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omments3.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ysicist\Projects\fire_behaviour\references\"/>
    </mc:Choice>
  </mc:AlternateContent>
  <xr:revisionPtr revIDLastSave="0" documentId="13_ncr:1_{6203FDFD-C301-45BD-BE36-68859D24D6FD}" xr6:coauthVersionLast="47" xr6:coauthVersionMax="47" xr10:uidLastSave="{00000000-0000-0000-0000-000000000000}"/>
  <bookViews>
    <workbookView xWindow="2940" yWindow="2940" windowWidth="21600" windowHeight="12885" tabRatio="724" activeTab="6" xr2:uid="{00000000-000D-0000-FFFF-FFFF00000000}"/>
  </bookViews>
  <sheets>
    <sheet name="Version" sheetId="17" r:id="rId1"/>
    <sheet name="RHcount" sheetId="16" state="hidden" r:id="rId2"/>
    <sheet name="Instructions" sheetId="1" r:id="rId3"/>
    <sheet name="Weather_Site" sheetId="2" r:id="rId4"/>
    <sheet name="Forest(McArthur)" sheetId="3" r:id="rId5"/>
    <sheet name="Forest(VESTA)" sheetId="8" r:id="rId6"/>
    <sheet name="Grass" sheetId="4" r:id="rId7"/>
    <sheet name="Heath" sheetId="5" r:id="rId8"/>
    <sheet name="Buttongrass" sheetId="6" r:id="rId9"/>
    <sheet name="Pine" sheetId="7" r:id="rId10"/>
    <sheet name="RedBook" sheetId="19" r:id="rId11"/>
    <sheet name="WA Mallee" sheetId="12" r:id="rId12"/>
    <sheet name="Mallee-Heath" sheetId="25" r:id="rId13"/>
    <sheet name="Custom" sheetId="9" r:id="rId14"/>
    <sheet name="Suppression" sheetId="27" r:id="rId15"/>
    <sheet name="Slope_Calcs" sheetId="10" r:id="rId16"/>
    <sheet name="RH_DewPt" sheetId="11" r:id="rId17"/>
    <sheet name="Grid_Convert" sheetId="15" r:id="rId18"/>
    <sheet name="Phoenix" sheetId="14" r:id="rId19"/>
    <sheet name="WindFactors" sheetId="21" r:id="rId20"/>
    <sheet name="NSW Fuel Types" sheetId="28" r:id="rId21"/>
    <sheet name="Lists" sheetId="24" state="hidden" r:id="rId22"/>
  </sheets>
  <externalReferences>
    <externalReference r:id="rId23"/>
  </externalReferences>
  <definedNames>
    <definedName name="_xlnm._FilterDatabase" localSheetId="20" hidden="1">'NSW Fuel Types'!$A$2:$AP$70</definedName>
    <definedName name="true_False" localSheetId="20">[1]Lists!$A$2:$A$3</definedName>
    <definedName name="true_False">Lists!$A$2:$A$3</definedName>
    <definedName name="Use_BOM_DF" localSheetId="20">'[1]Forest(McArthur)'!$J$5</definedName>
    <definedName name="Use_BOM_DF">'Forest(McArthur)'!$J$5</definedName>
    <definedName name="YesNo">Lists!$C$2:$C$3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 i="3" l="1"/>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9" i="3"/>
  <c r="M10" i="3" l="1"/>
  <c r="M11" i="3"/>
  <c r="Z11" i="3" s="1"/>
  <c r="M12" i="3"/>
  <c r="Z12" i="3" s="1"/>
  <c r="M13" i="3"/>
  <c r="M14" i="3"/>
  <c r="M15" i="3"/>
  <c r="Z15" i="3" s="1"/>
  <c r="M16" i="3"/>
  <c r="Z16" i="3"/>
  <c r="M17" i="3"/>
  <c r="M18" i="3"/>
  <c r="M19" i="3"/>
  <c r="Z19" i="3" s="1"/>
  <c r="M20" i="3"/>
  <c r="Z20" i="3" s="1"/>
  <c r="M21" i="3"/>
  <c r="M22" i="3"/>
  <c r="M23" i="3"/>
  <c r="Z23" i="3" s="1"/>
  <c r="M24" i="3"/>
  <c r="T24" i="3" s="1"/>
  <c r="M25" i="3"/>
  <c r="M26" i="3"/>
  <c r="M27" i="3"/>
  <c r="Z27" i="3" s="1"/>
  <c r="M28" i="3"/>
  <c r="Z28" i="3" s="1"/>
  <c r="M29" i="3"/>
  <c r="M30" i="3"/>
  <c r="M31" i="3"/>
  <c r="M32" i="3"/>
  <c r="Z32" i="3" s="1"/>
  <c r="M33" i="3"/>
  <c r="M34" i="3"/>
  <c r="M35" i="3"/>
  <c r="M36" i="3"/>
  <c r="Z36" i="3"/>
  <c r="M37" i="3"/>
  <c r="M38" i="3"/>
  <c r="M39" i="3"/>
  <c r="M40" i="3"/>
  <c r="Z40" i="3"/>
  <c r="M41" i="3"/>
  <c r="Z41" i="3" s="1"/>
  <c r="M42" i="3"/>
  <c r="M43" i="3"/>
  <c r="Z43" i="3" s="1"/>
  <c r="M44" i="3"/>
  <c r="M45" i="3"/>
  <c r="Z45" i="3" s="1"/>
  <c r="M46" i="3"/>
  <c r="M47" i="3"/>
  <c r="Z47" i="3" s="1"/>
  <c r="M48" i="3"/>
  <c r="M49" i="3"/>
  <c r="Z49" i="3" s="1"/>
  <c r="M50" i="3"/>
  <c r="M51" i="3"/>
  <c r="Z51" i="3" s="1"/>
  <c r="M52" i="3"/>
  <c r="Z52" i="3" s="1"/>
  <c r="M53" i="3"/>
  <c r="M54" i="3"/>
  <c r="M55" i="3"/>
  <c r="Z55" i="3" s="1"/>
  <c r="M56" i="3"/>
  <c r="Z56" i="3" s="1"/>
  <c r="M57" i="3"/>
  <c r="M58" i="3"/>
  <c r="Z58" i="3"/>
  <c r="M59" i="3"/>
  <c r="Z59" i="3"/>
  <c r="M60" i="3"/>
  <c r="Z60" i="3" s="1"/>
  <c r="M61" i="3"/>
  <c r="M62" i="3"/>
  <c r="M63" i="3"/>
  <c r="M64" i="3"/>
  <c r="M65" i="3"/>
  <c r="Z65" i="3" s="1"/>
  <c r="M66" i="3"/>
  <c r="M67" i="3"/>
  <c r="M68" i="3"/>
  <c r="M69" i="3"/>
  <c r="M70" i="3"/>
  <c r="M71" i="3"/>
  <c r="M72" i="3"/>
  <c r="M73" i="3"/>
  <c r="M74" i="3"/>
  <c r="M75" i="3"/>
  <c r="M76" i="3"/>
  <c r="M77" i="3"/>
  <c r="Z77" i="3" s="1"/>
  <c r="M78" i="3"/>
  <c r="M79" i="3"/>
  <c r="M80" i="3"/>
  <c r="M81" i="3"/>
  <c r="M82" i="3"/>
  <c r="Z82" i="3" s="1"/>
  <c r="M83" i="3"/>
  <c r="Z83" i="3" s="1"/>
  <c r="M84" i="3"/>
  <c r="Z84" i="3" s="1"/>
  <c r="M85" i="3"/>
  <c r="M86" i="3"/>
  <c r="M87" i="3"/>
  <c r="Z87" i="3" s="1"/>
  <c r="M88" i="3"/>
  <c r="Z88" i="3" s="1"/>
  <c r="M89" i="3"/>
  <c r="Z89" i="3"/>
  <c r="M90" i="3"/>
  <c r="M91" i="3"/>
  <c r="Z91" i="3" s="1"/>
  <c r="M92" i="3"/>
  <c r="Z92" i="3"/>
  <c r="M93" i="3"/>
  <c r="Z93" i="3" s="1"/>
  <c r="M94" i="3"/>
  <c r="M95" i="3"/>
  <c r="M96" i="3"/>
  <c r="M97" i="3"/>
  <c r="M98" i="3"/>
  <c r="Z98" i="3"/>
  <c r="M99" i="3"/>
  <c r="M100" i="3"/>
  <c r="M101" i="3"/>
  <c r="M102" i="3"/>
  <c r="Z102" i="3"/>
  <c r="M103" i="3"/>
  <c r="M104" i="3"/>
  <c r="M105" i="3"/>
  <c r="M106" i="3"/>
  <c r="Z106" i="3"/>
  <c r="M107" i="3"/>
  <c r="M108" i="3"/>
  <c r="M109" i="3"/>
  <c r="M110" i="3"/>
  <c r="Z110" i="3" s="1"/>
  <c r="M111" i="3"/>
  <c r="M112" i="3"/>
  <c r="M113" i="3"/>
  <c r="M114" i="3"/>
  <c r="Z114" i="3" s="1"/>
  <c r="M115" i="3"/>
  <c r="M116" i="3"/>
  <c r="M117" i="3"/>
  <c r="M118" i="3"/>
  <c r="M119" i="3"/>
  <c r="M120" i="3"/>
  <c r="Z120" i="3" s="1"/>
  <c r="M121" i="3"/>
  <c r="M122" i="3"/>
  <c r="Z122" i="3" s="1"/>
  <c r="M123" i="3"/>
  <c r="M124" i="3"/>
  <c r="Z124" i="3" s="1"/>
  <c r="M125" i="3"/>
  <c r="M126" i="3"/>
  <c r="M127" i="3"/>
  <c r="M128" i="3"/>
  <c r="M129" i="3"/>
  <c r="M130" i="3"/>
  <c r="Z130" i="3" s="1"/>
  <c r="M131" i="3"/>
  <c r="M132" i="3"/>
  <c r="M133" i="3"/>
  <c r="Z133" i="3"/>
  <c r="M134" i="3"/>
  <c r="M135" i="3"/>
  <c r="Z135" i="3" s="1"/>
  <c r="M136" i="3"/>
  <c r="M137" i="3"/>
  <c r="Z137" i="3"/>
  <c r="M138" i="3"/>
  <c r="Z138" i="3" s="1"/>
  <c r="M139" i="3"/>
  <c r="Z139" i="3" s="1"/>
  <c r="M140" i="3"/>
  <c r="M141" i="3"/>
  <c r="M142" i="3"/>
  <c r="Z142" i="3"/>
  <c r="M143" i="3"/>
  <c r="Z143" i="3" s="1"/>
  <c r="M144" i="3"/>
  <c r="M145" i="3"/>
  <c r="Z145" i="3"/>
  <c r="M146" i="3"/>
  <c r="Z146" i="3"/>
  <c r="M147" i="3"/>
  <c r="Z147" i="3" s="1"/>
  <c r="M148" i="3"/>
  <c r="K78" i="3"/>
  <c r="B10" i="3"/>
  <c r="C10" i="3"/>
  <c r="D10" i="3"/>
  <c r="E10" i="3"/>
  <c r="F10" i="3"/>
  <c r="G10" i="3"/>
  <c r="K10" i="3" s="1"/>
  <c r="B11" i="3"/>
  <c r="C11" i="3"/>
  <c r="D11" i="3"/>
  <c r="E11" i="3"/>
  <c r="F11" i="3"/>
  <c r="G11" i="3"/>
  <c r="K11" i="3" s="1"/>
  <c r="B12" i="3"/>
  <c r="C12" i="3"/>
  <c r="D12" i="3"/>
  <c r="E12" i="3"/>
  <c r="F12" i="3"/>
  <c r="G12" i="3"/>
  <c r="K12" i="3" s="1"/>
  <c r="B13" i="3"/>
  <c r="C13" i="3"/>
  <c r="D13" i="3"/>
  <c r="E13" i="3"/>
  <c r="F13" i="3"/>
  <c r="G13" i="3"/>
  <c r="K13" i="3" s="1"/>
  <c r="B14" i="3"/>
  <c r="C14" i="3"/>
  <c r="D14" i="3"/>
  <c r="E14" i="3"/>
  <c r="F14" i="3"/>
  <c r="G14" i="3"/>
  <c r="B15" i="3"/>
  <c r="C15" i="3"/>
  <c r="D15" i="3"/>
  <c r="E15" i="3"/>
  <c r="F15" i="3"/>
  <c r="G15" i="3"/>
  <c r="B16" i="3"/>
  <c r="C16" i="3"/>
  <c r="D16" i="3"/>
  <c r="E16" i="3"/>
  <c r="F16" i="3"/>
  <c r="G16" i="3"/>
  <c r="B17" i="3"/>
  <c r="C17" i="3"/>
  <c r="D17" i="3"/>
  <c r="E17" i="3"/>
  <c r="F17" i="3"/>
  <c r="G17" i="3"/>
  <c r="K17" i="3" s="1"/>
  <c r="B18" i="3"/>
  <c r="C18" i="3"/>
  <c r="D18" i="3"/>
  <c r="E18" i="3"/>
  <c r="F18" i="3"/>
  <c r="G18" i="3"/>
  <c r="K18" i="3" s="1"/>
  <c r="B19" i="3"/>
  <c r="C19" i="3"/>
  <c r="D19" i="3"/>
  <c r="E19" i="3"/>
  <c r="F19" i="3"/>
  <c r="G19" i="3"/>
  <c r="K19" i="3" s="1"/>
  <c r="B20" i="3"/>
  <c r="C20" i="3"/>
  <c r="D20" i="3"/>
  <c r="E20" i="3"/>
  <c r="F20" i="3"/>
  <c r="G20" i="3"/>
  <c r="K20" i="3" s="1"/>
  <c r="B21" i="3"/>
  <c r="C21" i="3"/>
  <c r="D21" i="3"/>
  <c r="E21" i="3"/>
  <c r="F21" i="3"/>
  <c r="G21" i="3"/>
  <c r="K21" i="3" s="1"/>
  <c r="B22" i="3"/>
  <c r="C22" i="3"/>
  <c r="D22" i="3"/>
  <c r="E22" i="3"/>
  <c r="F22" i="3"/>
  <c r="G22" i="3"/>
  <c r="B23" i="3"/>
  <c r="C23" i="3"/>
  <c r="D23" i="3"/>
  <c r="E23" i="3"/>
  <c r="F23" i="3"/>
  <c r="G23" i="3"/>
  <c r="K23" i="3" s="1"/>
  <c r="B24" i="3"/>
  <c r="C24" i="3"/>
  <c r="D24" i="3"/>
  <c r="E24" i="3"/>
  <c r="F24" i="3"/>
  <c r="G24" i="3"/>
  <c r="B25" i="3"/>
  <c r="C25" i="3"/>
  <c r="D25" i="3"/>
  <c r="E25" i="3"/>
  <c r="F25" i="3"/>
  <c r="G25" i="3"/>
  <c r="K25" i="3" s="1"/>
  <c r="B26" i="3"/>
  <c r="C26" i="3"/>
  <c r="D26" i="3"/>
  <c r="E26" i="3"/>
  <c r="F26" i="3"/>
  <c r="G26" i="3"/>
  <c r="B27" i="3"/>
  <c r="C27" i="3"/>
  <c r="D27" i="3"/>
  <c r="E27" i="3"/>
  <c r="F27" i="3"/>
  <c r="G27" i="3"/>
  <c r="K27" i="3" s="1"/>
  <c r="B28" i="3"/>
  <c r="C28" i="3"/>
  <c r="D28" i="3"/>
  <c r="E28" i="3"/>
  <c r="F28" i="3"/>
  <c r="G28" i="3"/>
  <c r="K28" i="3" s="1"/>
  <c r="B29" i="3"/>
  <c r="C29" i="3"/>
  <c r="D29" i="3"/>
  <c r="E29" i="3"/>
  <c r="F29" i="3"/>
  <c r="G29" i="3"/>
  <c r="K29" i="3" s="1"/>
  <c r="B30" i="3"/>
  <c r="C30" i="3"/>
  <c r="D30" i="3"/>
  <c r="E30" i="3"/>
  <c r="F30" i="3"/>
  <c r="G30" i="3"/>
  <c r="B31" i="3"/>
  <c r="C31" i="3"/>
  <c r="D31" i="3"/>
  <c r="E31" i="3"/>
  <c r="F31" i="3"/>
  <c r="G31" i="3"/>
  <c r="K31" i="3" s="1"/>
  <c r="B32" i="3"/>
  <c r="C32" i="3"/>
  <c r="D32" i="3"/>
  <c r="E32" i="3"/>
  <c r="F32" i="3"/>
  <c r="G32" i="3"/>
  <c r="K32" i="3" s="1"/>
  <c r="B33" i="3"/>
  <c r="C33" i="3"/>
  <c r="D33" i="3"/>
  <c r="E33" i="3"/>
  <c r="F33" i="3"/>
  <c r="G33" i="3"/>
  <c r="K33" i="3" s="1"/>
  <c r="B34" i="3"/>
  <c r="C34" i="3"/>
  <c r="D34" i="3"/>
  <c r="E34" i="3"/>
  <c r="F34" i="3"/>
  <c r="G34" i="3"/>
  <c r="K34" i="3" s="1"/>
  <c r="B35" i="3"/>
  <c r="C35" i="3"/>
  <c r="D35" i="3"/>
  <c r="E35" i="3"/>
  <c r="F35" i="3"/>
  <c r="G35" i="3"/>
  <c r="B36" i="3"/>
  <c r="C36" i="3"/>
  <c r="D36" i="3"/>
  <c r="E36" i="3"/>
  <c r="F36" i="3"/>
  <c r="G36" i="3"/>
  <c r="K36" i="3" s="1"/>
  <c r="B37" i="3"/>
  <c r="C37" i="3"/>
  <c r="D37" i="3"/>
  <c r="E37" i="3"/>
  <c r="F37" i="3"/>
  <c r="G37" i="3"/>
  <c r="K37" i="3" s="1"/>
  <c r="B38" i="3"/>
  <c r="C38" i="3"/>
  <c r="D38" i="3"/>
  <c r="E38" i="3"/>
  <c r="F38" i="3"/>
  <c r="G38" i="3"/>
  <c r="K38" i="3" s="1"/>
  <c r="B39" i="3"/>
  <c r="C39" i="3"/>
  <c r="D39" i="3"/>
  <c r="E39" i="3"/>
  <c r="F39" i="3"/>
  <c r="G39" i="3"/>
  <c r="K39" i="3" s="1"/>
  <c r="B40" i="3"/>
  <c r="C40" i="3"/>
  <c r="D40" i="3"/>
  <c r="E40" i="3"/>
  <c r="F40" i="3"/>
  <c r="G40" i="3"/>
  <c r="K40" i="3" s="1"/>
  <c r="B41" i="3"/>
  <c r="C41" i="3"/>
  <c r="D41" i="3"/>
  <c r="E41" i="3"/>
  <c r="F41" i="3"/>
  <c r="G41" i="3"/>
  <c r="K41" i="3" s="1"/>
  <c r="B42" i="3"/>
  <c r="C42" i="3"/>
  <c r="D42" i="3"/>
  <c r="E42" i="3"/>
  <c r="F42" i="3"/>
  <c r="G42" i="3"/>
  <c r="K42" i="3" s="1"/>
  <c r="B43" i="3"/>
  <c r="C43" i="3"/>
  <c r="D43" i="3"/>
  <c r="E43" i="3"/>
  <c r="F43" i="3"/>
  <c r="G43" i="3"/>
  <c r="B44" i="3"/>
  <c r="C44" i="3"/>
  <c r="D44" i="3"/>
  <c r="E44" i="3"/>
  <c r="F44" i="3"/>
  <c r="G44" i="3"/>
  <c r="K44" i="3" s="1"/>
  <c r="B45" i="3"/>
  <c r="C45" i="3"/>
  <c r="D45" i="3"/>
  <c r="E45" i="3"/>
  <c r="F45" i="3"/>
  <c r="G45" i="3"/>
  <c r="K45" i="3" s="1"/>
  <c r="B46" i="3"/>
  <c r="C46" i="3"/>
  <c r="D46" i="3"/>
  <c r="E46" i="3"/>
  <c r="F46" i="3"/>
  <c r="G46" i="3"/>
  <c r="K46" i="3" s="1"/>
  <c r="B47" i="3"/>
  <c r="C47" i="3"/>
  <c r="D47" i="3"/>
  <c r="E47" i="3"/>
  <c r="F47" i="3"/>
  <c r="G47" i="3"/>
  <c r="K47" i="3" s="1"/>
  <c r="B48" i="3"/>
  <c r="C48" i="3"/>
  <c r="D48" i="3"/>
  <c r="E48" i="3"/>
  <c r="F48" i="3"/>
  <c r="G48" i="3"/>
  <c r="K48" i="3" s="1"/>
  <c r="B49" i="3"/>
  <c r="C49" i="3"/>
  <c r="D49" i="3"/>
  <c r="E49" i="3"/>
  <c r="F49" i="3"/>
  <c r="G49" i="3"/>
  <c r="K49" i="3" s="1"/>
  <c r="B50" i="3"/>
  <c r="C50" i="3"/>
  <c r="D50" i="3"/>
  <c r="E50" i="3"/>
  <c r="F50" i="3"/>
  <c r="G50" i="3"/>
  <c r="K50" i="3" s="1"/>
  <c r="B51" i="3"/>
  <c r="C51" i="3"/>
  <c r="D51" i="3"/>
  <c r="E51" i="3"/>
  <c r="F51" i="3"/>
  <c r="G51" i="3"/>
  <c r="B52" i="3"/>
  <c r="C52" i="3"/>
  <c r="D52" i="3"/>
  <c r="E52" i="3"/>
  <c r="F52" i="3"/>
  <c r="G52" i="3"/>
  <c r="K52" i="3" s="1"/>
  <c r="B53" i="3"/>
  <c r="C53" i="3"/>
  <c r="D53" i="3"/>
  <c r="E53" i="3"/>
  <c r="F53" i="3"/>
  <c r="G53" i="3"/>
  <c r="K53" i="3" s="1"/>
  <c r="B54" i="3"/>
  <c r="C54" i="3"/>
  <c r="D54" i="3"/>
  <c r="E54" i="3"/>
  <c r="F54" i="3"/>
  <c r="G54" i="3"/>
  <c r="K54" i="3" s="1"/>
  <c r="B55" i="3"/>
  <c r="C55" i="3"/>
  <c r="D55" i="3"/>
  <c r="E55" i="3"/>
  <c r="F55" i="3"/>
  <c r="G55" i="3"/>
  <c r="K55" i="3" s="1"/>
  <c r="B56" i="3"/>
  <c r="C56" i="3"/>
  <c r="D56" i="3"/>
  <c r="E56" i="3"/>
  <c r="F56" i="3"/>
  <c r="G56" i="3"/>
  <c r="K56" i="3" s="1"/>
  <c r="B57" i="3"/>
  <c r="C57" i="3"/>
  <c r="D57" i="3"/>
  <c r="E57" i="3"/>
  <c r="F57" i="3"/>
  <c r="G57" i="3"/>
  <c r="K57" i="3" s="1"/>
  <c r="B58" i="3"/>
  <c r="C58" i="3"/>
  <c r="D58" i="3"/>
  <c r="E58" i="3"/>
  <c r="F58" i="3"/>
  <c r="G58" i="3"/>
  <c r="K58" i="3" s="1"/>
  <c r="B59" i="3"/>
  <c r="C59" i="3"/>
  <c r="D59" i="3"/>
  <c r="E59" i="3"/>
  <c r="F59" i="3"/>
  <c r="G59" i="3"/>
  <c r="B60" i="3"/>
  <c r="C60" i="3"/>
  <c r="D60" i="3"/>
  <c r="E60" i="3"/>
  <c r="F60" i="3"/>
  <c r="G60" i="3"/>
  <c r="K60" i="3" s="1"/>
  <c r="B61" i="3"/>
  <c r="C61" i="3"/>
  <c r="D61" i="3"/>
  <c r="E61" i="3"/>
  <c r="F61" i="3"/>
  <c r="G61" i="3"/>
  <c r="K61" i="3" s="1"/>
  <c r="B62" i="3"/>
  <c r="C62" i="3"/>
  <c r="D62" i="3"/>
  <c r="E62" i="3"/>
  <c r="F62" i="3"/>
  <c r="G62" i="3"/>
  <c r="K62" i="3" s="1"/>
  <c r="B63" i="3"/>
  <c r="C63" i="3"/>
  <c r="D63" i="3"/>
  <c r="E63" i="3"/>
  <c r="F63" i="3"/>
  <c r="G63" i="3"/>
  <c r="K63" i="3" s="1"/>
  <c r="B64" i="3"/>
  <c r="C64" i="3"/>
  <c r="D64" i="3"/>
  <c r="E64" i="3"/>
  <c r="F64" i="3"/>
  <c r="G64" i="3"/>
  <c r="K64" i="3" s="1"/>
  <c r="B65" i="3"/>
  <c r="C65" i="3"/>
  <c r="D65" i="3"/>
  <c r="E65" i="3"/>
  <c r="F65" i="3"/>
  <c r="G65" i="3"/>
  <c r="K65" i="3" s="1"/>
  <c r="B66" i="3"/>
  <c r="C66" i="3"/>
  <c r="D66" i="3"/>
  <c r="E66" i="3"/>
  <c r="F66" i="3"/>
  <c r="G66" i="3"/>
  <c r="K66" i="3" s="1"/>
  <c r="B67" i="3"/>
  <c r="C67" i="3"/>
  <c r="D67" i="3"/>
  <c r="E67" i="3"/>
  <c r="F67" i="3"/>
  <c r="G67" i="3"/>
  <c r="B68" i="3"/>
  <c r="C68" i="3"/>
  <c r="D68" i="3"/>
  <c r="E68" i="3"/>
  <c r="F68" i="3"/>
  <c r="G68" i="3"/>
  <c r="K68" i="3" s="1"/>
  <c r="B69" i="3"/>
  <c r="C69" i="3"/>
  <c r="D69" i="3"/>
  <c r="E69" i="3"/>
  <c r="F69" i="3"/>
  <c r="G69" i="3"/>
  <c r="K69" i="3" s="1"/>
  <c r="B70" i="3"/>
  <c r="C70" i="3"/>
  <c r="D70" i="3"/>
  <c r="E70" i="3"/>
  <c r="F70" i="3"/>
  <c r="G70" i="3"/>
  <c r="K70" i="3" s="1"/>
  <c r="B71" i="3"/>
  <c r="C71" i="3"/>
  <c r="D71" i="3"/>
  <c r="E71" i="3"/>
  <c r="F71" i="3"/>
  <c r="G71" i="3"/>
  <c r="K71" i="3" s="1"/>
  <c r="B72" i="3"/>
  <c r="C72" i="3"/>
  <c r="D72" i="3"/>
  <c r="E72" i="3"/>
  <c r="F72" i="3"/>
  <c r="G72" i="3"/>
  <c r="K72" i="3" s="1"/>
  <c r="B73" i="3"/>
  <c r="C73" i="3"/>
  <c r="D73" i="3"/>
  <c r="E73" i="3"/>
  <c r="F73" i="3"/>
  <c r="G73" i="3"/>
  <c r="K73" i="3" s="1"/>
  <c r="B74" i="3"/>
  <c r="C74" i="3"/>
  <c r="D74" i="3"/>
  <c r="E74" i="3"/>
  <c r="F74" i="3"/>
  <c r="G74" i="3"/>
  <c r="K74" i="3" s="1"/>
  <c r="B75" i="3"/>
  <c r="C75" i="3"/>
  <c r="D75" i="3"/>
  <c r="E75" i="3"/>
  <c r="F75" i="3"/>
  <c r="G75" i="3"/>
  <c r="B76" i="3"/>
  <c r="C76" i="3"/>
  <c r="D76" i="3"/>
  <c r="E76" i="3"/>
  <c r="F76" i="3"/>
  <c r="G76" i="3"/>
  <c r="K76" i="3" s="1"/>
  <c r="B77" i="3"/>
  <c r="C77" i="3"/>
  <c r="D77" i="3"/>
  <c r="E77" i="3"/>
  <c r="F77" i="3"/>
  <c r="G77" i="3"/>
  <c r="K77" i="3" s="1"/>
  <c r="B78" i="3"/>
  <c r="C78" i="3"/>
  <c r="Y78" i="3" s="1"/>
  <c r="D78" i="3"/>
  <c r="E78" i="3"/>
  <c r="F78" i="3"/>
  <c r="G78" i="3"/>
  <c r="B79" i="3"/>
  <c r="C79" i="3"/>
  <c r="D79" i="3"/>
  <c r="E79" i="3"/>
  <c r="F79" i="3"/>
  <c r="G79" i="3"/>
  <c r="K79" i="3" s="1"/>
  <c r="B80" i="3"/>
  <c r="C80" i="3"/>
  <c r="D80" i="3"/>
  <c r="E80" i="3"/>
  <c r="F80" i="3"/>
  <c r="G80" i="3"/>
  <c r="K80" i="3" s="1"/>
  <c r="B81" i="3"/>
  <c r="C81" i="3"/>
  <c r="D81" i="3"/>
  <c r="E81" i="3"/>
  <c r="F81" i="3"/>
  <c r="G81" i="3"/>
  <c r="K81" i="3" s="1"/>
  <c r="B82" i="3"/>
  <c r="C82" i="3"/>
  <c r="D82" i="3"/>
  <c r="E82" i="3"/>
  <c r="F82" i="3"/>
  <c r="G82" i="3"/>
  <c r="B83" i="3"/>
  <c r="C83" i="3"/>
  <c r="D83" i="3"/>
  <c r="E83" i="3"/>
  <c r="F83" i="3"/>
  <c r="G83" i="3"/>
  <c r="B84" i="3"/>
  <c r="C84" i="3"/>
  <c r="D84" i="3"/>
  <c r="E84" i="3"/>
  <c r="F84" i="3"/>
  <c r="G84" i="3"/>
  <c r="K84" i="3" s="1"/>
  <c r="B85" i="3"/>
  <c r="C85" i="3"/>
  <c r="D85" i="3"/>
  <c r="E85" i="3"/>
  <c r="F85" i="3"/>
  <c r="G85" i="3"/>
  <c r="K85" i="3" s="1"/>
  <c r="B86" i="3"/>
  <c r="C86" i="3"/>
  <c r="D86" i="3"/>
  <c r="E86" i="3"/>
  <c r="F86" i="3"/>
  <c r="G86" i="3"/>
  <c r="K86" i="3" s="1"/>
  <c r="B87" i="3"/>
  <c r="C87" i="3"/>
  <c r="D87" i="3"/>
  <c r="E87" i="3"/>
  <c r="F87" i="3"/>
  <c r="G87" i="3"/>
  <c r="K87" i="3" s="1"/>
  <c r="B88" i="3"/>
  <c r="C88" i="3"/>
  <c r="D88" i="3"/>
  <c r="E88" i="3"/>
  <c r="F88" i="3"/>
  <c r="G88" i="3"/>
  <c r="K88" i="3" s="1"/>
  <c r="B89" i="3"/>
  <c r="C89" i="3"/>
  <c r="D89" i="3"/>
  <c r="E89" i="3"/>
  <c r="F89" i="3"/>
  <c r="G89" i="3"/>
  <c r="K89" i="3" s="1"/>
  <c r="B90" i="3"/>
  <c r="C90" i="3"/>
  <c r="D90" i="3"/>
  <c r="E90" i="3"/>
  <c r="F90" i="3"/>
  <c r="G90" i="3"/>
  <c r="B91" i="3"/>
  <c r="C91" i="3"/>
  <c r="D91" i="3"/>
  <c r="E91" i="3"/>
  <c r="F91" i="3"/>
  <c r="G91" i="3"/>
  <c r="B92" i="3"/>
  <c r="C92" i="3"/>
  <c r="D92" i="3"/>
  <c r="E92" i="3"/>
  <c r="F92" i="3"/>
  <c r="G92" i="3"/>
  <c r="K92" i="3" s="1"/>
  <c r="B93" i="3"/>
  <c r="C93" i="3"/>
  <c r="D93" i="3"/>
  <c r="E93" i="3"/>
  <c r="F93" i="3"/>
  <c r="G93" i="3"/>
  <c r="K93" i="3" s="1"/>
  <c r="B94" i="3"/>
  <c r="C94" i="3"/>
  <c r="D94" i="3"/>
  <c r="E94" i="3"/>
  <c r="F94" i="3"/>
  <c r="G94" i="3"/>
  <c r="K94" i="3" s="1"/>
  <c r="B95" i="3"/>
  <c r="C95" i="3"/>
  <c r="D95" i="3"/>
  <c r="E95" i="3"/>
  <c r="F95" i="3"/>
  <c r="G95" i="3"/>
  <c r="K95" i="3" s="1"/>
  <c r="B96" i="3"/>
  <c r="C96" i="3"/>
  <c r="D96" i="3"/>
  <c r="E96" i="3"/>
  <c r="F96" i="3"/>
  <c r="G96" i="3"/>
  <c r="K96" i="3" s="1"/>
  <c r="B97" i="3"/>
  <c r="C97" i="3"/>
  <c r="D97" i="3"/>
  <c r="E97" i="3"/>
  <c r="F97" i="3"/>
  <c r="G97" i="3"/>
  <c r="K97" i="3" s="1"/>
  <c r="B98" i="3"/>
  <c r="C98" i="3"/>
  <c r="D98" i="3"/>
  <c r="E98" i="3"/>
  <c r="F98" i="3"/>
  <c r="G98" i="3"/>
  <c r="B99" i="3"/>
  <c r="C99" i="3"/>
  <c r="D99" i="3"/>
  <c r="E99" i="3"/>
  <c r="F99" i="3"/>
  <c r="G99" i="3"/>
  <c r="B100" i="3"/>
  <c r="C100" i="3"/>
  <c r="D100" i="3"/>
  <c r="E100" i="3"/>
  <c r="F100" i="3"/>
  <c r="G100" i="3"/>
  <c r="K100" i="3" s="1"/>
  <c r="B101" i="3"/>
  <c r="C101" i="3"/>
  <c r="D101" i="3"/>
  <c r="E101" i="3"/>
  <c r="F101" i="3"/>
  <c r="G101" i="3"/>
  <c r="W101" i="3" s="1"/>
  <c r="B102" i="3"/>
  <c r="C102" i="3"/>
  <c r="D102" i="3"/>
  <c r="E102" i="3"/>
  <c r="F102" i="3"/>
  <c r="G102" i="3"/>
  <c r="K102" i="3" s="1"/>
  <c r="B103" i="3"/>
  <c r="C103" i="3"/>
  <c r="D103" i="3"/>
  <c r="E103" i="3"/>
  <c r="F103" i="3"/>
  <c r="G103" i="3"/>
  <c r="B104" i="3"/>
  <c r="C104" i="3"/>
  <c r="D104" i="3"/>
  <c r="E104" i="3"/>
  <c r="F104" i="3"/>
  <c r="G104" i="3"/>
  <c r="K104" i="3" s="1"/>
  <c r="B105" i="3"/>
  <c r="C105" i="3"/>
  <c r="D105" i="3"/>
  <c r="E105" i="3"/>
  <c r="F105" i="3"/>
  <c r="G105" i="3"/>
  <c r="K105" i="3" s="1"/>
  <c r="B106" i="3"/>
  <c r="C106" i="3"/>
  <c r="D106" i="3"/>
  <c r="E106" i="3"/>
  <c r="F106" i="3"/>
  <c r="G106" i="3"/>
  <c r="B107" i="3"/>
  <c r="C107" i="3"/>
  <c r="D107" i="3"/>
  <c r="E107" i="3"/>
  <c r="F107" i="3"/>
  <c r="G107" i="3"/>
  <c r="B108" i="3"/>
  <c r="C108" i="3"/>
  <c r="D108" i="3"/>
  <c r="E108" i="3"/>
  <c r="F108" i="3"/>
  <c r="G108" i="3"/>
  <c r="K108" i="3" s="1"/>
  <c r="B109" i="3"/>
  <c r="C109" i="3"/>
  <c r="D109" i="3"/>
  <c r="E109" i="3"/>
  <c r="F109" i="3"/>
  <c r="G109" i="3"/>
  <c r="K109" i="3" s="1"/>
  <c r="B110" i="3"/>
  <c r="C110" i="3"/>
  <c r="D110" i="3"/>
  <c r="E110" i="3"/>
  <c r="F110" i="3"/>
  <c r="G110" i="3"/>
  <c r="B111" i="3"/>
  <c r="C111" i="3"/>
  <c r="D111" i="3"/>
  <c r="E111" i="3"/>
  <c r="F111" i="3"/>
  <c r="G111" i="3"/>
  <c r="V111" i="3" s="1"/>
  <c r="B112" i="3"/>
  <c r="C112" i="3"/>
  <c r="D112" i="3"/>
  <c r="E112" i="3"/>
  <c r="F112" i="3"/>
  <c r="G112" i="3"/>
  <c r="B113" i="3"/>
  <c r="C113" i="3"/>
  <c r="D113" i="3"/>
  <c r="E113" i="3"/>
  <c r="F113" i="3"/>
  <c r="G113" i="3"/>
  <c r="K113" i="3" s="1"/>
  <c r="B114" i="3"/>
  <c r="C114" i="3"/>
  <c r="D114" i="3"/>
  <c r="E114" i="3"/>
  <c r="F114" i="3"/>
  <c r="G114" i="3"/>
  <c r="B115" i="3"/>
  <c r="C115" i="3"/>
  <c r="D115" i="3"/>
  <c r="E115" i="3"/>
  <c r="F115" i="3"/>
  <c r="G115" i="3"/>
  <c r="B116" i="3"/>
  <c r="C116" i="3"/>
  <c r="D116" i="3"/>
  <c r="E116" i="3"/>
  <c r="F116" i="3"/>
  <c r="G116" i="3"/>
  <c r="K116" i="3" s="1"/>
  <c r="B117" i="3"/>
  <c r="C117" i="3"/>
  <c r="D117" i="3"/>
  <c r="E117" i="3"/>
  <c r="F117" i="3"/>
  <c r="G117" i="3"/>
  <c r="K117" i="3" s="1"/>
  <c r="B118" i="3"/>
  <c r="C118" i="3"/>
  <c r="D118" i="3"/>
  <c r="E118" i="3"/>
  <c r="F118" i="3"/>
  <c r="G118" i="3"/>
  <c r="W118" i="3" s="1"/>
  <c r="B119" i="3"/>
  <c r="C119" i="3"/>
  <c r="D119" i="3"/>
  <c r="E119" i="3"/>
  <c r="F119" i="3"/>
  <c r="G119" i="3"/>
  <c r="K119" i="3" s="1"/>
  <c r="B120" i="3"/>
  <c r="C120" i="3"/>
  <c r="D120" i="3"/>
  <c r="E120" i="3"/>
  <c r="F120" i="3"/>
  <c r="G120" i="3"/>
  <c r="K120" i="3" s="1"/>
  <c r="B121" i="3"/>
  <c r="C121" i="3"/>
  <c r="D121" i="3"/>
  <c r="E121" i="3"/>
  <c r="F121" i="3"/>
  <c r="G121" i="3"/>
  <c r="B122" i="3"/>
  <c r="C122" i="3"/>
  <c r="D122" i="3"/>
  <c r="E122" i="3"/>
  <c r="F122" i="3"/>
  <c r="G122" i="3"/>
  <c r="W122" i="3" s="1"/>
  <c r="B123" i="3"/>
  <c r="C123" i="3"/>
  <c r="D123" i="3"/>
  <c r="E123" i="3"/>
  <c r="F123" i="3"/>
  <c r="G123" i="3"/>
  <c r="W123" i="3" s="1"/>
  <c r="B124" i="3"/>
  <c r="C124" i="3"/>
  <c r="D124" i="3"/>
  <c r="E124" i="3"/>
  <c r="F124" i="3"/>
  <c r="G124" i="3"/>
  <c r="K124" i="3" s="1"/>
  <c r="B125" i="3"/>
  <c r="C125" i="3"/>
  <c r="D125" i="3"/>
  <c r="E125" i="3"/>
  <c r="F125" i="3"/>
  <c r="G125" i="3"/>
  <c r="K125" i="3" s="1"/>
  <c r="B126" i="3"/>
  <c r="C126" i="3"/>
  <c r="D126" i="3"/>
  <c r="E126" i="3"/>
  <c r="F126" i="3"/>
  <c r="G126" i="3"/>
  <c r="K126" i="3" s="1"/>
  <c r="B127" i="3"/>
  <c r="C127" i="3"/>
  <c r="D127" i="3"/>
  <c r="E127" i="3"/>
  <c r="F127" i="3"/>
  <c r="G127" i="3"/>
  <c r="K127" i="3" s="1"/>
  <c r="B128" i="3"/>
  <c r="C128" i="3"/>
  <c r="D128" i="3"/>
  <c r="E128" i="3"/>
  <c r="F128" i="3"/>
  <c r="G128" i="3"/>
  <c r="K128" i="3" s="1"/>
  <c r="B129" i="3"/>
  <c r="C129" i="3"/>
  <c r="D129" i="3"/>
  <c r="E129" i="3"/>
  <c r="F129" i="3"/>
  <c r="G129" i="3"/>
  <c r="B130" i="3"/>
  <c r="C130" i="3"/>
  <c r="D130" i="3"/>
  <c r="E130" i="3"/>
  <c r="F130" i="3"/>
  <c r="G130" i="3"/>
  <c r="B131" i="3"/>
  <c r="C131" i="3"/>
  <c r="D131" i="3"/>
  <c r="E131" i="3"/>
  <c r="F131" i="3"/>
  <c r="G131" i="3"/>
  <c r="B132" i="3"/>
  <c r="C132" i="3"/>
  <c r="D132" i="3"/>
  <c r="E132" i="3"/>
  <c r="F132" i="3"/>
  <c r="G132" i="3"/>
  <c r="B133" i="3"/>
  <c r="C133" i="3"/>
  <c r="D133" i="3"/>
  <c r="E133" i="3"/>
  <c r="F133" i="3"/>
  <c r="G133" i="3"/>
  <c r="B134" i="3"/>
  <c r="C134" i="3"/>
  <c r="D134" i="3"/>
  <c r="E134" i="3"/>
  <c r="F134" i="3"/>
  <c r="G134" i="3"/>
  <c r="B135" i="3"/>
  <c r="C135" i="3"/>
  <c r="D135" i="3"/>
  <c r="E135" i="3"/>
  <c r="F135" i="3"/>
  <c r="G135" i="3"/>
  <c r="K135" i="3" s="1"/>
  <c r="B136" i="3"/>
  <c r="C136" i="3"/>
  <c r="D136" i="3"/>
  <c r="E136" i="3"/>
  <c r="F136" i="3"/>
  <c r="G136" i="3"/>
  <c r="B137" i="3"/>
  <c r="C137" i="3"/>
  <c r="D137" i="3"/>
  <c r="E137" i="3"/>
  <c r="F137" i="3"/>
  <c r="G137" i="3"/>
  <c r="B138" i="3"/>
  <c r="C138" i="3"/>
  <c r="D138" i="3"/>
  <c r="E138" i="3"/>
  <c r="F138" i="3"/>
  <c r="G138" i="3"/>
  <c r="B139" i="3"/>
  <c r="C139" i="3"/>
  <c r="D139" i="3"/>
  <c r="E139" i="3"/>
  <c r="F139" i="3"/>
  <c r="G139" i="3"/>
  <c r="B140" i="3"/>
  <c r="C140" i="3"/>
  <c r="D140" i="3"/>
  <c r="E140" i="3"/>
  <c r="F140" i="3"/>
  <c r="G140" i="3"/>
  <c r="W140" i="3" s="1"/>
  <c r="B141" i="3"/>
  <c r="C141" i="3"/>
  <c r="D141" i="3"/>
  <c r="E141" i="3"/>
  <c r="F141" i="3"/>
  <c r="G141" i="3"/>
  <c r="K141" i="3" s="1"/>
  <c r="B142" i="3"/>
  <c r="C142" i="3"/>
  <c r="D142" i="3"/>
  <c r="E142" i="3"/>
  <c r="F142" i="3"/>
  <c r="G142" i="3"/>
  <c r="B143" i="3"/>
  <c r="C143" i="3"/>
  <c r="D143" i="3"/>
  <c r="E143" i="3"/>
  <c r="F143" i="3"/>
  <c r="G143" i="3"/>
  <c r="W143" i="3" s="1"/>
  <c r="B144" i="3"/>
  <c r="C144" i="3"/>
  <c r="D144" i="3"/>
  <c r="E144" i="3"/>
  <c r="F144" i="3"/>
  <c r="G144" i="3"/>
  <c r="B145" i="3"/>
  <c r="C145" i="3"/>
  <c r="D145" i="3"/>
  <c r="E145" i="3"/>
  <c r="F145" i="3"/>
  <c r="G145" i="3"/>
  <c r="B146" i="3"/>
  <c r="C146" i="3"/>
  <c r="D146" i="3"/>
  <c r="E146" i="3"/>
  <c r="F146" i="3"/>
  <c r="G146" i="3"/>
  <c r="W146" i="3" s="1"/>
  <c r="B147" i="3"/>
  <c r="C147" i="3"/>
  <c r="D147" i="3"/>
  <c r="E147" i="3"/>
  <c r="F147" i="3"/>
  <c r="G147" i="3"/>
  <c r="W147" i="3" s="1"/>
  <c r="B148" i="3"/>
  <c r="C148" i="3"/>
  <c r="D148" i="3"/>
  <c r="E148" i="3"/>
  <c r="F148" i="3"/>
  <c r="G148" i="3"/>
  <c r="W148" i="3" s="1"/>
  <c r="B15" i="8"/>
  <c r="C15" i="8"/>
  <c r="D15" i="8"/>
  <c r="E15" i="8"/>
  <c r="F15" i="8"/>
  <c r="G15" i="8"/>
  <c r="B16" i="8"/>
  <c r="C16" i="8"/>
  <c r="D16" i="8"/>
  <c r="E16" i="8"/>
  <c r="F16" i="8"/>
  <c r="G16" i="8"/>
  <c r="B17" i="8"/>
  <c r="C17" i="8"/>
  <c r="D17" i="8"/>
  <c r="E17" i="8"/>
  <c r="F17" i="8"/>
  <c r="G17" i="8"/>
  <c r="B18" i="8"/>
  <c r="C18" i="8"/>
  <c r="D18" i="8"/>
  <c r="E18" i="8"/>
  <c r="F18" i="8"/>
  <c r="G18" i="8"/>
  <c r="B19" i="8"/>
  <c r="C19" i="8"/>
  <c r="D19" i="8"/>
  <c r="E19" i="8"/>
  <c r="F19" i="8"/>
  <c r="G19" i="8"/>
  <c r="B20" i="8"/>
  <c r="C20" i="8"/>
  <c r="D20" i="8"/>
  <c r="E20" i="8"/>
  <c r="F20" i="8"/>
  <c r="G20" i="8"/>
  <c r="B21" i="8"/>
  <c r="C21" i="8"/>
  <c r="D21" i="8"/>
  <c r="E21" i="8"/>
  <c r="F21" i="8"/>
  <c r="G21" i="8"/>
  <c r="B22" i="8"/>
  <c r="C22" i="8"/>
  <c r="D22" i="8"/>
  <c r="E22" i="8"/>
  <c r="F22" i="8"/>
  <c r="G22" i="8"/>
  <c r="B23" i="8"/>
  <c r="C23" i="8"/>
  <c r="D23" i="8"/>
  <c r="E23" i="8"/>
  <c r="F23" i="8"/>
  <c r="G23" i="8"/>
  <c r="B24" i="8"/>
  <c r="C24" i="8"/>
  <c r="D24" i="8"/>
  <c r="E24" i="8"/>
  <c r="F24" i="8"/>
  <c r="G24" i="8"/>
  <c r="B25" i="8"/>
  <c r="C25" i="8"/>
  <c r="D25" i="8"/>
  <c r="E25" i="8"/>
  <c r="F25" i="8"/>
  <c r="G25" i="8"/>
  <c r="B26" i="8"/>
  <c r="C26" i="8"/>
  <c r="D26" i="8"/>
  <c r="E26" i="8"/>
  <c r="F26" i="8"/>
  <c r="G26" i="8"/>
  <c r="B27" i="8"/>
  <c r="C27" i="8"/>
  <c r="D27" i="8"/>
  <c r="E27" i="8"/>
  <c r="F27" i="8"/>
  <c r="G27" i="8"/>
  <c r="B28" i="8"/>
  <c r="C28" i="8"/>
  <c r="D28" i="8"/>
  <c r="E28" i="8"/>
  <c r="F28" i="8"/>
  <c r="G28" i="8"/>
  <c r="B29" i="8"/>
  <c r="C29" i="8"/>
  <c r="D29" i="8"/>
  <c r="E29" i="8"/>
  <c r="F29" i="8"/>
  <c r="G29" i="8"/>
  <c r="B30" i="8"/>
  <c r="C30" i="8"/>
  <c r="D30" i="8"/>
  <c r="E30" i="8"/>
  <c r="F30" i="8"/>
  <c r="G30" i="8"/>
  <c r="B31" i="8"/>
  <c r="C31" i="8"/>
  <c r="D31" i="8"/>
  <c r="E31" i="8"/>
  <c r="F31" i="8"/>
  <c r="G31" i="8"/>
  <c r="B32" i="8"/>
  <c r="C32" i="8"/>
  <c r="D32" i="8"/>
  <c r="E32" i="8"/>
  <c r="F32" i="8"/>
  <c r="G32" i="8"/>
  <c r="B33" i="8"/>
  <c r="C33" i="8"/>
  <c r="D33" i="8"/>
  <c r="E33" i="8"/>
  <c r="F33" i="8"/>
  <c r="G33" i="8"/>
  <c r="B34" i="8"/>
  <c r="C34" i="8"/>
  <c r="D34" i="8"/>
  <c r="E34" i="8"/>
  <c r="F34" i="8"/>
  <c r="G34" i="8"/>
  <c r="B35" i="8"/>
  <c r="C35" i="8"/>
  <c r="D35" i="8"/>
  <c r="E35" i="8"/>
  <c r="F35" i="8"/>
  <c r="G35" i="8"/>
  <c r="B36" i="8"/>
  <c r="C36" i="8"/>
  <c r="D36" i="8"/>
  <c r="E36" i="8"/>
  <c r="F36" i="8"/>
  <c r="G36" i="8"/>
  <c r="B37" i="8"/>
  <c r="C37" i="8"/>
  <c r="D37" i="8"/>
  <c r="E37" i="8"/>
  <c r="F37" i="8"/>
  <c r="G37" i="8"/>
  <c r="B38" i="8"/>
  <c r="C38" i="8"/>
  <c r="D38" i="8"/>
  <c r="E38" i="8"/>
  <c r="F38" i="8"/>
  <c r="G38" i="8"/>
  <c r="B39" i="8"/>
  <c r="C39" i="8"/>
  <c r="D39" i="8"/>
  <c r="E39" i="8"/>
  <c r="F39" i="8"/>
  <c r="G39" i="8"/>
  <c r="B40" i="8"/>
  <c r="C40" i="8"/>
  <c r="D40" i="8"/>
  <c r="E40" i="8"/>
  <c r="F40" i="8"/>
  <c r="G40" i="8"/>
  <c r="B41" i="8"/>
  <c r="C41" i="8"/>
  <c r="D41" i="8"/>
  <c r="E41" i="8"/>
  <c r="F41" i="8"/>
  <c r="G41" i="8"/>
  <c r="B42" i="8"/>
  <c r="C42" i="8"/>
  <c r="D42" i="8"/>
  <c r="E42" i="8"/>
  <c r="F42" i="8"/>
  <c r="G42" i="8"/>
  <c r="B43" i="8"/>
  <c r="C43" i="8"/>
  <c r="D43" i="8"/>
  <c r="E43" i="8"/>
  <c r="F43" i="8"/>
  <c r="G43" i="8"/>
  <c r="B44" i="8"/>
  <c r="C44" i="8"/>
  <c r="D44" i="8"/>
  <c r="E44" i="8"/>
  <c r="F44" i="8"/>
  <c r="G44" i="8"/>
  <c r="B45" i="8"/>
  <c r="C45" i="8"/>
  <c r="D45" i="8"/>
  <c r="E45" i="8"/>
  <c r="F45" i="8"/>
  <c r="G45" i="8"/>
  <c r="B46" i="8"/>
  <c r="C46" i="8"/>
  <c r="D46" i="8"/>
  <c r="E46" i="8"/>
  <c r="F46" i="8"/>
  <c r="G46" i="8"/>
  <c r="B47" i="8"/>
  <c r="C47" i="8"/>
  <c r="D47" i="8"/>
  <c r="E47" i="8"/>
  <c r="F47" i="8"/>
  <c r="G47" i="8"/>
  <c r="B48" i="8"/>
  <c r="C48" i="8"/>
  <c r="D48" i="8"/>
  <c r="E48" i="8"/>
  <c r="F48" i="8"/>
  <c r="G48" i="8"/>
  <c r="B49" i="8"/>
  <c r="C49" i="8"/>
  <c r="D49" i="8"/>
  <c r="E49" i="8"/>
  <c r="F49" i="8"/>
  <c r="G49" i="8"/>
  <c r="B50" i="8"/>
  <c r="C50" i="8"/>
  <c r="D50" i="8"/>
  <c r="E50" i="8"/>
  <c r="F50" i="8"/>
  <c r="G50" i="8"/>
  <c r="B51" i="8"/>
  <c r="C51" i="8"/>
  <c r="D51" i="8"/>
  <c r="E51" i="8"/>
  <c r="F51" i="8"/>
  <c r="G51" i="8"/>
  <c r="B52" i="8"/>
  <c r="C52" i="8"/>
  <c r="D52" i="8"/>
  <c r="E52" i="8"/>
  <c r="F52" i="8"/>
  <c r="G52" i="8"/>
  <c r="B53" i="8"/>
  <c r="C53" i="8"/>
  <c r="D53" i="8"/>
  <c r="E53" i="8"/>
  <c r="F53" i="8"/>
  <c r="G53" i="8"/>
  <c r="B54" i="8"/>
  <c r="C54" i="8"/>
  <c r="D54" i="8"/>
  <c r="E54" i="8"/>
  <c r="F54" i="8"/>
  <c r="G54" i="8"/>
  <c r="B55" i="8"/>
  <c r="C55" i="8"/>
  <c r="D55" i="8"/>
  <c r="E55" i="8"/>
  <c r="F55" i="8"/>
  <c r="G55" i="8"/>
  <c r="B56" i="8"/>
  <c r="C56" i="8"/>
  <c r="D56" i="8"/>
  <c r="E56" i="8"/>
  <c r="F56" i="8"/>
  <c r="G56" i="8"/>
  <c r="B57" i="8"/>
  <c r="C57" i="8"/>
  <c r="D57" i="8"/>
  <c r="E57" i="8"/>
  <c r="F57" i="8"/>
  <c r="G57" i="8"/>
  <c r="B58" i="8"/>
  <c r="C58" i="8"/>
  <c r="D58" i="8"/>
  <c r="E58" i="8"/>
  <c r="F58" i="8"/>
  <c r="G58" i="8"/>
  <c r="B59" i="8"/>
  <c r="C59" i="8"/>
  <c r="D59" i="8"/>
  <c r="E59" i="8"/>
  <c r="F59" i="8"/>
  <c r="G59" i="8"/>
  <c r="B60" i="8"/>
  <c r="C60" i="8"/>
  <c r="D60" i="8"/>
  <c r="E60" i="8"/>
  <c r="F60" i="8"/>
  <c r="G60" i="8"/>
  <c r="B61" i="8"/>
  <c r="C61" i="8"/>
  <c r="D61" i="8"/>
  <c r="E61" i="8"/>
  <c r="F61" i="8"/>
  <c r="G61" i="8"/>
  <c r="B62" i="8"/>
  <c r="C62" i="8"/>
  <c r="D62" i="8"/>
  <c r="E62" i="8"/>
  <c r="F62" i="8"/>
  <c r="G62" i="8"/>
  <c r="B63" i="8"/>
  <c r="C63" i="8"/>
  <c r="D63" i="8"/>
  <c r="E63" i="8"/>
  <c r="F63" i="8"/>
  <c r="G63" i="8"/>
  <c r="B64" i="8"/>
  <c r="C64" i="8"/>
  <c r="D64" i="8"/>
  <c r="E64" i="8"/>
  <c r="F64" i="8"/>
  <c r="G64" i="8"/>
  <c r="B65" i="8"/>
  <c r="C65" i="8"/>
  <c r="D65" i="8"/>
  <c r="E65" i="8"/>
  <c r="F65" i="8"/>
  <c r="G65" i="8"/>
  <c r="B66" i="8"/>
  <c r="C66" i="8"/>
  <c r="D66" i="8"/>
  <c r="E66" i="8"/>
  <c r="F66" i="8"/>
  <c r="G66" i="8"/>
  <c r="B67" i="8"/>
  <c r="C67" i="8"/>
  <c r="D67" i="8"/>
  <c r="E67" i="8"/>
  <c r="F67" i="8"/>
  <c r="G67" i="8"/>
  <c r="B68" i="8"/>
  <c r="C68" i="8"/>
  <c r="D68" i="8"/>
  <c r="E68" i="8"/>
  <c r="F68" i="8"/>
  <c r="G68" i="8"/>
  <c r="B69" i="8"/>
  <c r="C69" i="8"/>
  <c r="D69" i="8"/>
  <c r="E69" i="8"/>
  <c r="F69" i="8"/>
  <c r="G69" i="8"/>
  <c r="B70" i="8"/>
  <c r="C70" i="8"/>
  <c r="D70" i="8"/>
  <c r="E70" i="8"/>
  <c r="F70" i="8"/>
  <c r="G70" i="8"/>
  <c r="B71" i="8"/>
  <c r="C71" i="8"/>
  <c r="D71" i="8"/>
  <c r="E71" i="8"/>
  <c r="F71" i="8"/>
  <c r="G71" i="8"/>
  <c r="B72" i="8"/>
  <c r="C72" i="8"/>
  <c r="D72" i="8"/>
  <c r="E72" i="8"/>
  <c r="F72" i="8"/>
  <c r="G72" i="8"/>
  <c r="B73" i="8"/>
  <c r="C73" i="8"/>
  <c r="D73" i="8"/>
  <c r="E73" i="8"/>
  <c r="F73" i="8"/>
  <c r="G73" i="8"/>
  <c r="B74" i="8"/>
  <c r="C74" i="8"/>
  <c r="D74" i="8"/>
  <c r="E74" i="8"/>
  <c r="F74" i="8"/>
  <c r="G74" i="8"/>
  <c r="B75" i="8"/>
  <c r="C75" i="8"/>
  <c r="D75" i="8"/>
  <c r="E75" i="8"/>
  <c r="F75" i="8"/>
  <c r="G75" i="8"/>
  <c r="B76" i="8"/>
  <c r="C76" i="8"/>
  <c r="D76" i="8"/>
  <c r="E76" i="8"/>
  <c r="F76" i="8"/>
  <c r="G76" i="8"/>
  <c r="B77" i="8"/>
  <c r="C77" i="8"/>
  <c r="D77" i="8"/>
  <c r="E77" i="8"/>
  <c r="F77" i="8"/>
  <c r="G77" i="8"/>
  <c r="B78" i="8"/>
  <c r="C78" i="8"/>
  <c r="D78" i="8"/>
  <c r="E78" i="8"/>
  <c r="F78" i="8"/>
  <c r="G78" i="8"/>
  <c r="B79" i="8"/>
  <c r="C79" i="8"/>
  <c r="D79" i="8"/>
  <c r="E79" i="8"/>
  <c r="F79" i="8"/>
  <c r="G79" i="8"/>
  <c r="B80" i="8"/>
  <c r="C80" i="8"/>
  <c r="D80" i="8"/>
  <c r="E80" i="8"/>
  <c r="F80" i="8"/>
  <c r="G80" i="8"/>
  <c r="B81" i="8"/>
  <c r="C81" i="8"/>
  <c r="D81" i="8"/>
  <c r="E81" i="8"/>
  <c r="F81" i="8"/>
  <c r="G81" i="8"/>
  <c r="B82" i="8"/>
  <c r="C82" i="8"/>
  <c r="D82" i="8"/>
  <c r="E82" i="8"/>
  <c r="F82" i="8"/>
  <c r="G82" i="8"/>
  <c r="B83" i="8"/>
  <c r="C83" i="8"/>
  <c r="D83" i="8"/>
  <c r="E83" i="8"/>
  <c r="F83" i="8"/>
  <c r="G83" i="8"/>
  <c r="B84" i="8"/>
  <c r="C84" i="8"/>
  <c r="D84" i="8"/>
  <c r="E84" i="8"/>
  <c r="F84" i="8"/>
  <c r="G84" i="8"/>
  <c r="B85" i="8"/>
  <c r="C85" i="8"/>
  <c r="D85" i="8"/>
  <c r="E85" i="8"/>
  <c r="F85" i="8"/>
  <c r="G85" i="8"/>
  <c r="B86" i="8"/>
  <c r="C86" i="8"/>
  <c r="D86" i="8"/>
  <c r="E86" i="8"/>
  <c r="F86" i="8"/>
  <c r="G86" i="8"/>
  <c r="B87" i="8"/>
  <c r="C87" i="8"/>
  <c r="D87" i="8"/>
  <c r="E87" i="8"/>
  <c r="F87" i="8"/>
  <c r="G87" i="8"/>
  <c r="B88" i="8"/>
  <c r="C88" i="8"/>
  <c r="D88" i="8"/>
  <c r="E88" i="8"/>
  <c r="F88" i="8"/>
  <c r="G88" i="8"/>
  <c r="B89" i="8"/>
  <c r="C89" i="8"/>
  <c r="D89" i="8"/>
  <c r="E89" i="8"/>
  <c r="F89" i="8"/>
  <c r="G89" i="8"/>
  <c r="B90" i="8"/>
  <c r="C90" i="8"/>
  <c r="D90" i="8"/>
  <c r="E90" i="8"/>
  <c r="F90" i="8"/>
  <c r="G90" i="8"/>
  <c r="B91" i="8"/>
  <c r="C91" i="8"/>
  <c r="D91" i="8"/>
  <c r="E91" i="8"/>
  <c r="F91" i="8"/>
  <c r="G91" i="8"/>
  <c r="B92" i="8"/>
  <c r="C92" i="8"/>
  <c r="D92" i="8"/>
  <c r="E92" i="8"/>
  <c r="F92" i="8"/>
  <c r="G92" i="8"/>
  <c r="B93" i="8"/>
  <c r="C93" i="8"/>
  <c r="D93" i="8"/>
  <c r="E93" i="8"/>
  <c r="F93" i="8"/>
  <c r="G93" i="8"/>
  <c r="B94" i="8"/>
  <c r="C94" i="8"/>
  <c r="D94" i="8"/>
  <c r="E94" i="8"/>
  <c r="F94" i="8"/>
  <c r="G94" i="8"/>
  <c r="B95" i="8"/>
  <c r="C95" i="8"/>
  <c r="D95" i="8"/>
  <c r="E95" i="8"/>
  <c r="F95" i="8"/>
  <c r="G95" i="8"/>
  <c r="B96" i="8"/>
  <c r="C96" i="8"/>
  <c r="D96" i="8"/>
  <c r="E96" i="8"/>
  <c r="F96" i="8"/>
  <c r="G96" i="8"/>
  <c r="B97" i="8"/>
  <c r="C97" i="8"/>
  <c r="D97" i="8"/>
  <c r="E97" i="8"/>
  <c r="F97" i="8"/>
  <c r="G97" i="8"/>
  <c r="B98" i="8"/>
  <c r="C98" i="8"/>
  <c r="D98" i="8"/>
  <c r="E98" i="8"/>
  <c r="F98" i="8"/>
  <c r="G98" i="8"/>
  <c r="B99" i="8"/>
  <c r="C99" i="8"/>
  <c r="D99" i="8"/>
  <c r="E99" i="8"/>
  <c r="F99" i="8"/>
  <c r="G99" i="8"/>
  <c r="B100" i="8"/>
  <c r="C100" i="8"/>
  <c r="D100" i="8"/>
  <c r="E100" i="8"/>
  <c r="F100" i="8"/>
  <c r="G100" i="8"/>
  <c r="B101" i="8"/>
  <c r="C101" i="8"/>
  <c r="D101" i="8"/>
  <c r="E101" i="8"/>
  <c r="F101" i="8"/>
  <c r="G101" i="8"/>
  <c r="B102" i="8"/>
  <c r="C102" i="8"/>
  <c r="D102" i="8"/>
  <c r="E102" i="8"/>
  <c r="F102" i="8"/>
  <c r="G102" i="8"/>
  <c r="B103" i="8"/>
  <c r="C103" i="8"/>
  <c r="D103" i="8"/>
  <c r="E103" i="8"/>
  <c r="F103" i="8"/>
  <c r="G103" i="8"/>
  <c r="B104" i="8"/>
  <c r="C104" i="8"/>
  <c r="D104" i="8"/>
  <c r="E104" i="8"/>
  <c r="F104" i="8"/>
  <c r="G104" i="8"/>
  <c r="B105" i="8"/>
  <c r="C105" i="8"/>
  <c r="D105" i="8"/>
  <c r="E105" i="8"/>
  <c r="F105" i="8"/>
  <c r="G105" i="8"/>
  <c r="B106" i="8"/>
  <c r="C106" i="8"/>
  <c r="D106" i="8"/>
  <c r="E106" i="8"/>
  <c r="F106" i="8"/>
  <c r="G106" i="8"/>
  <c r="B107" i="8"/>
  <c r="C107" i="8"/>
  <c r="D107" i="8"/>
  <c r="E107" i="8"/>
  <c r="F107" i="8"/>
  <c r="G107" i="8"/>
  <c r="B108" i="8"/>
  <c r="C108" i="8"/>
  <c r="D108" i="8"/>
  <c r="L108" i="8" s="1"/>
  <c r="E108" i="8"/>
  <c r="F108" i="8"/>
  <c r="G108" i="8"/>
  <c r="B109" i="8"/>
  <c r="C109" i="8"/>
  <c r="D109" i="8"/>
  <c r="E109" i="8"/>
  <c r="F109" i="8"/>
  <c r="G109" i="8"/>
  <c r="B110" i="8"/>
  <c r="C110" i="8"/>
  <c r="D110" i="8"/>
  <c r="E110" i="8"/>
  <c r="F110" i="8"/>
  <c r="G110" i="8"/>
  <c r="B111" i="8"/>
  <c r="C111" i="8"/>
  <c r="D111" i="8"/>
  <c r="E111" i="8"/>
  <c r="F111" i="8"/>
  <c r="G111" i="8"/>
  <c r="B112" i="8"/>
  <c r="C112" i="8"/>
  <c r="D112" i="8"/>
  <c r="E112" i="8"/>
  <c r="F112" i="8"/>
  <c r="G112" i="8"/>
  <c r="B113" i="8"/>
  <c r="C113" i="8"/>
  <c r="D113" i="8"/>
  <c r="E113" i="8"/>
  <c r="F113" i="8"/>
  <c r="G113" i="8"/>
  <c r="B114" i="8"/>
  <c r="C114" i="8"/>
  <c r="D114" i="8"/>
  <c r="E114" i="8"/>
  <c r="F114" i="8"/>
  <c r="G114" i="8"/>
  <c r="B115" i="8"/>
  <c r="C115" i="8"/>
  <c r="D115" i="8"/>
  <c r="E115" i="8"/>
  <c r="F115" i="8"/>
  <c r="G115" i="8"/>
  <c r="B116" i="8"/>
  <c r="C116" i="8"/>
  <c r="D116" i="8"/>
  <c r="E116" i="8"/>
  <c r="F116" i="8"/>
  <c r="G116" i="8"/>
  <c r="B117" i="8"/>
  <c r="C117" i="8"/>
  <c r="D117" i="8"/>
  <c r="E117" i="8"/>
  <c r="F117" i="8"/>
  <c r="G117" i="8"/>
  <c r="B118" i="8"/>
  <c r="C118" i="8"/>
  <c r="D118" i="8"/>
  <c r="E118" i="8"/>
  <c r="F118" i="8"/>
  <c r="G118" i="8"/>
  <c r="B119" i="8"/>
  <c r="C119" i="8"/>
  <c r="D119" i="8"/>
  <c r="L119" i="8" s="1"/>
  <c r="E119" i="8"/>
  <c r="F119" i="8"/>
  <c r="G119" i="8"/>
  <c r="B120" i="8"/>
  <c r="C120" i="8"/>
  <c r="D120" i="8"/>
  <c r="E120" i="8"/>
  <c r="F120" i="8"/>
  <c r="G120" i="8"/>
  <c r="B121" i="8"/>
  <c r="C121" i="8"/>
  <c r="D121" i="8"/>
  <c r="E121" i="8"/>
  <c r="F121" i="8"/>
  <c r="G121" i="8"/>
  <c r="B122" i="8"/>
  <c r="C122" i="8"/>
  <c r="D122" i="8"/>
  <c r="L122" i="8" s="1"/>
  <c r="E122" i="8"/>
  <c r="F122" i="8"/>
  <c r="G122" i="8"/>
  <c r="B123" i="8"/>
  <c r="C123" i="8"/>
  <c r="D123" i="8"/>
  <c r="E123" i="8"/>
  <c r="F123" i="8"/>
  <c r="G123" i="8"/>
  <c r="B124" i="8"/>
  <c r="C124" i="8"/>
  <c r="D124" i="8"/>
  <c r="L124" i="8" s="1"/>
  <c r="E124" i="8"/>
  <c r="F124" i="8"/>
  <c r="G124" i="8"/>
  <c r="B125" i="8"/>
  <c r="C125" i="8"/>
  <c r="D125" i="8"/>
  <c r="E125" i="8"/>
  <c r="F125" i="8"/>
  <c r="G125" i="8"/>
  <c r="B126" i="8"/>
  <c r="C126" i="8"/>
  <c r="D126" i="8"/>
  <c r="E126" i="8"/>
  <c r="F126" i="8"/>
  <c r="G126" i="8"/>
  <c r="B127" i="8"/>
  <c r="C127" i="8"/>
  <c r="D127" i="8"/>
  <c r="E127" i="8"/>
  <c r="F127" i="8"/>
  <c r="G127" i="8"/>
  <c r="B128" i="8"/>
  <c r="C128" i="8"/>
  <c r="D128" i="8"/>
  <c r="E128" i="8"/>
  <c r="F128" i="8"/>
  <c r="G128" i="8"/>
  <c r="B129" i="8"/>
  <c r="C129" i="8"/>
  <c r="D129" i="8"/>
  <c r="E129" i="8"/>
  <c r="F129" i="8"/>
  <c r="G129" i="8"/>
  <c r="B130" i="8"/>
  <c r="C130" i="8"/>
  <c r="D130" i="8"/>
  <c r="L130" i="8" s="1"/>
  <c r="E130" i="8"/>
  <c r="F130" i="8"/>
  <c r="G130" i="8"/>
  <c r="B131" i="8"/>
  <c r="C131" i="8"/>
  <c r="D131" i="8"/>
  <c r="E131" i="8"/>
  <c r="F131" i="8"/>
  <c r="G131" i="8"/>
  <c r="B132" i="8"/>
  <c r="C132" i="8"/>
  <c r="D132" i="8"/>
  <c r="L132" i="8" s="1"/>
  <c r="E132" i="8"/>
  <c r="F132" i="8"/>
  <c r="G132" i="8"/>
  <c r="B133" i="8"/>
  <c r="C133" i="8"/>
  <c r="D133" i="8"/>
  <c r="E133" i="8"/>
  <c r="F133" i="8"/>
  <c r="G133" i="8"/>
  <c r="B134" i="8"/>
  <c r="C134" i="8"/>
  <c r="D134" i="8"/>
  <c r="E134" i="8"/>
  <c r="F134" i="8"/>
  <c r="G134" i="8"/>
  <c r="B135" i="8"/>
  <c r="C135" i="8"/>
  <c r="D135" i="8"/>
  <c r="E135" i="8"/>
  <c r="F135" i="8"/>
  <c r="G135" i="8"/>
  <c r="B136" i="8"/>
  <c r="C136" i="8"/>
  <c r="D136" i="8"/>
  <c r="E136" i="8"/>
  <c r="F136" i="8"/>
  <c r="G136" i="8"/>
  <c r="B137" i="8"/>
  <c r="C137" i="8"/>
  <c r="D137" i="8"/>
  <c r="E137" i="8"/>
  <c r="F137" i="8"/>
  <c r="G137" i="8"/>
  <c r="B138" i="8"/>
  <c r="C138" i="8"/>
  <c r="D138" i="8"/>
  <c r="L138" i="8" s="1"/>
  <c r="E138" i="8"/>
  <c r="F138" i="8"/>
  <c r="G138" i="8"/>
  <c r="B139" i="8"/>
  <c r="C139" i="8"/>
  <c r="D139" i="8"/>
  <c r="E139" i="8"/>
  <c r="F139" i="8"/>
  <c r="G139" i="8"/>
  <c r="B140" i="8"/>
  <c r="C140" i="8"/>
  <c r="D140" i="8"/>
  <c r="L140" i="8" s="1"/>
  <c r="E140" i="8"/>
  <c r="F140" i="8"/>
  <c r="G140" i="8"/>
  <c r="B141" i="8"/>
  <c r="C141" i="8"/>
  <c r="D141" i="8"/>
  <c r="E141" i="8"/>
  <c r="F141" i="8"/>
  <c r="G141" i="8"/>
  <c r="B142" i="8"/>
  <c r="C142" i="8"/>
  <c r="D142" i="8"/>
  <c r="E142" i="8"/>
  <c r="F142" i="8"/>
  <c r="G142" i="8"/>
  <c r="B143" i="8"/>
  <c r="C143" i="8"/>
  <c r="D143" i="8"/>
  <c r="E143" i="8"/>
  <c r="F143" i="8"/>
  <c r="G143" i="8"/>
  <c r="B144" i="8"/>
  <c r="C144" i="8"/>
  <c r="D144" i="8"/>
  <c r="E144" i="8"/>
  <c r="F144" i="8"/>
  <c r="G144" i="8"/>
  <c r="B145" i="8"/>
  <c r="C145" i="8"/>
  <c r="D145" i="8"/>
  <c r="E145" i="8"/>
  <c r="F145" i="8"/>
  <c r="G145" i="8"/>
  <c r="B146" i="8"/>
  <c r="C146" i="8"/>
  <c r="D146" i="8"/>
  <c r="L146" i="8" s="1"/>
  <c r="E146" i="8"/>
  <c r="F146" i="8"/>
  <c r="G146" i="8"/>
  <c r="B147" i="8"/>
  <c r="C147" i="8"/>
  <c r="D147" i="8"/>
  <c r="E147" i="8"/>
  <c r="F147" i="8"/>
  <c r="G147" i="8"/>
  <c r="B148" i="8"/>
  <c r="C148" i="8"/>
  <c r="D148" i="8"/>
  <c r="L148" i="8" s="1"/>
  <c r="E148" i="8"/>
  <c r="F148" i="8"/>
  <c r="G148" i="8"/>
  <c r="B149" i="8"/>
  <c r="C149" i="8"/>
  <c r="D149" i="8"/>
  <c r="E149" i="8"/>
  <c r="F149" i="8"/>
  <c r="G149" i="8"/>
  <c r="B150" i="8"/>
  <c r="C150" i="8"/>
  <c r="D150" i="8"/>
  <c r="E150" i="8"/>
  <c r="F150" i="8"/>
  <c r="G150" i="8"/>
  <c r="B151" i="8"/>
  <c r="C151" i="8"/>
  <c r="D151" i="8"/>
  <c r="L151" i="8" s="1"/>
  <c r="E151" i="8"/>
  <c r="F151" i="8"/>
  <c r="G151" i="8"/>
  <c r="B152" i="8"/>
  <c r="C152" i="8"/>
  <c r="D152" i="8"/>
  <c r="L152" i="8" s="1"/>
  <c r="E152" i="8"/>
  <c r="F152" i="8"/>
  <c r="G152" i="8"/>
  <c r="B153" i="8"/>
  <c r="C153" i="8"/>
  <c r="D153" i="8"/>
  <c r="E153" i="8"/>
  <c r="F153" i="8"/>
  <c r="G153" i="8"/>
  <c r="B14" i="6"/>
  <c r="C14" i="6"/>
  <c r="D14" i="6"/>
  <c r="J14" i="6" s="1"/>
  <c r="E14" i="6"/>
  <c r="F14" i="6"/>
  <c r="G14" i="6"/>
  <c r="H14" i="6"/>
  <c r="I14" i="6"/>
  <c r="B15" i="6"/>
  <c r="C15" i="6"/>
  <c r="D15" i="6"/>
  <c r="J15" i="6" s="1"/>
  <c r="E15" i="6"/>
  <c r="F15" i="6"/>
  <c r="G15" i="6"/>
  <c r="H15" i="6"/>
  <c r="I15" i="6"/>
  <c r="B16" i="6"/>
  <c r="C16" i="6"/>
  <c r="D16" i="6"/>
  <c r="J16" i="6" s="1"/>
  <c r="K16" i="6" s="1"/>
  <c r="E16" i="6"/>
  <c r="F16" i="6"/>
  <c r="G16" i="6"/>
  <c r="H16" i="6"/>
  <c r="I16" i="6"/>
  <c r="B17" i="6"/>
  <c r="C17" i="6"/>
  <c r="D17" i="6"/>
  <c r="J17" i="6" s="1"/>
  <c r="E17" i="6"/>
  <c r="F17" i="6"/>
  <c r="G17" i="6"/>
  <c r="H17" i="6"/>
  <c r="I17" i="6"/>
  <c r="B18" i="6"/>
  <c r="C18" i="6"/>
  <c r="D18" i="6"/>
  <c r="J18" i="6" s="1"/>
  <c r="K18" i="6" s="1"/>
  <c r="E18" i="6"/>
  <c r="F18" i="6"/>
  <c r="G18" i="6"/>
  <c r="H18" i="6"/>
  <c r="I18" i="6"/>
  <c r="B19" i="6"/>
  <c r="C19" i="6"/>
  <c r="D19" i="6"/>
  <c r="E19" i="6"/>
  <c r="F19" i="6"/>
  <c r="G19" i="6"/>
  <c r="H19" i="6"/>
  <c r="I19" i="6"/>
  <c r="B20" i="6"/>
  <c r="C20" i="6"/>
  <c r="D20" i="6"/>
  <c r="J20" i="6" s="1"/>
  <c r="K20" i="6" s="1"/>
  <c r="E20" i="6"/>
  <c r="F20" i="6"/>
  <c r="G20" i="6"/>
  <c r="H20" i="6"/>
  <c r="I20" i="6"/>
  <c r="B21" i="6"/>
  <c r="C21" i="6"/>
  <c r="D21" i="6"/>
  <c r="J21" i="6" s="1"/>
  <c r="E21" i="6"/>
  <c r="F21" i="6"/>
  <c r="G21" i="6"/>
  <c r="H21" i="6"/>
  <c r="I21" i="6"/>
  <c r="B22" i="6"/>
  <c r="C22" i="6"/>
  <c r="D22" i="6"/>
  <c r="J22" i="6" s="1"/>
  <c r="K22" i="6" s="1"/>
  <c r="E22" i="6"/>
  <c r="F22" i="6"/>
  <c r="G22" i="6"/>
  <c r="H22" i="6"/>
  <c r="I22" i="6"/>
  <c r="B23" i="6"/>
  <c r="C23" i="6"/>
  <c r="D23" i="6"/>
  <c r="E23" i="6"/>
  <c r="F23" i="6"/>
  <c r="G23" i="6"/>
  <c r="H23" i="6"/>
  <c r="I23" i="6"/>
  <c r="B24" i="6"/>
  <c r="C24" i="6"/>
  <c r="D24" i="6"/>
  <c r="E24" i="6"/>
  <c r="F24" i="6"/>
  <c r="G24" i="6"/>
  <c r="H24" i="6"/>
  <c r="I24" i="6"/>
  <c r="B25" i="6"/>
  <c r="C25" i="6"/>
  <c r="D25" i="6"/>
  <c r="E25" i="6"/>
  <c r="F25" i="6"/>
  <c r="G25" i="6"/>
  <c r="H25" i="6"/>
  <c r="I25" i="6"/>
  <c r="B26" i="6"/>
  <c r="C26" i="6"/>
  <c r="D26" i="6"/>
  <c r="E26" i="6"/>
  <c r="F26" i="6"/>
  <c r="G26" i="6"/>
  <c r="H26" i="6"/>
  <c r="I26" i="6"/>
  <c r="B27" i="6"/>
  <c r="C27" i="6"/>
  <c r="D27" i="6"/>
  <c r="E27" i="6"/>
  <c r="F27" i="6"/>
  <c r="G27" i="6"/>
  <c r="H27" i="6"/>
  <c r="I27" i="6"/>
  <c r="B28" i="6"/>
  <c r="C28" i="6"/>
  <c r="D28" i="6"/>
  <c r="J28" i="6" s="1"/>
  <c r="K28" i="6" s="1"/>
  <c r="E28" i="6"/>
  <c r="F28" i="6"/>
  <c r="G28" i="6"/>
  <c r="H28" i="6"/>
  <c r="I28" i="6"/>
  <c r="B29" i="6"/>
  <c r="C29" i="6"/>
  <c r="D29" i="6"/>
  <c r="E29" i="6"/>
  <c r="F29" i="6"/>
  <c r="G29" i="6"/>
  <c r="H29" i="6"/>
  <c r="I29" i="6"/>
  <c r="B30" i="6"/>
  <c r="C30" i="6"/>
  <c r="D30" i="6"/>
  <c r="E30" i="6"/>
  <c r="F30" i="6"/>
  <c r="G30" i="6"/>
  <c r="H30" i="6"/>
  <c r="I30" i="6"/>
  <c r="B31" i="6"/>
  <c r="C31" i="6"/>
  <c r="D31" i="6"/>
  <c r="E31" i="6"/>
  <c r="F31" i="6"/>
  <c r="G31" i="6"/>
  <c r="H31" i="6"/>
  <c r="I31" i="6"/>
  <c r="B32" i="6"/>
  <c r="C32" i="6"/>
  <c r="D32" i="6"/>
  <c r="E32" i="6"/>
  <c r="F32" i="6"/>
  <c r="G32" i="6"/>
  <c r="H32" i="6"/>
  <c r="I32" i="6"/>
  <c r="B33" i="6"/>
  <c r="C33" i="6"/>
  <c r="D33" i="6"/>
  <c r="E33" i="6"/>
  <c r="F33" i="6"/>
  <c r="G33" i="6"/>
  <c r="H33" i="6"/>
  <c r="I33" i="6"/>
  <c r="B34" i="6"/>
  <c r="C34" i="6"/>
  <c r="D34" i="6"/>
  <c r="J34" i="6" s="1"/>
  <c r="E34" i="6"/>
  <c r="F34" i="6"/>
  <c r="G34" i="6"/>
  <c r="H34" i="6"/>
  <c r="I34" i="6"/>
  <c r="B35" i="6"/>
  <c r="C35" i="6"/>
  <c r="D35" i="6"/>
  <c r="E35" i="6"/>
  <c r="F35" i="6"/>
  <c r="G35" i="6"/>
  <c r="H35" i="6"/>
  <c r="I35" i="6"/>
  <c r="B36" i="6"/>
  <c r="C36" i="6"/>
  <c r="D36" i="6"/>
  <c r="E36" i="6"/>
  <c r="F36" i="6"/>
  <c r="G36" i="6"/>
  <c r="H36" i="6"/>
  <c r="I36" i="6"/>
  <c r="B37" i="6"/>
  <c r="C37" i="6"/>
  <c r="D37" i="6"/>
  <c r="E37" i="6"/>
  <c r="F37" i="6"/>
  <c r="G37" i="6"/>
  <c r="H37" i="6"/>
  <c r="I37" i="6"/>
  <c r="B38" i="6"/>
  <c r="C38" i="6"/>
  <c r="D38" i="6"/>
  <c r="J38" i="6" s="1"/>
  <c r="E38" i="6"/>
  <c r="F38" i="6"/>
  <c r="G38" i="6"/>
  <c r="H38" i="6"/>
  <c r="I38" i="6"/>
  <c r="B39" i="6"/>
  <c r="C39" i="6"/>
  <c r="D39" i="6"/>
  <c r="E39" i="6"/>
  <c r="F39" i="6"/>
  <c r="G39" i="6"/>
  <c r="H39" i="6"/>
  <c r="I39" i="6"/>
  <c r="B40" i="6"/>
  <c r="C40" i="6"/>
  <c r="D40" i="6"/>
  <c r="J40" i="6" s="1"/>
  <c r="E40" i="6"/>
  <c r="K40" i="6" s="1"/>
  <c r="F40" i="6"/>
  <c r="G40" i="6"/>
  <c r="H40" i="6"/>
  <c r="I40" i="6"/>
  <c r="B41" i="6"/>
  <c r="C41" i="6"/>
  <c r="D41" i="6"/>
  <c r="E41" i="6"/>
  <c r="F41" i="6"/>
  <c r="G41" i="6"/>
  <c r="H41" i="6"/>
  <c r="I41" i="6"/>
  <c r="B42" i="6"/>
  <c r="C42" i="6"/>
  <c r="D42" i="6"/>
  <c r="E42" i="6"/>
  <c r="F42" i="6"/>
  <c r="G42" i="6"/>
  <c r="H42" i="6"/>
  <c r="I42" i="6"/>
  <c r="B43" i="6"/>
  <c r="C43" i="6"/>
  <c r="D43" i="6"/>
  <c r="E43" i="6"/>
  <c r="F43" i="6"/>
  <c r="G43" i="6"/>
  <c r="H43" i="6"/>
  <c r="I43" i="6"/>
  <c r="B44" i="6"/>
  <c r="C44" i="6"/>
  <c r="D44" i="6"/>
  <c r="E44" i="6"/>
  <c r="F44" i="6"/>
  <c r="G44" i="6"/>
  <c r="H44" i="6"/>
  <c r="I44" i="6"/>
  <c r="B45" i="6"/>
  <c r="C45" i="6"/>
  <c r="D45" i="6"/>
  <c r="E45" i="6"/>
  <c r="F45" i="6"/>
  <c r="G45" i="6"/>
  <c r="H45" i="6"/>
  <c r="I45" i="6"/>
  <c r="B46" i="6"/>
  <c r="C46" i="6"/>
  <c r="D46" i="6"/>
  <c r="E46" i="6"/>
  <c r="F46" i="6"/>
  <c r="G46" i="6"/>
  <c r="H46" i="6"/>
  <c r="I46" i="6"/>
  <c r="B47" i="6"/>
  <c r="C47" i="6"/>
  <c r="D47" i="6"/>
  <c r="E47" i="6"/>
  <c r="F47" i="6"/>
  <c r="G47" i="6"/>
  <c r="H47" i="6"/>
  <c r="I47" i="6"/>
  <c r="B48" i="6"/>
  <c r="C48" i="6"/>
  <c r="D48" i="6"/>
  <c r="E48" i="6"/>
  <c r="F48" i="6"/>
  <c r="G48" i="6"/>
  <c r="H48" i="6"/>
  <c r="I48" i="6"/>
  <c r="B49" i="6"/>
  <c r="C49" i="6"/>
  <c r="D49" i="6"/>
  <c r="E49" i="6"/>
  <c r="F49" i="6"/>
  <c r="G49" i="6"/>
  <c r="H49" i="6"/>
  <c r="I49" i="6"/>
  <c r="B50" i="6"/>
  <c r="C50" i="6"/>
  <c r="D50" i="6"/>
  <c r="E50" i="6"/>
  <c r="J50" i="6" s="1"/>
  <c r="F50" i="6"/>
  <c r="G50" i="6"/>
  <c r="H50" i="6"/>
  <c r="I50" i="6"/>
  <c r="B51" i="6"/>
  <c r="C51" i="6"/>
  <c r="D51" i="6"/>
  <c r="E51" i="6"/>
  <c r="F51" i="6"/>
  <c r="G51" i="6"/>
  <c r="H51" i="6"/>
  <c r="I51" i="6"/>
  <c r="B52" i="6"/>
  <c r="C52" i="6"/>
  <c r="D52" i="6"/>
  <c r="E52" i="6"/>
  <c r="F52" i="6"/>
  <c r="G52" i="6"/>
  <c r="H52" i="6"/>
  <c r="I52" i="6"/>
  <c r="B53" i="6"/>
  <c r="C53" i="6"/>
  <c r="D53" i="6"/>
  <c r="E53" i="6"/>
  <c r="F53" i="6"/>
  <c r="G53" i="6"/>
  <c r="H53" i="6"/>
  <c r="I53" i="6"/>
  <c r="J53" i="6"/>
  <c r="B54" i="6"/>
  <c r="C54" i="6"/>
  <c r="D54" i="6"/>
  <c r="E54" i="6"/>
  <c r="F54" i="6"/>
  <c r="G54" i="6"/>
  <c r="H54" i="6"/>
  <c r="I54" i="6"/>
  <c r="B55" i="6"/>
  <c r="C55" i="6"/>
  <c r="D55" i="6"/>
  <c r="E55" i="6"/>
  <c r="F55" i="6"/>
  <c r="G55" i="6"/>
  <c r="H55" i="6"/>
  <c r="I55" i="6"/>
  <c r="B56" i="6"/>
  <c r="C56" i="6"/>
  <c r="D56" i="6"/>
  <c r="E56" i="6"/>
  <c r="F56" i="6"/>
  <c r="G56" i="6"/>
  <c r="H56" i="6"/>
  <c r="I56" i="6"/>
  <c r="J56" i="6"/>
  <c r="B57" i="6"/>
  <c r="C57" i="6"/>
  <c r="D57" i="6"/>
  <c r="E57" i="6"/>
  <c r="F57" i="6"/>
  <c r="G57" i="6"/>
  <c r="H57" i="6"/>
  <c r="I57" i="6"/>
  <c r="B58" i="6"/>
  <c r="C58" i="6"/>
  <c r="D58" i="6"/>
  <c r="E58" i="6"/>
  <c r="F58" i="6"/>
  <c r="G58" i="6"/>
  <c r="H58" i="6"/>
  <c r="I58" i="6"/>
  <c r="B59" i="6"/>
  <c r="C59" i="6"/>
  <c r="D59" i="6"/>
  <c r="E59" i="6"/>
  <c r="F59" i="6"/>
  <c r="G59" i="6"/>
  <c r="H59" i="6"/>
  <c r="I59" i="6"/>
  <c r="B60" i="6"/>
  <c r="C60" i="6"/>
  <c r="D60" i="6"/>
  <c r="E60" i="6"/>
  <c r="F60" i="6"/>
  <c r="G60" i="6"/>
  <c r="H60" i="6"/>
  <c r="I60" i="6"/>
  <c r="B61" i="6"/>
  <c r="C61" i="6"/>
  <c r="D61" i="6"/>
  <c r="E61" i="6"/>
  <c r="F61" i="6"/>
  <c r="G61" i="6"/>
  <c r="H61" i="6"/>
  <c r="I61" i="6"/>
  <c r="B62" i="6"/>
  <c r="C62" i="6"/>
  <c r="D62" i="6"/>
  <c r="E62" i="6"/>
  <c r="F62" i="6"/>
  <c r="G62" i="6"/>
  <c r="H62" i="6"/>
  <c r="I62" i="6"/>
  <c r="B63" i="6"/>
  <c r="C63" i="6"/>
  <c r="D63" i="6"/>
  <c r="E63" i="6"/>
  <c r="F63" i="6"/>
  <c r="G63" i="6"/>
  <c r="H63" i="6"/>
  <c r="I63" i="6"/>
  <c r="B64" i="6"/>
  <c r="C64" i="6"/>
  <c r="D64" i="6"/>
  <c r="E64" i="6"/>
  <c r="F64" i="6"/>
  <c r="G64" i="6"/>
  <c r="H64" i="6"/>
  <c r="I64" i="6"/>
  <c r="B65" i="6"/>
  <c r="C65" i="6"/>
  <c r="D65" i="6"/>
  <c r="E65" i="6"/>
  <c r="F65" i="6"/>
  <c r="G65" i="6"/>
  <c r="H65" i="6"/>
  <c r="I65" i="6"/>
  <c r="B66" i="6"/>
  <c r="C66" i="6"/>
  <c r="D66" i="6"/>
  <c r="E66" i="6"/>
  <c r="F66" i="6"/>
  <c r="G66" i="6"/>
  <c r="H66" i="6"/>
  <c r="I66" i="6"/>
  <c r="B67" i="6"/>
  <c r="C67" i="6"/>
  <c r="D67" i="6"/>
  <c r="E67" i="6"/>
  <c r="F67" i="6"/>
  <c r="G67" i="6"/>
  <c r="H67" i="6"/>
  <c r="I67" i="6"/>
  <c r="B68" i="6"/>
  <c r="C68" i="6"/>
  <c r="D68" i="6"/>
  <c r="E68" i="6"/>
  <c r="F68" i="6"/>
  <c r="G68" i="6"/>
  <c r="H68" i="6"/>
  <c r="I68" i="6"/>
  <c r="B69" i="6"/>
  <c r="C69" i="6"/>
  <c r="D69" i="6"/>
  <c r="E69" i="6"/>
  <c r="F69" i="6"/>
  <c r="G69" i="6"/>
  <c r="H69" i="6"/>
  <c r="I69" i="6"/>
  <c r="B70" i="6"/>
  <c r="C70" i="6"/>
  <c r="D70" i="6"/>
  <c r="E70" i="6"/>
  <c r="J70" i="6" s="1"/>
  <c r="F70" i="6"/>
  <c r="G70" i="6"/>
  <c r="H70" i="6"/>
  <c r="I70" i="6"/>
  <c r="B71" i="6"/>
  <c r="C71" i="6"/>
  <c r="D71" i="6"/>
  <c r="E71" i="6"/>
  <c r="F71" i="6"/>
  <c r="G71" i="6"/>
  <c r="H71" i="6"/>
  <c r="I71" i="6"/>
  <c r="B72" i="6"/>
  <c r="C72" i="6"/>
  <c r="D72" i="6"/>
  <c r="E72" i="6"/>
  <c r="F72" i="6"/>
  <c r="G72" i="6"/>
  <c r="H72" i="6"/>
  <c r="I72" i="6"/>
  <c r="B73" i="6"/>
  <c r="C73" i="6"/>
  <c r="D73" i="6"/>
  <c r="E73" i="6"/>
  <c r="F73" i="6"/>
  <c r="G73" i="6"/>
  <c r="H73" i="6"/>
  <c r="I73" i="6"/>
  <c r="B74" i="6"/>
  <c r="C74" i="6"/>
  <c r="D74" i="6"/>
  <c r="E74" i="6"/>
  <c r="F74" i="6"/>
  <c r="G74" i="6"/>
  <c r="H74" i="6"/>
  <c r="I74" i="6"/>
  <c r="B75" i="6"/>
  <c r="C75" i="6"/>
  <c r="D75" i="6"/>
  <c r="E75" i="6"/>
  <c r="F75" i="6"/>
  <c r="G75" i="6"/>
  <c r="H75" i="6"/>
  <c r="I75" i="6"/>
  <c r="B76" i="6"/>
  <c r="C76" i="6"/>
  <c r="D76" i="6"/>
  <c r="E76" i="6"/>
  <c r="F76" i="6"/>
  <c r="G76" i="6"/>
  <c r="H76" i="6"/>
  <c r="I76" i="6"/>
  <c r="B77" i="6"/>
  <c r="C77" i="6"/>
  <c r="D77" i="6"/>
  <c r="E77" i="6"/>
  <c r="F77" i="6"/>
  <c r="G77" i="6"/>
  <c r="H77" i="6"/>
  <c r="I77" i="6"/>
  <c r="B78" i="6"/>
  <c r="C78" i="6"/>
  <c r="D78" i="6"/>
  <c r="E78" i="6"/>
  <c r="F78" i="6"/>
  <c r="G78" i="6"/>
  <c r="H78" i="6"/>
  <c r="I78" i="6"/>
  <c r="B79" i="6"/>
  <c r="C79" i="6"/>
  <c r="D79" i="6"/>
  <c r="E79" i="6"/>
  <c r="F79" i="6"/>
  <c r="G79" i="6"/>
  <c r="H79" i="6"/>
  <c r="I79" i="6"/>
  <c r="B80" i="6"/>
  <c r="C80" i="6"/>
  <c r="D80" i="6"/>
  <c r="E80" i="6"/>
  <c r="F80" i="6"/>
  <c r="G80" i="6"/>
  <c r="H80" i="6"/>
  <c r="I80" i="6"/>
  <c r="B81" i="6"/>
  <c r="C81" i="6"/>
  <c r="D81" i="6"/>
  <c r="E81" i="6"/>
  <c r="F81" i="6"/>
  <c r="G81" i="6"/>
  <c r="H81" i="6"/>
  <c r="I81" i="6"/>
  <c r="B82" i="6"/>
  <c r="C82" i="6"/>
  <c r="D82" i="6"/>
  <c r="E82" i="6"/>
  <c r="F82" i="6"/>
  <c r="G82" i="6"/>
  <c r="H82" i="6"/>
  <c r="I82" i="6"/>
  <c r="B83" i="6"/>
  <c r="C83" i="6"/>
  <c r="D83" i="6"/>
  <c r="E83" i="6"/>
  <c r="F83" i="6"/>
  <c r="G83" i="6"/>
  <c r="H83" i="6"/>
  <c r="I83" i="6"/>
  <c r="B84" i="6"/>
  <c r="C84" i="6"/>
  <c r="D84" i="6"/>
  <c r="E84" i="6"/>
  <c r="F84" i="6"/>
  <c r="G84" i="6"/>
  <c r="H84" i="6"/>
  <c r="I84" i="6"/>
  <c r="B85" i="6"/>
  <c r="C85" i="6"/>
  <c r="D85" i="6"/>
  <c r="E85" i="6"/>
  <c r="F85" i="6"/>
  <c r="G85" i="6"/>
  <c r="H85" i="6"/>
  <c r="I85" i="6"/>
  <c r="B86" i="6"/>
  <c r="C86" i="6"/>
  <c r="D86" i="6"/>
  <c r="E86" i="6"/>
  <c r="F86" i="6"/>
  <c r="G86" i="6"/>
  <c r="H86" i="6"/>
  <c r="I86" i="6"/>
  <c r="B87" i="6"/>
  <c r="C87" i="6"/>
  <c r="D87" i="6"/>
  <c r="E87" i="6"/>
  <c r="F87" i="6"/>
  <c r="G87" i="6"/>
  <c r="H87" i="6"/>
  <c r="I87" i="6"/>
  <c r="B88" i="6"/>
  <c r="C88" i="6"/>
  <c r="D88" i="6"/>
  <c r="E88" i="6"/>
  <c r="F88" i="6"/>
  <c r="G88" i="6"/>
  <c r="H88" i="6"/>
  <c r="I88" i="6"/>
  <c r="B89" i="6"/>
  <c r="C89" i="6"/>
  <c r="D89" i="6"/>
  <c r="E89" i="6"/>
  <c r="F89" i="6"/>
  <c r="G89" i="6"/>
  <c r="H89" i="6"/>
  <c r="I89" i="6"/>
  <c r="B90" i="6"/>
  <c r="C90" i="6"/>
  <c r="D90" i="6"/>
  <c r="E90" i="6"/>
  <c r="F90" i="6"/>
  <c r="G90" i="6"/>
  <c r="H90" i="6"/>
  <c r="I90" i="6"/>
  <c r="B91" i="6"/>
  <c r="C91" i="6"/>
  <c r="D91" i="6"/>
  <c r="E91" i="6"/>
  <c r="F91" i="6"/>
  <c r="G91" i="6"/>
  <c r="H91" i="6"/>
  <c r="I91" i="6"/>
  <c r="B92" i="6"/>
  <c r="C92" i="6"/>
  <c r="D92" i="6"/>
  <c r="E92" i="6"/>
  <c r="F92" i="6"/>
  <c r="G92" i="6"/>
  <c r="H92" i="6"/>
  <c r="I92" i="6"/>
  <c r="B93" i="6"/>
  <c r="C93" i="6"/>
  <c r="D93" i="6"/>
  <c r="E93" i="6"/>
  <c r="F93" i="6"/>
  <c r="G93" i="6"/>
  <c r="H93" i="6"/>
  <c r="I93" i="6"/>
  <c r="B94" i="6"/>
  <c r="C94" i="6"/>
  <c r="D94" i="6"/>
  <c r="E94" i="6"/>
  <c r="F94" i="6"/>
  <c r="G94" i="6"/>
  <c r="H94" i="6"/>
  <c r="I94" i="6"/>
  <c r="B95" i="6"/>
  <c r="C95" i="6"/>
  <c r="D95" i="6"/>
  <c r="E95" i="6"/>
  <c r="F95" i="6"/>
  <c r="G95" i="6"/>
  <c r="H95" i="6"/>
  <c r="I95" i="6"/>
  <c r="B96" i="6"/>
  <c r="C96" i="6"/>
  <c r="D96" i="6"/>
  <c r="E96" i="6"/>
  <c r="F96" i="6"/>
  <c r="G96" i="6"/>
  <c r="H96" i="6"/>
  <c r="I96" i="6"/>
  <c r="B97" i="6"/>
  <c r="C97" i="6"/>
  <c r="D97" i="6"/>
  <c r="E97" i="6"/>
  <c r="F97" i="6"/>
  <c r="G97" i="6"/>
  <c r="H97" i="6"/>
  <c r="I97" i="6"/>
  <c r="B98" i="6"/>
  <c r="C98" i="6"/>
  <c r="D98" i="6"/>
  <c r="E98" i="6"/>
  <c r="F98" i="6"/>
  <c r="G98" i="6"/>
  <c r="H98" i="6"/>
  <c r="I98" i="6"/>
  <c r="B99" i="6"/>
  <c r="C99" i="6"/>
  <c r="D99" i="6"/>
  <c r="E99" i="6"/>
  <c r="F99" i="6"/>
  <c r="G99" i="6"/>
  <c r="H99" i="6"/>
  <c r="I99" i="6"/>
  <c r="B100" i="6"/>
  <c r="C100" i="6"/>
  <c r="D100" i="6"/>
  <c r="E100" i="6"/>
  <c r="F100" i="6"/>
  <c r="G100" i="6"/>
  <c r="H100" i="6"/>
  <c r="I100" i="6"/>
  <c r="B101" i="6"/>
  <c r="C101" i="6"/>
  <c r="D101" i="6"/>
  <c r="E101" i="6"/>
  <c r="F101" i="6"/>
  <c r="G101" i="6"/>
  <c r="H101" i="6"/>
  <c r="I101" i="6"/>
  <c r="B102" i="6"/>
  <c r="C102" i="6"/>
  <c r="D102" i="6"/>
  <c r="E102" i="6"/>
  <c r="J102" i="6" s="1"/>
  <c r="F102" i="6"/>
  <c r="G102" i="6"/>
  <c r="H102" i="6"/>
  <c r="I102" i="6"/>
  <c r="K102" i="6"/>
  <c r="B103" i="6"/>
  <c r="C103" i="6"/>
  <c r="D103" i="6"/>
  <c r="E103" i="6"/>
  <c r="F103" i="6"/>
  <c r="G103" i="6"/>
  <c r="H103" i="6"/>
  <c r="I103" i="6"/>
  <c r="B104" i="6"/>
  <c r="C104" i="6"/>
  <c r="D104" i="6"/>
  <c r="E104" i="6"/>
  <c r="F104" i="6"/>
  <c r="G104" i="6"/>
  <c r="H104" i="6"/>
  <c r="I104" i="6"/>
  <c r="B105" i="6"/>
  <c r="C105" i="6"/>
  <c r="D105" i="6"/>
  <c r="J105" i="6" s="1"/>
  <c r="E105" i="6"/>
  <c r="F105" i="6"/>
  <c r="G105" i="6"/>
  <c r="H105" i="6"/>
  <c r="I105" i="6"/>
  <c r="B106" i="6"/>
  <c r="C106" i="6"/>
  <c r="D106" i="6"/>
  <c r="E106" i="6"/>
  <c r="F106" i="6"/>
  <c r="G106" i="6"/>
  <c r="H106" i="6"/>
  <c r="I106" i="6"/>
  <c r="J106" i="6"/>
  <c r="B107" i="6"/>
  <c r="C107" i="6"/>
  <c r="D107" i="6"/>
  <c r="E107" i="6"/>
  <c r="F107" i="6"/>
  <c r="G107" i="6"/>
  <c r="H107" i="6"/>
  <c r="I107" i="6"/>
  <c r="B108" i="6"/>
  <c r="C108" i="6"/>
  <c r="D108" i="6"/>
  <c r="J108" i="6" s="1"/>
  <c r="E108" i="6"/>
  <c r="F108" i="6"/>
  <c r="G108" i="6"/>
  <c r="H108" i="6"/>
  <c r="I108" i="6"/>
  <c r="B109" i="6"/>
  <c r="C109" i="6"/>
  <c r="D109" i="6"/>
  <c r="J109" i="6" s="1"/>
  <c r="E109" i="6"/>
  <c r="F109" i="6"/>
  <c r="G109" i="6"/>
  <c r="H109" i="6"/>
  <c r="I109" i="6"/>
  <c r="B110" i="6"/>
  <c r="C110" i="6"/>
  <c r="D110" i="6"/>
  <c r="E110" i="6"/>
  <c r="F110" i="6"/>
  <c r="G110" i="6"/>
  <c r="H110" i="6"/>
  <c r="I110" i="6"/>
  <c r="B111" i="6"/>
  <c r="C111" i="6"/>
  <c r="D111" i="6"/>
  <c r="J111" i="6" s="1"/>
  <c r="E111" i="6"/>
  <c r="F111" i="6"/>
  <c r="G111" i="6"/>
  <c r="H111" i="6"/>
  <c r="I111" i="6"/>
  <c r="B112" i="6"/>
  <c r="C112" i="6"/>
  <c r="D112" i="6"/>
  <c r="E112" i="6"/>
  <c r="F112" i="6"/>
  <c r="G112" i="6"/>
  <c r="H112" i="6"/>
  <c r="I112" i="6"/>
  <c r="B113" i="6"/>
  <c r="C113" i="6"/>
  <c r="D113" i="6"/>
  <c r="J113" i="6" s="1"/>
  <c r="E113" i="6"/>
  <c r="F113" i="6"/>
  <c r="G113" i="6"/>
  <c r="H113" i="6"/>
  <c r="I113" i="6"/>
  <c r="B114" i="6"/>
  <c r="C114" i="6"/>
  <c r="D114" i="6"/>
  <c r="E114" i="6"/>
  <c r="F114" i="6"/>
  <c r="G114" i="6"/>
  <c r="H114" i="6"/>
  <c r="I114" i="6"/>
  <c r="B115" i="6"/>
  <c r="C115" i="6"/>
  <c r="D115" i="6"/>
  <c r="J115" i="6" s="1"/>
  <c r="E115" i="6"/>
  <c r="K115" i="6" s="1"/>
  <c r="F115" i="6"/>
  <c r="G115" i="6"/>
  <c r="H115" i="6"/>
  <c r="I115" i="6"/>
  <c r="B116" i="6"/>
  <c r="C116" i="6"/>
  <c r="D116" i="6"/>
  <c r="E116" i="6"/>
  <c r="F116" i="6"/>
  <c r="G116" i="6"/>
  <c r="H116" i="6"/>
  <c r="I116" i="6"/>
  <c r="B117" i="6"/>
  <c r="C117" i="6"/>
  <c r="D117" i="6"/>
  <c r="E117" i="6"/>
  <c r="F117" i="6"/>
  <c r="G117" i="6"/>
  <c r="H117" i="6"/>
  <c r="I117" i="6"/>
  <c r="B118" i="6"/>
  <c r="C118" i="6"/>
  <c r="D118" i="6"/>
  <c r="E118" i="6"/>
  <c r="F118" i="6"/>
  <c r="G118" i="6"/>
  <c r="H118" i="6"/>
  <c r="I118" i="6"/>
  <c r="B119" i="6"/>
  <c r="C119" i="6"/>
  <c r="D119" i="6"/>
  <c r="E119" i="6"/>
  <c r="F119" i="6"/>
  <c r="G119" i="6"/>
  <c r="H119" i="6"/>
  <c r="I119" i="6"/>
  <c r="B120" i="6"/>
  <c r="C120" i="6"/>
  <c r="D120" i="6"/>
  <c r="E120" i="6"/>
  <c r="F120" i="6"/>
  <c r="G120" i="6"/>
  <c r="H120" i="6"/>
  <c r="I120" i="6"/>
  <c r="B121" i="6"/>
  <c r="C121" i="6"/>
  <c r="D121" i="6"/>
  <c r="E121" i="6"/>
  <c r="F121" i="6"/>
  <c r="G121" i="6"/>
  <c r="H121" i="6"/>
  <c r="I121" i="6"/>
  <c r="B122" i="6"/>
  <c r="C122" i="6"/>
  <c r="D122" i="6"/>
  <c r="E122" i="6"/>
  <c r="F122" i="6"/>
  <c r="G122" i="6"/>
  <c r="H122" i="6"/>
  <c r="I122" i="6"/>
  <c r="B123" i="6"/>
  <c r="C123" i="6"/>
  <c r="D123" i="6"/>
  <c r="E123" i="6"/>
  <c r="F123" i="6"/>
  <c r="G123" i="6"/>
  <c r="H123" i="6"/>
  <c r="I123" i="6"/>
  <c r="B124" i="6"/>
  <c r="C124" i="6"/>
  <c r="D124" i="6"/>
  <c r="E124" i="6"/>
  <c r="F124" i="6"/>
  <c r="G124" i="6"/>
  <c r="H124" i="6"/>
  <c r="I124" i="6"/>
  <c r="B125" i="6"/>
  <c r="C125" i="6"/>
  <c r="D125" i="6"/>
  <c r="E125" i="6"/>
  <c r="F125" i="6"/>
  <c r="G125" i="6"/>
  <c r="H125" i="6"/>
  <c r="I125" i="6"/>
  <c r="B126" i="6"/>
  <c r="C126" i="6"/>
  <c r="D126" i="6"/>
  <c r="E126" i="6"/>
  <c r="F126" i="6"/>
  <c r="G126" i="6"/>
  <c r="H126" i="6"/>
  <c r="I126" i="6"/>
  <c r="B127" i="6"/>
  <c r="C127" i="6"/>
  <c r="D127" i="6"/>
  <c r="E127" i="6"/>
  <c r="F127" i="6"/>
  <c r="G127" i="6"/>
  <c r="H127" i="6"/>
  <c r="I127" i="6"/>
  <c r="B128" i="6"/>
  <c r="C128" i="6"/>
  <c r="D128" i="6"/>
  <c r="E128" i="6"/>
  <c r="F128" i="6"/>
  <c r="G128" i="6"/>
  <c r="H128" i="6"/>
  <c r="I128" i="6"/>
  <c r="B129" i="6"/>
  <c r="C129" i="6"/>
  <c r="D129" i="6"/>
  <c r="E129" i="6"/>
  <c r="F129" i="6"/>
  <c r="G129" i="6"/>
  <c r="H129" i="6"/>
  <c r="I129" i="6"/>
  <c r="B130" i="6"/>
  <c r="C130" i="6"/>
  <c r="D130" i="6"/>
  <c r="E130" i="6"/>
  <c r="F130" i="6"/>
  <c r="G130" i="6"/>
  <c r="H130" i="6"/>
  <c r="I130" i="6"/>
  <c r="B131" i="6"/>
  <c r="C131" i="6"/>
  <c r="D131" i="6"/>
  <c r="E131" i="6"/>
  <c r="F131" i="6"/>
  <c r="G131" i="6"/>
  <c r="H131" i="6"/>
  <c r="I131" i="6"/>
  <c r="B132" i="6"/>
  <c r="C132" i="6"/>
  <c r="D132" i="6"/>
  <c r="E132" i="6"/>
  <c r="F132" i="6"/>
  <c r="G132" i="6"/>
  <c r="H132" i="6"/>
  <c r="I132" i="6"/>
  <c r="B133" i="6"/>
  <c r="C133" i="6"/>
  <c r="D133" i="6"/>
  <c r="E133" i="6"/>
  <c r="F133" i="6"/>
  <c r="G133" i="6"/>
  <c r="H133" i="6"/>
  <c r="I133" i="6"/>
  <c r="B134" i="6"/>
  <c r="C134" i="6"/>
  <c r="D134" i="6"/>
  <c r="J134" i="6" s="1"/>
  <c r="E134" i="6"/>
  <c r="F134" i="6"/>
  <c r="G134" i="6"/>
  <c r="H134" i="6"/>
  <c r="I134" i="6"/>
  <c r="B135" i="6"/>
  <c r="C135" i="6"/>
  <c r="D135" i="6"/>
  <c r="E135" i="6"/>
  <c r="F135" i="6"/>
  <c r="G135" i="6"/>
  <c r="H135" i="6"/>
  <c r="I135" i="6"/>
  <c r="B136" i="6"/>
  <c r="C136" i="6"/>
  <c r="D136" i="6"/>
  <c r="J136" i="6" s="1"/>
  <c r="E136" i="6"/>
  <c r="F136" i="6"/>
  <c r="G136" i="6"/>
  <c r="H136" i="6"/>
  <c r="I136" i="6"/>
  <c r="B137" i="6"/>
  <c r="C137" i="6"/>
  <c r="D137" i="6"/>
  <c r="E137" i="6"/>
  <c r="F137" i="6"/>
  <c r="G137" i="6"/>
  <c r="H137" i="6"/>
  <c r="I137" i="6"/>
  <c r="B138" i="6"/>
  <c r="C138" i="6"/>
  <c r="D138" i="6"/>
  <c r="J138" i="6" s="1"/>
  <c r="E138" i="6"/>
  <c r="F138" i="6"/>
  <c r="G138" i="6"/>
  <c r="H138" i="6"/>
  <c r="I138" i="6"/>
  <c r="B139" i="6"/>
  <c r="C139" i="6"/>
  <c r="D139" i="6"/>
  <c r="E139" i="6"/>
  <c r="F139" i="6"/>
  <c r="G139" i="6"/>
  <c r="H139" i="6"/>
  <c r="I139" i="6"/>
  <c r="B140" i="6"/>
  <c r="C140" i="6"/>
  <c r="D140" i="6"/>
  <c r="J140" i="6" s="1"/>
  <c r="E140" i="6"/>
  <c r="F140" i="6"/>
  <c r="G140" i="6"/>
  <c r="H140" i="6"/>
  <c r="I140" i="6"/>
  <c r="B141" i="6"/>
  <c r="C141" i="6"/>
  <c r="D141" i="6"/>
  <c r="E141" i="6"/>
  <c r="F141" i="6"/>
  <c r="G141" i="6"/>
  <c r="H141" i="6"/>
  <c r="I141" i="6"/>
  <c r="B142" i="6"/>
  <c r="C142" i="6"/>
  <c r="D142" i="6"/>
  <c r="E142" i="6"/>
  <c r="F142" i="6"/>
  <c r="G142" i="6"/>
  <c r="H142" i="6"/>
  <c r="I142" i="6"/>
  <c r="J142" i="6"/>
  <c r="B143" i="6"/>
  <c r="C143" i="6"/>
  <c r="D143" i="6"/>
  <c r="E143" i="6"/>
  <c r="F143" i="6"/>
  <c r="G143" i="6"/>
  <c r="H143" i="6"/>
  <c r="I143" i="6"/>
  <c r="B144" i="6"/>
  <c r="C144" i="6"/>
  <c r="D144" i="6"/>
  <c r="E144" i="6"/>
  <c r="J144" i="6" s="1"/>
  <c r="K144" i="6" s="1"/>
  <c r="F144" i="6"/>
  <c r="G144" i="6"/>
  <c r="H144" i="6"/>
  <c r="I144" i="6"/>
  <c r="B145" i="6"/>
  <c r="C145" i="6"/>
  <c r="D145" i="6"/>
  <c r="E145" i="6"/>
  <c r="J145" i="6" s="1"/>
  <c r="K145" i="6" s="1"/>
  <c r="F145" i="6"/>
  <c r="G145" i="6"/>
  <c r="H145" i="6"/>
  <c r="I145" i="6"/>
  <c r="B146" i="6"/>
  <c r="C146" i="6"/>
  <c r="D146" i="6"/>
  <c r="E146" i="6"/>
  <c r="F146" i="6"/>
  <c r="G146" i="6"/>
  <c r="H146" i="6"/>
  <c r="I146" i="6"/>
  <c r="B147" i="6"/>
  <c r="C147" i="6"/>
  <c r="D147" i="6"/>
  <c r="E147" i="6"/>
  <c r="F147" i="6"/>
  <c r="G147" i="6"/>
  <c r="H147" i="6"/>
  <c r="I147" i="6"/>
  <c r="B148" i="6"/>
  <c r="C148" i="6"/>
  <c r="D148" i="6"/>
  <c r="E148" i="6"/>
  <c r="F148" i="6"/>
  <c r="G148" i="6"/>
  <c r="H148" i="6"/>
  <c r="I148" i="6"/>
  <c r="B149" i="6"/>
  <c r="C149" i="6"/>
  <c r="D149" i="6"/>
  <c r="E149" i="6"/>
  <c r="J149" i="6" s="1"/>
  <c r="K149" i="6" s="1"/>
  <c r="F149" i="6"/>
  <c r="G149" i="6"/>
  <c r="H149" i="6"/>
  <c r="I149" i="6"/>
  <c r="B150" i="6"/>
  <c r="C150" i="6"/>
  <c r="D150" i="6"/>
  <c r="J150" i="6" s="1"/>
  <c r="K150" i="6" s="1"/>
  <c r="E150" i="6"/>
  <c r="F150" i="6"/>
  <c r="G150" i="6"/>
  <c r="H150" i="6"/>
  <c r="I150" i="6"/>
  <c r="B151" i="6"/>
  <c r="C151" i="6"/>
  <c r="D151" i="6"/>
  <c r="E151" i="6"/>
  <c r="F151" i="6"/>
  <c r="G151" i="6"/>
  <c r="H151" i="6"/>
  <c r="I151" i="6"/>
  <c r="B152" i="6"/>
  <c r="C152" i="6"/>
  <c r="D152" i="6"/>
  <c r="J152" i="6" s="1"/>
  <c r="K152" i="6" s="1"/>
  <c r="E152" i="6"/>
  <c r="F152" i="6"/>
  <c r="G152" i="6"/>
  <c r="H152" i="6"/>
  <c r="I152" i="6"/>
  <c r="B10" i="5"/>
  <c r="P10" i="5" s="1"/>
  <c r="C10" i="5"/>
  <c r="D10" i="5"/>
  <c r="E10" i="5"/>
  <c r="F10" i="5"/>
  <c r="G10" i="5"/>
  <c r="J10" i="5"/>
  <c r="O10" i="5"/>
  <c r="B11" i="5"/>
  <c r="P11" i="5" s="1"/>
  <c r="C11" i="5"/>
  <c r="D11" i="5"/>
  <c r="E11" i="5"/>
  <c r="F11" i="5"/>
  <c r="G11" i="5"/>
  <c r="J11" i="5"/>
  <c r="O11" i="5"/>
  <c r="B12" i="5"/>
  <c r="P12" i="5" s="1"/>
  <c r="C12" i="5"/>
  <c r="D12" i="5"/>
  <c r="E12" i="5"/>
  <c r="F12" i="5"/>
  <c r="G12" i="5"/>
  <c r="J12" i="5"/>
  <c r="O12" i="5"/>
  <c r="B13" i="5"/>
  <c r="P13" i="5" s="1"/>
  <c r="C13" i="5"/>
  <c r="D13" i="5"/>
  <c r="E13" i="5"/>
  <c r="F13" i="5"/>
  <c r="G13" i="5"/>
  <c r="J13" i="5"/>
  <c r="O13" i="5"/>
  <c r="B14" i="5"/>
  <c r="P14" i="5" s="1"/>
  <c r="C14" i="5"/>
  <c r="D14" i="5"/>
  <c r="E14" i="5"/>
  <c r="F14" i="5"/>
  <c r="G14" i="5"/>
  <c r="J14" i="5"/>
  <c r="O14" i="5"/>
  <c r="B15" i="5"/>
  <c r="P15" i="5" s="1"/>
  <c r="C15" i="5"/>
  <c r="D15" i="5"/>
  <c r="E15" i="5"/>
  <c r="F15" i="5"/>
  <c r="G15" i="5"/>
  <c r="J15" i="5"/>
  <c r="O15" i="5"/>
  <c r="B16" i="5"/>
  <c r="P16" i="5" s="1"/>
  <c r="C16" i="5"/>
  <c r="D16" i="5"/>
  <c r="E16" i="5"/>
  <c r="F16" i="5"/>
  <c r="G16" i="5"/>
  <c r="J16" i="5"/>
  <c r="O16" i="5"/>
  <c r="B17" i="5"/>
  <c r="P17" i="5" s="1"/>
  <c r="O17" i="5" s="1"/>
  <c r="C17" i="5"/>
  <c r="D17" i="5"/>
  <c r="E17" i="5"/>
  <c r="F17" i="5"/>
  <c r="G17" i="5"/>
  <c r="J17" i="5"/>
  <c r="B18" i="5"/>
  <c r="P18" i="5" s="1"/>
  <c r="O18" i="5" s="1"/>
  <c r="I18" i="5" s="1"/>
  <c r="C18" i="5"/>
  <c r="D18" i="5"/>
  <c r="E18" i="5"/>
  <c r="F18" i="5"/>
  <c r="G18" i="5"/>
  <c r="J18" i="5"/>
  <c r="B19" i="5"/>
  <c r="P19" i="5" s="1"/>
  <c r="O19" i="5" s="1"/>
  <c r="C19" i="5"/>
  <c r="D19" i="5"/>
  <c r="E19" i="5"/>
  <c r="F19" i="5"/>
  <c r="G19" i="5"/>
  <c r="J19" i="5"/>
  <c r="B20" i="5"/>
  <c r="P20" i="5" s="1"/>
  <c r="O20" i="5" s="1"/>
  <c r="C20" i="5"/>
  <c r="D20" i="5"/>
  <c r="E20" i="5"/>
  <c r="F20" i="5"/>
  <c r="G20" i="5"/>
  <c r="J20" i="5"/>
  <c r="B21" i="5"/>
  <c r="P21" i="5" s="1"/>
  <c r="O21" i="5" s="1"/>
  <c r="C21" i="5"/>
  <c r="D21" i="5"/>
  <c r="E21" i="5"/>
  <c r="F21" i="5"/>
  <c r="G21" i="5"/>
  <c r="J21" i="5"/>
  <c r="B22" i="5"/>
  <c r="P22" i="5" s="1"/>
  <c r="O22" i="5" s="1"/>
  <c r="C22" i="5"/>
  <c r="D22" i="5"/>
  <c r="E22" i="5"/>
  <c r="F22" i="5"/>
  <c r="G22" i="5"/>
  <c r="J22" i="5"/>
  <c r="B23" i="5"/>
  <c r="P23" i="5" s="1"/>
  <c r="C23" i="5"/>
  <c r="D23" i="5"/>
  <c r="E23" i="5"/>
  <c r="I23" i="5" s="1"/>
  <c r="F23" i="5"/>
  <c r="G23" i="5"/>
  <c r="J23" i="5"/>
  <c r="O23" i="5"/>
  <c r="B24" i="5"/>
  <c r="P24" i="5" s="1"/>
  <c r="C24" i="5"/>
  <c r="D24" i="5"/>
  <c r="E24" i="5"/>
  <c r="I24" i="5" s="1"/>
  <c r="F24" i="5"/>
  <c r="G24" i="5"/>
  <c r="J24" i="5"/>
  <c r="O24" i="5"/>
  <c r="B25" i="5"/>
  <c r="P25" i="5" s="1"/>
  <c r="C25" i="5"/>
  <c r="D25" i="5"/>
  <c r="E25" i="5"/>
  <c r="I25" i="5" s="1"/>
  <c r="F25" i="5"/>
  <c r="G25" i="5"/>
  <c r="J25" i="5"/>
  <c r="O25" i="5"/>
  <c r="B26" i="5"/>
  <c r="P26" i="5" s="1"/>
  <c r="C26" i="5"/>
  <c r="D26" i="5"/>
  <c r="E26" i="5"/>
  <c r="I26" i="5" s="1"/>
  <c r="F26" i="5"/>
  <c r="G26" i="5"/>
  <c r="J26" i="5"/>
  <c r="O26" i="5"/>
  <c r="B27" i="5"/>
  <c r="P27" i="5" s="1"/>
  <c r="C27" i="5"/>
  <c r="D27" i="5"/>
  <c r="E27" i="5"/>
  <c r="F27" i="5"/>
  <c r="G27" i="5"/>
  <c r="J27" i="5"/>
  <c r="O27" i="5"/>
  <c r="B28" i="5"/>
  <c r="P28" i="5" s="1"/>
  <c r="C28" i="5"/>
  <c r="D28" i="5"/>
  <c r="E28" i="5"/>
  <c r="F28" i="5"/>
  <c r="G28" i="5"/>
  <c r="J28" i="5"/>
  <c r="O28" i="5"/>
  <c r="B29" i="5"/>
  <c r="P29" i="5" s="1"/>
  <c r="C29" i="5"/>
  <c r="D29" i="5"/>
  <c r="E29" i="5"/>
  <c r="F29" i="5"/>
  <c r="G29" i="5"/>
  <c r="J29" i="5"/>
  <c r="O29" i="5"/>
  <c r="B30" i="5"/>
  <c r="P30" i="5" s="1"/>
  <c r="C30" i="5"/>
  <c r="D30" i="5"/>
  <c r="E30" i="5"/>
  <c r="F30" i="5"/>
  <c r="G30" i="5"/>
  <c r="J30" i="5"/>
  <c r="O30" i="5"/>
  <c r="B31" i="5"/>
  <c r="P31" i="5" s="1"/>
  <c r="C31" i="5"/>
  <c r="D31" i="5"/>
  <c r="E31" i="5"/>
  <c r="F31" i="5"/>
  <c r="G31" i="5"/>
  <c r="J31" i="5"/>
  <c r="O31" i="5"/>
  <c r="B32" i="5"/>
  <c r="P32" i="5" s="1"/>
  <c r="C32" i="5"/>
  <c r="D32" i="5"/>
  <c r="E32" i="5"/>
  <c r="F32" i="5"/>
  <c r="G32" i="5"/>
  <c r="J32" i="5"/>
  <c r="O32" i="5"/>
  <c r="B33" i="5"/>
  <c r="C33" i="5"/>
  <c r="D33" i="5"/>
  <c r="E33" i="5"/>
  <c r="F33" i="5"/>
  <c r="G33" i="5"/>
  <c r="J33" i="5"/>
  <c r="O33" i="5"/>
  <c r="P33" i="5"/>
  <c r="B34" i="5"/>
  <c r="P34" i="5" s="1"/>
  <c r="C34" i="5"/>
  <c r="D34" i="5"/>
  <c r="E34" i="5"/>
  <c r="F34" i="5"/>
  <c r="G34" i="5"/>
  <c r="J34" i="5"/>
  <c r="O34" i="5"/>
  <c r="I34" i="5" s="1"/>
  <c r="B35" i="5"/>
  <c r="P35" i="5" s="1"/>
  <c r="C35" i="5"/>
  <c r="D35" i="5"/>
  <c r="E35" i="5"/>
  <c r="F35" i="5"/>
  <c r="G35" i="5"/>
  <c r="J35" i="5"/>
  <c r="O35" i="5"/>
  <c r="B36" i="5"/>
  <c r="C36" i="5"/>
  <c r="D36" i="5"/>
  <c r="E36" i="5"/>
  <c r="I36" i="5" s="1"/>
  <c r="F36" i="5"/>
  <c r="G36" i="5"/>
  <c r="J36" i="5"/>
  <c r="O36" i="5"/>
  <c r="P36" i="5"/>
  <c r="B37" i="5"/>
  <c r="P37" i="5" s="1"/>
  <c r="C37" i="5"/>
  <c r="D37" i="5"/>
  <c r="E37" i="5"/>
  <c r="F37" i="5"/>
  <c r="G37" i="5"/>
  <c r="J37" i="5"/>
  <c r="O37" i="5"/>
  <c r="B38" i="5"/>
  <c r="C38" i="5"/>
  <c r="D38" i="5"/>
  <c r="E38" i="5"/>
  <c r="F38" i="5"/>
  <c r="G38" i="5"/>
  <c r="J38" i="5"/>
  <c r="O38" i="5"/>
  <c r="P38" i="5"/>
  <c r="B39" i="5"/>
  <c r="P39" i="5" s="1"/>
  <c r="C39" i="5"/>
  <c r="D39" i="5"/>
  <c r="E39" i="5"/>
  <c r="F39" i="5"/>
  <c r="G39" i="5"/>
  <c r="J39" i="5"/>
  <c r="O39" i="5"/>
  <c r="B40" i="5"/>
  <c r="P40" i="5" s="1"/>
  <c r="C40" i="5"/>
  <c r="D40" i="5"/>
  <c r="I40" i="5" s="1"/>
  <c r="E40" i="5"/>
  <c r="F40" i="5"/>
  <c r="G40" i="5"/>
  <c r="J40" i="5"/>
  <c r="O40" i="5"/>
  <c r="B41" i="5"/>
  <c r="C41" i="5"/>
  <c r="D41" i="5"/>
  <c r="E41" i="5"/>
  <c r="I41" i="5" s="1"/>
  <c r="F41" i="5"/>
  <c r="G41" i="5"/>
  <c r="J41" i="5"/>
  <c r="O41" i="5"/>
  <c r="P41" i="5"/>
  <c r="B42" i="5"/>
  <c r="C42" i="5"/>
  <c r="D42" i="5"/>
  <c r="E42" i="5"/>
  <c r="F42" i="5"/>
  <c r="G42" i="5"/>
  <c r="J42" i="5"/>
  <c r="O42" i="5"/>
  <c r="P42" i="5"/>
  <c r="B43" i="5"/>
  <c r="C43" i="5"/>
  <c r="D43" i="5"/>
  <c r="E43" i="5"/>
  <c r="F43" i="5"/>
  <c r="G43" i="5"/>
  <c r="J43" i="5"/>
  <c r="O43" i="5"/>
  <c r="P43" i="5"/>
  <c r="B44" i="5"/>
  <c r="C44" i="5"/>
  <c r="D44" i="5"/>
  <c r="E44" i="5"/>
  <c r="F44" i="5"/>
  <c r="G44" i="5"/>
  <c r="J44" i="5"/>
  <c r="O44" i="5"/>
  <c r="P44" i="5"/>
  <c r="B45" i="5"/>
  <c r="C45" i="5"/>
  <c r="D45" i="5"/>
  <c r="E45" i="5"/>
  <c r="F45" i="5"/>
  <c r="G45" i="5"/>
  <c r="J45" i="5"/>
  <c r="O45" i="5"/>
  <c r="P45" i="5"/>
  <c r="B46" i="5"/>
  <c r="C46" i="5"/>
  <c r="D46" i="5"/>
  <c r="E46" i="5"/>
  <c r="F46" i="5"/>
  <c r="G46" i="5"/>
  <c r="J46" i="5"/>
  <c r="O46" i="5"/>
  <c r="P46" i="5"/>
  <c r="B47" i="5"/>
  <c r="P47" i="5" s="1"/>
  <c r="C47" i="5"/>
  <c r="D47" i="5"/>
  <c r="E47" i="5"/>
  <c r="F47" i="5"/>
  <c r="G47" i="5"/>
  <c r="J47" i="5"/>
  <c r="O47" i="5"/>
  <c r="B48" i="5"/>
  <c r="P48" i="5" s="1"/>
  <c r="C48" i="5"/>
  <c r="D48" i="5"/>
  <c r="E48" i="5"/>
  <c r="F48" i="5"/>
  <c r="G48" i="5"/>
  <c r="J48" i="5"/>
  <c r="O48" i="5"/>
  <c r="B49" i="5"/>
  <c r="C49" i="5"/>
  <c r="D49" i="5"/>
  <c r="E49" i="5"/>
  <c r="F49" i="5"/>
  <c r="G49" i="5"/>
  <c r="J49" i="5"/>
  <c r="O49" i="5"/>
  <c r="P49" i="5"/>
  <c r="B50" i="5"/>
  <c r="C50" i="5"/>
  <c r="D50" i="5"/>
  <c r="E50" i="5"/>
  <c r="F50" i="5"/>
  <c r="G50" i="5"/>
  <c r="J50" i="5"/>
  <c r="O50" i="5"/>
  <c r="P50" i="5"/>
  <c r="B51" i="5"/>
  <c r="P51" i="5" s="1"/>
  <c r="C51" i="5"/>
  <c r="D51" i="5"/>
  <c r="E51" i="5"/>
  <c r="F51" i="5"/>
  <c r="G51" i="5"/>
  <c r="J51" i="5"/>
  <c r="O51" i="5"/>
  <c r="B52" i="5"/>
  <c r="P52" i="5" s="1"/>
  <c r="C52" i="5"/>
  <c r="D52" i="5"/>
  <c r="E52" i="5"/>
  <c r="F52" i="5"/>
  <c r="G52" i="5"/>
  <c r="J52" i="5"/>
  <c r="O52" i="5"/>
  <c r="I52" i="5" s="1"/>
  <c r="B53" i="5"/>
  <c r="P53" i="5" s="1"/>
  <c r="C53" i="5"/>
  <c r="D53" i="5"/>
  <c r="E53" i="5"/>
  <c r="F53" i="5"/>
  <c r="G53" i="5"/>
  <c r="J53" i="5"/>
  <c r="O53" i="5"/>
  <c r="B54" i="5"/>
  <c r="C54" i="5"/>
  <c r="D54" i="5"/>
  <c r="E54" i="5"/>
  <c r="F54" i="5"/>
  <c r="G54" i="5"/>
  <c r="J54" i="5"/>
  <c r="O54" i="5"/>
  <c r="P54" i="5"/>
  <c r="B55" i="5"/>
  <c r="C55" i="5"/>
  <c r="D55" i="5"/>
  <c r="E55" i="5"/>
  <c r="F55" i="5"/>
  <c r="G55" i="5"/>
  <c r="J55" i="5"/>
  <c r="O55" i="5"/>
  <c r="I55" i="5" s="1"/>
  <c r="P55" i="5"/>
  <c r="B56" i="5"/>
  <c r="P56" i="5" s="1"/>
  <c r="C56" i="5"/>
  <c r="D56" i="5"/>
  <c r="E56" i="5"/>
  <c r="F56" i="5"/>
  <c r="G56" i="5"/>
  <c r="J56" i="5"/>
  <c r="O56" i="5"/>
  <c r="B57" i="5"/>
  <c r="P57" i="5" s="1"/>
  <c r="C57" i="5"/>
  <c r="D57" i="5"/>
  <c r="E57" i="5"/>
  <c r="F57" i="5"/>
  <c r="G57" i="5"/>
  <c r="J57" i="5"/>
  <c r="O57" i="5"/>
  <c r="B58" i="5"/>
  <c r="C58" i="5"/>
  <c r="D58" i="5"/>
  <c r="E58" i="5"/>
  <c r="F58" i="5"/>
  <c r="G58" i="5"/>
  <c r="I58" i="5"/>
  <c r="J58" i="5"/>
  <c r="O58" i="5"/>
  <c r="P58" i="5"/>
  <c r="B59" i="5"/>
  <c r="C59" i="5"/>
  <c r="D59" i="5"/>
  <c r="E59" i="5"/>
  <c r="I59" i="5" s="1"/>
  <c r="F59" i="5"/>
  <c r="G59" i="5"/>
  <c r="J59" i="5"/>
  <c r="O59" i="5"/>
  <c r="P59" i="5"/>
  <c r="B60" i="5"/>
  <c r="C60" i="5"/>
  <c r="D60" i="5"/>
  <c r="E60" i="5"/>
  <c r="F60" i="5"/>
  <c r="G60" i="5"/>
  <c r="J60" i="5"/>
  <c r="O60" i="5"/>
  <c r="P60" i="5"/>
  <c r="B61" i="5"/>
  <c r="P61" i="5" s="1"/>
  <c r="C61" i="5"/>
  <c r="D61" i="5"/>
  <c r="E61" i="5"/>
  <c r="F61" i="5"/>
  <c r="G61" i="5"/>
  <c r="J61" i="5"/>
  <c r="O61" i="5"/>
  <c r="B62" i="5"/>
  <c r="C62" i="5"/>
  <c r="D62" i="5"/>
  <c r="E62" i="5"/>
  <c r="F62" i="5"/>
  <c r="G62" i="5"/>
  <c r="J62" i="5"/>
  <c r="O62" i="5"/>
  <c r="P62" i="5"/>
  <c r="B63" i="5"/>
  <c r="C63" i="5"/>
  <c r="D63" i="5"/>
  <c r="E63" i="5"/>
  <c r="F63" i="5"/>
  <c r="G63" i="5"/>
  <c r="J63" i="5"/>
  <c r="O63" i="5"/>
  <c r="P63" i="5"/>
  <c r="B64" i="5"/>
  <c r="P64" i="5" s="1"/>
  <c r="C64" i="5"/>
  <c r="D64" i="5"/>
  <c r="E64" i="5"/>
  <c r="F64" i="5"/>
  <c r="G64" i="5"/>
  <c r="J64" i="5"/>
  <c r="O64" i="5"/>
  <c r="I64" i="5" s="1"/>
  <c r="B65" i="5"/>
  <c r="P65" i="5" s="1"/>
  <c r="O65" i="5" s="1"/>
  <c r="C65" i="5"/>
  <c r="D65" i="5"/>
  <c r="E65" i="5"/>
  <c r="F65" i="5"/>
  <c r="G65" i="5"/>
  <c r="J65" i="5"/>
  <c r="B66" i="5"/>
  <c r="P66" i="5" s="1"/>
  <c r="O66" i="5" s="1"/>
  <c r="I66" i="5" s="1"/>
  <c r="C66" i="5"/>
  <c r="D66" i="5"/>
  <c r="E66" i="5"/>
  <c r="F66" i="5"/>
  <c r="G66" i="5"/>
  <c r="J66" i="5"/>
  <c r="B67" i="5"/>
  <c r="P67" i="5" s="1"/>
  <c r="O67" i="5" s="1"/>
  <c r="C67" i="5"/>
  <c r="D67" i="5"/>
  <c r="E67" i="5"/>
  <c r="F67" i="5"/>
  <c r="G67" i="5"/>
  <c r="J67" i="5"/>
  <c r="B68" i="5"/>
  <c r="C68" i="5"/>
  <c r="D68" i="5"/>
  <c r="E68" i="5"/>
  <c r="F68" i="5"/>
  <c r="G68" i="5"/>
  <c r="J68" i="5"/>
  <c r="O68" i="5"/>
  <c r="P68" i="5"/>
  <c r="B69" i="5"/>
  <c r="C69" i="5"/>
  <c r="D69" i="5"/>
  <c r="E69" i="5"/>
  <c r="F69" i="5"/>
  <c r="G69" i="5"/>
  <c r="J69" i="5"/>
  <c r="O69" i="5"/>
  <c r="P69" i="5"/>
  <c r="B70" i="5"/>
  <c r="P70" i="5" s="1"/>
  <c r="C70" i="5"/>
  <c r="D70" i="5"/>
  <c r="E70" i="5"/>
  <c r="F70" i="5"/>
  <c r="G70" i="5"/>
  <c r="J70" i="5"/>
  <c r="O70" i="5"/>
  <c r="B71" i="5"/>
  <c r="C71" i="5"/>
  <c r="D71" i="5"/>
  <c r="E71" i="5"/>
  <c r="F71" i="5"/>
  <c r="G71" i="5"/>
  <c r="I71" i="5"/>
  <c r="J71" i="5"/>
  <c r="O71" i="5"/>
  <c r="P71" i="5"/>
  <c r="B72" i="5"/>
  <c r="C72" i="5"/>
  <c r="D72" i="5"/>
  <c r="E72" i="5"/>
  <c r="F72" i="5"/>
  <c r="G72" i="5"/>
  <c r="J72" i="5"/>
  <c r="O72" i="5"/>
  <c r="P72" i="5"/>
  <c r="B73" i="5"/>
  <c r="C73" i="5"/>
  <c r="D73" i="5"/>
  <c r="E73" i="5"/>
  <c r="F73" i="5"/>
  <c r="G73" i="5"/>
  <c r="J73" i="5"/>
  <c r="O73" i="5"/>
  <c r="P73" i="5"/>
  <c r="B74" i="5"/>
  <c r="P74" i="5" s="1"/>
  <c r="C74" i="5"/>
  <c r="D74" i="5"/>
  <c r="E74" i="5"/>
  <c r="F74" i="5"/>
  <c r="G74" i="5"/>
  <c r="J74" i="5"/>
  <c r="O74" i="5"/>
  <c r="B75" i="5"/>
  <c r="C75" i="5"/>
  <c r="D75" i="5"/>
  <c r="I75" i="5" s="1"/>
  <c r="E75" i="5"/>
  <c r="F75" i="5"/>
  <c r="G75" i="5"/>
  <c r="J75" i="5"/>
  <c r="O75" i="5"/>
  <c r="P75" i="5"/>
  <c r="B76" i="5"/>
  <c r="P76" i="5" s="1"/>
  <c r="C76" i="5"/>
  <c r="D76" i="5"/>
  <c r="E76" i="5"/>
  <c r="F76" i="5"/>
  <c r="G76" i="5"/>
  <c r="J76" i="5"/>
  <c r="O76" i="5"/>
  <c r="B77" i="5"/>
  <c r="C77" i="5"/>
  <c r="D77" i="5"/>
  <c r="E77" i="5"/>
  <c r="F77" i="5"/>
  <c r="G77" i="5"/>
  <c r="J77" i="5"/>
  <c r="O77" i="5"/>
  <c r="I77" i="5" s="1"/>
  <c r="P77" i="5"/>
  <c r="B78" i="5"/>
  <c r="C78" i="5"/>
  <c r="D78" i="5"/>
  <c r="E78" i="5"/>
  <c r="F78" i="5"/>
  <c r="G78" i="5"/>
  <c r="J78" i="5"/>
  <c r="O78" i="5"/>
  <c r="P78" i="5"/>
  <c r="B79" i="5"/>
  <c r="C79" i="5"/>
  <c r="D79" i="5"/>
  <c r="E79" i="5"/>
  <c r="F79" i="5"/>
  <c r="G79" i="5"/>
  <c r="J79" i="5"/>
  <c r="O79" i="5"/>
  <c r="P79" i="5"/>
  <c r="B80" i="5"/>
  <c r="C80" i="5"/>
  <c r="D80" i="5"/>
  <c r="E80" i="5"/>
  <c r="F80" i="5"/>
  <c r="G80" i="5"/>
  <c r="J80" i="5"/>
  <c r="O80" i="5"/>
  <c r="P80" i="5"/>
  <c r="B81" i="5"/>
  <c r="C81" i="5"/>
  <c r="D81" i="5"/>
  <c r="E81" i="5"/>
  <c r="F81" i="5"/>
  <c r="G81" i="5"/>
  <c r="J81" i="5"/>
  <c r="O81" i="5"/>
  <c r="P81" i="5"/>
  <c r="B82" i="5"/>
  <c r="P82" i="5" s="1"/>
  <c r="C82" i="5"/>
  <c r="D82" i="5"/>
  <c r="E82" i="5"/>
  <c r="I82" i="5" s="1"/>
  <c r="F82" i="5"/>
  <c r="G82" i="5"/>
  <c r="J82" i="5"/>
  <c r="O82" i="5"/>
  <c r="B83" i="5"/>
  <c r="P83" i="5" s="1"/>
  <c r="C83" i="5"/>
  <c r="D83" i="5"/>
  <c r="E83" i="5"/>
  <c r="F83" i="5"/>
  <c r="G83" i="5"/>
  <c r="J83" i="5"/>
  <c r="O83" i="5"/>
  <c r="B84" i="5"/>
  <c r="P84" i="5" s="1"/>
  <c r="C84" i="5"/>
  <c r="D84" i="5"/>
  <c r="E84" i="5"/>
  <c r="F84" i="5"/>
  <c r="G84" i="5"/>
  <c r="J84" i="5"/>
  <c r="O84" i="5"/>
  <c r="B85" i="5"/>
  <c r="P85" i="5" s="1"/>
  <c r="C85" i="5"/>
  <c r="D85" i="5"/>
  <c r="E85" i="5"/>
  <c r="I85" i="5" s="1"/>
  <c r="F85" i="5"/>
  <c r="G85" i="5"/>
  <c r="J85" i="5"/>
  <c r="O85" i="5"/>
  <c r="B86" i="5"/>
  <c r="P86" i="5" s="1"/>
  <c r="C86" i="5"/>
  <c r="D86" i="5"/>
  <c r="E86" i="5"/>
  <c r="F86" i="5"/>
  <c r="G86" i="5"/>
  <c r="J86" i="5"/>
  <c r="O86" i="5"/>
  <c r="B87" i="5"/>
  <c r="P87" i="5" s="1"/>
  <c r="C87" i="5"/>
  <c r="D87" i="5"/>
  <c r="E87" i="5"/>
  <c r="F87" i="5"/>
  <c r="G87" i="5"/>
  <c r="J87" i="5"/>
  <c r="O87" i="5"/>
  <c r="B88" i="5"/>
  <c r="C88" i="5"/>
  <c r="D88" i="5"/>
  <c r="E88" i="5"/>
  <c r="F88" i="5"/>
  <c r="G88" i="5"/>
  <c r="J88" i="5"/>
  <c r="O88" i="5"/>
  <c r="P88" i="5"/>
  <c r="B89" i="5"/>
  <c r="P89" i="5" s="1"/>
  <c r="O89" i="5" s="1"/>
  <c r="C89" i="5"/>
  <c r="D89" i="5"/>
  <c r="E89" i="5"/>
  <c r="F89" i="5"/>
  <c r="G89" i="5"/>
  <c r="J89" i="5"/>
  <c r="B90" i="5"/>
  <c r="P90" i="5" s="1"/>
  <c r="C90" i="5"/>
  <c r="D90" i="5"/>
  <c r="E90" i="5"/>
  <c r="I90" i="5" s="1"/>
  <c r="F90" i="5"/>
  <c r="G90" i="5"/>
  <c r="J90" i="5"/>
  <c r="O90" i="5"/>
  <c r="B91" i="5"/>
  <c r="P91" i="5" s="1"/>
  <c r="O91" i="5" s="1"/>
  <c r="C91" i="5"/>
  <c r="D91" i="5"/>
  <c r="E91" i="5"/>
  <c r="F91" i="5"/>
  <c r="G91" i="5"/>
  <c r="J91" i="5"/>
  <c r="B92" i="5"/>
  <c r="C92" i="5"/>
  <c r="D92" i="5"/>
  <c r="E92" i="5"/>
  <c r="F92" i="5"/>
  <c r="G92" i="5"/>
  <c r="J92" i="5"/>
  <c r="O92" i="5"/>
  <c r="P92" i="5"/>
  <c r="B93" i="5"/>
  <c r="P93" i="5" s="1"/>
  <c r="C93" i="5"/>
  <c r="D93" i="5"/>
  <c r="E93" i="5"/>
  <c r="I93" i="5" s="1"/>
  <c r="F93" i="5"/>
  <c r="G93" i="5"/>
  <c r="J93" i="5"/>
  <c r="O93" i="5"/>
  <c r="B94" i="5"/>
  <c r="P94" i="5" s="1"/>
  <c r="O94" i="5" s="1"/>
  <c r="C94" i="5"/>
  <c r="D94" i="5"/>
  <c r="E94" i="5"/>
  <c r="F94" i="5"/>
  <c r="G94" i="5"/>
  <c r="J94" i="5"/>
  <c r="B95" i="5"/>
  <c r="P95" i="5" s="1"/>
  <c r="C95" i="5"/>
  <c r="D95" i="5"/>
  <c r="E95" i="5"/>
  <c r="F95" i="5"/>
  <c r="G95" i="5"/>
  <c r="J95" i="5"/>
  <c r="O95" i="5"/>
  <c r="B96" i="5"/>
  <c r="P96" i="5" s="1"/>
  <c r="C96" i="5"/>
  <c r="D96" i="5"/>
  <c r="E96" i="5"/>
  <c r="F96" i="5"/>
  <c r="G96" i="5"/>
  <c r="J96" i="5"/>
  <c r="O96" i="5"/>
  <c r="B97" i="5"/>
  <c r="P97" i="5" s="1"/>
  <c r="C97" i="5"/>
  <c r="D97" i="5"/>
  <c r="E97" i="5"/>
  <c r="F97" i="5"/>
  <c r="G97" i="5"/>
  <c r="J97" i="5"/>
  <c r="O97" i="5"/>
  <c r="B98" i="5"/>
  <c r="P98" i="5" s="1"/>
  <c r="C98" i="5"/>
  <c r="D98" i="5"/>
  <c r="E98" i="5"/>
  <c r="F98" i="5"/>
  <c r="G98" i="5"/>
  <c r="J98" i="5"/>
  <c r="O98" i="5"/>
  <c r="B99" i="5"/>
  <c r="C99" i="5"/>
  <c r="D99" i="5"/>
  <c r="E99" i="5"/>
  <c r="F99" i="5"/>
  <c r="G99" i="5"/>
  <c r="J99" i="5"/>
  <c r="O99" i="5"/>
  <c r="P99" i="5"/>
  <c r="B100" i="5"/>
  <c r="C100" i="5"/>
  <c r="D100" i="5"/>
  <c r="I100" i="5" s="1"/>
  <c r="E100" i="5"/>
  <c r="F100" i="5"/>
  <c r="G100" i="5"/>
  <c r="J100" i="5"/>
  <c r="O100" i="5"/>
  <c r="P100" i="5"/>
  <c r="B101" i="5"/>
  <c r="C101" i="5"/>
  <c r="D101" i="5"/>
  <c r="E101" i="5"/>
  <c r="F101" i="5"/>
  <c r="G101" i="5"/>
  <c r="J101" i="5"/>
  <c r="O101" i="5"/>
  <c r="P101" i="5"/>
  <c r="B102" i="5"/>
  <c r="C102" i="5"/>
  <c r="D102" i="5"/>
  <c r="E102" i="5"/>
  <c r="F102" i="5"/>
  <c r="G102" i="5"/>
  <c r="J102" i="5"/>
  <c r="O102" i="5"/>
  <c r="P102" i="5"/>
  <c r="B103" i="5"/>
  <c r="C103" i="5"/>
  <c r="D103" i="5"/>
  <c r="E103" i="5"/>
  <c r="F103" i="5"/>
  <c r="G103" i="5"/>
  <c r="J103" i="5"/>
  <c r="O103" i="5"/>
  <c r="P103" i="5"/>
  <c r="B104" i="5"/>
  <c r="P104" i="5" s="1"/>
  <c r="C104" i="5"/>
  <c r="D104" i="5"/>
  <c r="I104" i="5" s="1"/>
  <c r="E104" i="5"/>
  <c r="F104" i="5"/>
  <c r="G104" i="5"/>
  <c r="J104" i="5"/>
  <c r="O104" i="5"/>
  <c r="B105" i="5"/>
  <c r="P105" i="5" s="1"/>
  <c r="C105" i="5"/>
  <c r="D105" i="5"/>
  <c r="E105" i="5"/>
  <c r="F105" i="5"/>
  <c r="G105" i="5"/>
  <c r="J105" i="5"/>
  <c r="O105" i="5"/>
  <c r="B106" i="5"/>
  <c r="P106" i="5" s="1"/>
  <c r="C106" i="5"/>
  <c r="D106" i="5"/>
  <c r="E106" i="5"/>
  <c r="F106" i="5"/>
  <c r="G106" i="5"/>
  <c r="J106" i="5"/>
  <c r="O106" i="5"/>
  <c r="B107" i="5"/>
  <c r="C107" i="5"/>
  <c r="D107" i="5"/>
  <c r="I107" i="5" s="1"/>
  <c r="E107" i="5"/>
  <c r="F107" i="5"/>
  <c r="G107" i="5"/>
  <c r="J107" i="5"/>
  <c r="O107" i="5"/>
  <c r="P107" i="5"/>
  <c r="B108" i="5"/>
  <c r="C108" i="5"/>
  <c r="D108" i="5"/>
  <c r="E108" i="5"/>
  <c r="F108" i="5"/>
  <c r="G108" i="5"/>
  <c r="J108" i="5"/>
  <c r="O108" i="5"/>
  <c r="P108" i="5"/>
  <c r="B109" i="5"/>
  <c r="C109" i="5"/>
  <c r="D109" i="5"/>
  <c r="E109" i="5"/>
  <c r="F109" i="5"/>
  <c r="G109" i="5"/>
  <c r="J109" i="5"/>
  <c r="O109" i="5"/>
  <c r="P109" i="5"/>
  <c r="B110" i="5"/>
  <c r="P110" i="5" s="1"/>
  <c r="C110" i="5"/>
  <c r="D110" i="5"/>
  <c r="E110" i="5"/>
  <c r="F110" i="5"/>
  <c r="G110" i="5"/>
  <c r="J110" i="5"/>
  <c r="O110" i="5"/>
  <c r="B111" i="5"/>
  <c r="P111" i="5" s="1"/>
  <c r="C111" i="5"/>
  <c r="D111" i="5"/>
  <c r="E111" i="5"/>
  <c r="F111" i="5"/>
  <c r="G111" i="5"/>
  <c r="J111" i="5"/>
  <c r="O111" i="5"/>
  <c r="B112" i="5"/>
  <c r="P112" i="5" s="1"/>
  <c r="C112" i="5"/>
  <c r="D112" i="5"/>
  <c r="E112" i="5"/>
  <c r="F112" i="5"/>
  <c r="G112" i="5"/>
  <c r="J112" i="5"/>
  <c r="O112" i="5"/>
  <c r="B113" i="5"/>
  <c r="C113" i="5"/>
  <c r="D113" i="5"/>
  <c r="E113" i="5"/>
  <c r="F113" i="5"/>
  <c r="G113" i="5"/>
  <c r="J113" i="5"/>
  <c r="P113" i="5"/>
  <c r="O113" i="5" s="1"/>
  <c r="B114" i="5"/>
  <c r="C114" i="5"/>
  <c r="D114" i="5"/>
  <c r="E114" i="5"/>
  <c r="F114" i="5"/>
  <c r="G114" i="5"/>
  <c r="J114" i="5"/>
  <c r="P114" i="5"/>
  <c r="O114" i="5" s="1"/>
  <c r="B115" i="5"/>
  <c r="C115" i="5"/>
  <c r="D115" i="5"/>
  <c r="E115" i="5"/>
  <c r="F115" i="5"/>
  <c r="G115" i="5"/>
  <c r="J115" i="5"/>
  <c r="P115" i="5"/>
  <c r="O115" i="5" s="1"/>
  <c r="B116" i="5"/>
  <c r="C116" i="5"/>
  <c r="D116" i="5"/>
  <c r="E116" i="5"/>
  <c r="F116" i="5"/>
  <c r="G116" i="5"/>
  <c r="J116" i="5"/>
  <c r="P116" i="5"/>
  <c r="O116" i="5" s="1"/>
  <c r="B117" i="5"/>
  <c r="C117" i="5"/>
  <c r="D117" i="5"/>
  <c r="E117" i="5"/>
  <c r="F117" i="5"/>
  <c r="G117" i="5"/>
  <c r="J117" i="5"/>
  <c r="P117" i="5"/>
  <c r="O117" i="5" s="1"/>
  <c r="B118" i="5"/>
  <c r="C118" i="5"/>
  <c r="D118" i="5"/>
  <c r="E118" i="5"/>
  <c r="F118" i="5"/>
  <c r="G118" i="5"/>
  <c r="J118" i="5"/>
  <c r="P118" i="5"/>
  <c r="O118" i="5" s="1"/>
  <c r="B119" i="5"/>
  <c r="C119" i="5"/>
  <c r="D119" i="5"/>
  <c r="E119" i="5"/>
  <c r="F119" i="5"/>
  <c r="G119" i="5"/>
  <c r="J119" i="5"/>
  <c r="O119" i="5"/>
  <c r="P119" i="5"/>
  <c r="B120" i="5"/>
  <c r="P120" i="5" s="1"/>
  <c r="C120" i="5"/>
  <c r="D120" i="5"/>
  <c r="E120" i="5"/>
  <c r="F120" i="5"/>
  <c r="G120" i="5"/>
  <c r="J120" i="5"/>
  <c r="O120" i="5"/>
  <c r="B121" i="5"/>
  <c r="P121" i="5" s="1"/>
  <c r="C121" i="5"/>
  <c r="D121" i="5"/>
  <c r="E121" i="5"/>
  <c r="F121" i="5"/>
  <c r="G121" i="5"/>
  <c r="J121" i="5"/>
  <c r="O121" i="5"/>
  <c r="B122" i="5"/>
  <c r="P122" i="5" s="1"/>
  <c r="C122" i="5"/>
  <c r="D122" i="5"/>
  <c r="E122" i="5"/>
  <c r="F122" i="5"/>
  <c r="G122" i="5"/>
  <c r="J122" i="5"/>
  <c r="O122" i="5"/>
  <c r="B123" i="5"/>
  <c r="C123" i="5"/>
  <c r="D123" i="5"/>
  <c r="I123" i="5" s="1"/>
  <c r="E123" i="5"/>
  <c r="F123" i="5"/>
  <c r="G123" i="5"/>
  <c r="J123" i="5"/>
  <c r="O123" i="5"/>
  <c r="P123" i="5"/>
  <c r="B124" i="5"/>
  <c r="P124" i="5" s="1"/>
  <c r="C124" i="5"/>
  <c r="D124" i="5"/>
  <c r="E124" i="5"/>
  <c r="F124" i="5"/>
  <c r="G124" i="5"/>
  <c r="J124" i="5"/>
  <c r="O124" i="5"/>
  <c r="B125" i="5"/>
  <c r="C125" i="5"/>
  <c r="D125" i="5"/>
  <c r="E125" i="5"/>
  <c r="F125" i="5"/>
  <c r="G125" i="5"/>
  <c r="J125" i="5"/>
  <c r="O125" i="5"/>
  <c r="P125" i="5"/>
  <c r="B126" i="5"/>
  <c r="P126" i="5" s="1"/>
  <c r="C126" i="5"/>
  <c r="D126" i="5"/>
  <c r="E126" i="5"/>
  <c r="F126" i="5"/>
  <c r="G126" i="5"/>
  <c r="J126" i="5"/>
  <c r="O126" i="5"/>
  <c r="B127" i="5"/>
  <c r="P127" i="5" s="1"/>
  <c r="C127" i="5"/>
  <c r="D127" i="5"/>
  <c r="E127" i="5"/>
  <c r="F127" i="5"/>
  <c r="G127" i="5"/>
  <c r="J127" i="5"/>
  <c r="O127" i="5"/>
  <c r="B128" i="5"/>
  <c r="C128" i="5"/>
  <c r="D128" i="5"/>
  <c r="E128" i="5"/>
  <c r="F128" i="5"/>
  <c r="G128" i="5"/>
  <c r="J128" i="5"/>
  <c r="O128" i="5"/>
  <c r="P128" i="5"/>
  <c r="B129" i="5"/>
  <c r="C129" i="5"/>
  <c r="D129" i="5"/>
  <c r="E129" i="5"/>
  <c r="F129" i="5"/>
  <c r="G129" i="5"/>
  <c r="J129" i="5"/>
  <c r="O129" i="5"/>
  <c r="P129" i="5"/>
  <c r="B130" i="5"/>
  <c r="C130" i="5"/>
  <c r="D130" i="5"/>
  <c r="E130" i="5"/>
  <c r="F130" i="5"/>
  <c r="G130" i="5"/>
  <c r="J130" i="5"/>
  <c r="O130" i="5"/>
  <c r="P130" i="5"/>
  <c r="B131" i="5"/>
  <c r="P131" i="5" s="1"/>
  <c r="C131" i="5"/>
  <c r="D131" i="5"/>
  <c r="E131" i="5"/>
  <c r="F131" i="5"/>
  <c r="G131" i="5"/>
  <c r="J131" i="5"/>
  <c r="O131" i="5"/>
  <c r="B132" i="5"/>
  <c r="P132" i="5" s="1"/>
  <c r="C132" i="5"/>
  <c r="D132" i="5"/>
  <c r="E132" i="5"/>
  <c r="F132" i="5"/>
  <c r="G132" i="5"/>
  <c r="J132" i="5"/>
  <c r="O132" i="5"/>
  <c r="B133" i="5"/>
  <c r="P133" i="5" s="1"/>
  <c r="C133" i="5"/>
  <c r="D133" i="5"/>
  <c r="E133" i="5"/>
  <c r="F133" i="5"/>
  <c r="G133" i="5"/>
  <c r="J133" i="5"/>
  <c r="O133" i="5"/>
  <c r="B134" i="5"/>
  <c r="P134" i="5" s="1"/>
  <c r="C134" i="5"/>
  <c r="D134" i="5"/>
  <c r="E134" i="5"/>
  <c r="F134" i="5"/>
  <c r="G134" i="5"/>
  <c r="J134" i="5"/>
  <c r="O134" i="5"/>
  <c r="B135" i="5"/>
  <c r="P135" i="5" s="1"/>
  <c r="C135" i="5"/>
  <c r="D135" i="5"/>
  <c r="E135" i="5"/>
  <c r="F135" i="5"/>
  <c r="G135" i="5"/>
  <c r="J135" i="5"/>
  <c r="O135" i="5"/>
  <c r="B136" i="5"/>
  <c r="C136" i="5"/>
  <c r="D136" i="5"/>
  <c r="E136" i="5"/>
  <c r="F136" i="5"/>
  <c r="G136" i="5"/>
  <c r="J136" i="5"/>
  <c r="O136" i="5"/>
  <c r="P136" i="5"/>
  <c r="B137" i="5"/>
  <c r="P137" i="5" s="1"/>
  <c r="O137" i="5" s="1"/>
  <c r="C137" i="5"/>
  <c r="D137" i="5"/>
  <c r="E137" i="5"/>
  <c r="F137" i="5"/>
  <c r="G137" i="5"/>
  <c r="J137" i="5"/>
  <c r="B138" i="5"/>
  <c r="P138" i="5" s="1"/>
  <c r="O138" i="5" s="1"/>
  <c r="C138" i="5"/>
  <c r="D138" i="5"/>
  <c r="E138" i="5"/>
  <c r="F138" i="5"/>
  <c r="G138" i="5"/>
  <c r="J138" i="5"/>
  <c r="B139" i="5"/>
  <c r="P139" i="5" s="1"/>
  <c r="O139" i="5" s="1"/>
  <c r="C139" i="5"/>
  <c r="D139" i="5"/>
  <c r="E139" i="5"/>
  <c r="F139" i="5"/>
  <c r="G139" i="5"/>
  <c r="J139" i="5"/>
  <c r="B140" i="5"/>
  <c r="P140" i="5" s="1"/>
  <c r="O140" i="5" s="1"/>
  <c r="C140" i="5"/>
  <c r="D140" i="5"/>
  <c r="E140" i="5"/>
  <c r="F140" i="5"/>
  <c r="G140" i="5"/>
  <c r="J140" i="5"/>
  <c r="B141" i="5"/>
  <c r="P141" i="5" s="1"/>
  <c r="O141" i="5" s="1"/>
  <c r="C141" i="5"/>
  <c r="D141" i="5"/>
  <c r="E141" i="5"/>
  <c r="F141" i="5"/>
  <c r="G141" i="5"/>
  <c r="J141" i="5"/>
  <c r="B142" i="5"/>
  <c r="P142" i="5" s="1"/>
  <c r="O142" i="5" s="1"/>
  <c r="C142" i="5"/>
  <c r="D142" i="5"/>
  <c r="E142" i="5"/>
  <c r="F142" i="5"/>
  <c r="G142" i="5"/>
  <c r="J142" i="5"/>
  <c r="B143" i="5"/>
  <c r="P143" i="5" s="1"/>
  <c r="C143" i="5"/>
  <c r="D143" i="5"/>
  <c r="E143" i="5"/>
  <c r="F143" i="5"/>
  <c r="G143" i="5"/>
  <c r="J143" i="5"/>
  <c r="O143" i="5"/>
  <c r="B144" i="5"/>
  <c r="P144" i="5" s="1"/>
  <c r="C144" i="5"/>
  <c r="D144" i="5"/>
  <c r="E144" i="5"/>
  <c r="F144" i="5"/>
  <c r="G144" i="5"/>
  <c r="J144" i="5"/>
  <c r="O144" i="5"/>
  <c r="B145" i="5"/>
  <c r="P145" i="5" s="1"/>
  <c r="C145" i="5"/>
  <c r="D145" i="5"/>
  <c r="E145" i="5"/>
  <c r="F145" i="5"/>
  <c r="G145" i="5"/>
  <c r="J145" i="5"/>
  <c r="O145" i="5"/>
  <c r="B146" i="5"/>
  <c r="C146" i="5"/>
  <c r="D146" i="5"/>
  <c r="E146" i="5"/>
  <c r="F146" i="5"/>
  <c r="G146" i="5"/>
  <c r="J146" i="5"/>
  <c r="O146" i="5"/>
  <c r="P146" i="5"/>
  <c r="B147" i="5"/>
  <c r="C147" i="5"/>
  <c r="D147" i="5"/>
  <c r="E147" i="5"/>
  <c r="F147" i="5"/>
  <c r="G147" i="5"/>
  <c r="J147" i="5"/>
  <c r="O147" i="5"/>
  <c r="P147" i="5"/>
  <c r="B148" i="5"/>
  <c r="C148" i="5"/>
  <c r="D148" i="5"/>
  <c r="E148" i="5"/>
  <c r="F148" i="5"/>
  <c r="G148" i="5"/>
  <c r="J148" i="5"/>
  <c r="O148" i="5"/>
  <c r="P148" i="5"/>
  <c r="B10" i="4"/>
  <c r="C10" i="4"/>
  <c r="D10" i="4"/>
  <c r="E10" i="4"/>
  <c r="F10" i="4"/>
  <c r="G10" i="4"/>
  <c r="O10" i="4"/>
  <c r="U10" i="4"/>
  <c r="B11" i="4"/>
  <c r="C11" i="4"/>
  <c r="D11" i="4"/>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B15" i="4"/>
  <c r="C15" i="4"/>
  <c r="D15" i="4"/>
  <c r="E15" i="4"/>
  <c r="F15" i="4"/>
  <c r="G15" i="4"/>
  <c r="O15" i="4"/>
  <c r="U15" i="4"/>
  <c r="B16" i="4"/>
  <c r="C16" i="4"/>
  <c r="D16" i="4"/>
  <c r="E16" i="4"/>
  <c r="F16" i="4"/>
  <c r="G16" i="4"/>
  <c r="O16" i="4"/>
  <c r="U16" i="4"/>
  <c r="B17" i="4"/>
  <c r="C17" i="4"/>
  <c r="D17" i="4"/>
  <c r="E17" i="4"/>
  <c r="F17" i="4"/>
  <c r="G17" i="4"/>
  <c r="O17" i="4"/>
  <c r="U17" i="4"/>
  <c r="B18" i="4"/>
  <c r="C18" i="4"/>
  <c r="D18" i="4"/>
  <c r="E18" i="4"/>
  <c r="F18" i="4"/>
  <c r="G18" i="4"/>
  <c r="O18" i="4"/>
  <c r="U18" i="4"/>
  <c r="B19" i="4"/>
  <c r="C19" i="4"/>
  <c r="D19" i="4"/>
  <c r="E19" i="4"/>
  <c r="J19" i="4" s="1"/>
  <c r="F19" i="4"/>
  <c r="G19" i="4"/>
  <c r="O19" i="4"/>
  <c r="U19" i="4"/>
  <c r="B20" i="4"/>
  <c r="C20" i="4"/>
  <c r="D20" i="4"/>
  <c r="E20" i="4"/>
  <c r="F20" i="4"/>
  <c r="G20" i="4"/>
  <c r="O20" i="4"/>
  <c r="U20" i="4"/>
  <c r="B21" i="4"/>
  <c r="C21" i="4"/>
  <c r="D21" i="4"/>
  <c r="E21" i="4"/>
  <c r="F21" i="4"/>
  <c r="G21" i="4"/>
  <c r="O21" i="4"/>
  <c r="U21" i="4"/>
  <c r="B22" i="4"/>
  <c r="C22" i="4"/>
  <c r="D22" i="4"/>
  <c r="E22" i="4"/>
  <c r="F22" i="4"/>
  <c r="G22" i="4"/>
  <c r="O22" i="4"/>
  <c r="U22" i="4"/>
  <c r="B23" i="4"/>
  <c r="C23" i="4"/>
  <c r="D23" i="4"/>
  <c r="E23" i="4"/>
  <c r="F23" i="4"/>
  <c r="G23" i="4"/>
  <c r="O23" i="4"/>
  <c r="U23" i="4"/>
  <c r="B24" i="4"/>
  <c r="C24" i="4"/>
  <c r="D24" i="4"/>
  <c r="E24" i="4"/>
  <c r="F24" i="4"/>
  <c r="G24" i="4"/>
  <c r="O24" i="4"/>
  <c r="U24" i="4"/>
  <c r="B25" i="4"/>
  <c r="C25" i="4"/>
  <c r="D25" i="4"/>
  <c r="E25" i="4"/>
  <c r="F25" i="4"/>
  <c r="G25" i="4"/>
  <c r="O25" i="4"/>
  <c r="U25" i="4"/>
  <c r="B26" i="4"/>
  <c r="C26" i="4"/>
  <c r="D26" i="4"/>
  <c r="E26" i="4"/>
  <c r="F26" i="4"/>
  <c r="G26" i="4"/>
  <c r="O26" i="4"/>
  <c r="U26" i="4"/>
  <c r="B27" i="4"/>
  <c r="C27" i="4"/>
  <c r="D27" i="4"/>
  <c r="E27" i="4"/>
  <c r="F27" i="4"/>
  <c r="G27" i="4"/>
  <c r="O27" i="4"/>
  <c r="U27" i="4"/>
  <c r="B28" i="4"/>
  <c r="C28" i="4"/>
  <c r="D28" i="4"/>
  <c r="E28" i="4"/>
  <c r="F28" i="4"/>
  <c r="G28" i="4"/>
  <c r="O28" i="4"/>
  <c r="U28" i="4"/>
  <c r="B29" i="4"/>
  <c r="C29" i="4"/>
  <c r="D29" i="4"/>
  <c r="J29" i="4" s="1"/>
  <c r="L29" i="4" s="1"/>
  <c r="E29" i="4"/>
  <c r="F29" i="4"/>
  <c r="G29" i="4"/>
  <c r="O29" i="4"/>
  <c r="U29" i="4"/>
  <c r="B30" i="4"/>
  <c r="C30" i="4"/>
  <c r="D30" i="4"/>
  <c r="E30" i="4"/>
  <c r="F30" i="4"/>
  <c r="G30" i="4"/>
  <c r="O30" i="4"/>
  <c r="U30" i="4"/>
  <c r="B31" i="4"/>
  <c r="C31" i="4"/>
  <c r="D31" i="4"/>
  <c r="E31" i="4"/>
  <c r="F31" i="4"/>
  <c r="G31" i="4"/>
  <c r="O31" i="4"/>
  <c r="U31" i="4"/>
  <c r="B32" i="4"/>
  <c r="C32" i="4"/>
  <c r="D32" i="4"/>
  <c r="J32" i="4" s="1"/>
  <c r="L32" i="4" s="1"/>
  <c r="E32" i="4"/>
  <c r="F32" i="4"/>
  <c r="G32" i="4"/>
  <c r="O32" i="4"/>
  <c r="U32" i="4"/>
  <c r="B33" i="4"/>
  <c r="C33" i="4"/>
  <c r="D33" i="4"/>
  <c r="E33" i="4"/>
  <c r="F33" i="4"/>
  <c r="G33" i="4"/>
  <c r="O33" i="4"/>
  <c r="U33" i="4"/>
  <c r="B34" i="4"/>
  <c r="C34" i="4"/>
  <c r="D34" i="4"/>
  <c r="E34" i="4"/>
  <c r="F34" i="4"/>
  <c r="G34" i="4"/>
  <c r="O34" i="4"/>
  <c r="U34" i="4"/>
  <c r="B35" i="4"/>
  <c r="C35" i="4"/>
  <c r="D35" i="4"/>
  <c r="E35" i="4"/>
  <c r="I35" i="4" s="1"/>
  <c r="F35" i="4"/>
  <c r="G35" i="4"/>
  <c r="O35" i="4"/>
  <c r="U35" i="4"/>
  <c r="B36" i="4"/>
  <c r="C36" i="4"/>
  <c r="D36" i="4"/>
  <c r="E36" i="4"/>
  <c r="F36" i="4"/>
  <c r="G36" i="4"/>
  <c r="O36" i="4"/>
  <c r="U36" i="4"/>
  <c r="B37" i="4"/>
  <c r="C37" i="4"/>
  <c r="D37" i="4"/>
  <c r="E37" i="4"/>
  <c r="F37" i="4"/>
  <c r="G37" i="4"/>
  <c r="O37" i="4"/>
  <c r="U37" i="4"/>
  <c r="B38" i="4"/>
  <c r="C38" i="4"/>
  <c r="D38" i="4"/>
  <c r="E38" i="4"/>
  <c r="F38" i="4"/>
  <c r="G38" i="4"/>
  <c r="O38" i="4"/>
  <c r="U38" i="4"/>
  <c r="B39" i="4"/>
  <c r="C39" i="4"/>
  <c r="D39" i="4"/>
  <c r="E39" i="4"/>
  <c r="F39" i="4"/>
  <c r="G39" i="4"/>
  <c r="O39" i="4"/>
  <c r="U39" i="4"/>
  <c r="B40" i="4"/>
  <c r="C40" i="4"/>
  <c r="D40" i="4"/>
  <c r="E40" i="4"/>
  <c r="F40" i="4"/>
  <c r="G40" i="4"/>
  <c r="O40" i="4"/>
  <c r="U40" i="4"/>
  <c r="B41" i="4"/>
  <c r="C41" i="4"/>
  <c r="D41" i="4"/>
  <c r="E41" i="4"/>
  <c r="J41" i="4" s="1"/>
  <c r="L41" i="4" s="1"/>
  <c r="F41" i="4"/>
  <c r="G41" i="4"/>
  <c r="O41" i="4"/>
  <c r="U41" i="4"/>
  <c r="B42" i="4"/>
  <c r="C42" i="4"/>
  <c r="D42" i="4"/>
  <c r="E42" i="4"/>
  <c r="F42" i="4"/>
  <c r="G42" i="4"/>
  <c r="O42" i="4"/>
  <c r="U42" i="4"/>
  <c r="B43" i="4"/>
  <c r="C43" i="4"/>
  <c r="D43" i="4"/>
  <c r="E43" i="4"/>
  <c r="F43" i="4"/>
  <c r="G43" i="4"/>
  <c r="O43" i="4"/>
  <c r="U43" i="4"/>
  <c r="B44" i="4"/>
  <c r="C44" i="4"/>
  <c r="D44" i="4"/>
  <c r="J44" i="4" s="1"/>
  <c r="E44" i="4"/>
  <c r="F44" i="4"/>
  <c r="G44" i="4"/>
  <c r="O44" i="4"/>
  <c r="U44" i="4"/>
  <c r="B45" i="4"/>
  <c r="C45" i="4"/>
  <c r="D45" i="4"/>
  <c r="E45" i="4"/>
  <c r="F45" i="4"/>
  <c r="G45" i="4"/>
  <c r="O45" i="4"/>
  <c r="U45" i="4"/>
  <c r="B46" i="4"/>
  <c r="C46" i="4"/>
  <c r="D46" i="4"/>
  <c r="I46" i="4" s="1"/>
  <c r="E46" i="4"/>
  <c r="F46" i="4"/>
  <c r="G46" i="4"/>
  <c r="O46" i="4"/>
  <c r="U46" i="4"/>
  <c r="B47" i="4"/>
  <c r="C47" i="4"/>
  <c r="D47" i="4"/>
  <c r="E47" i="4"/>
  <c r="F47" i="4"/>
  <c r="G47" i="4"/>
  <c r="O47" i="4"/>
  <c r="U47" i="4"/>
  <c r="B48" i="4"/>
  <c r="C48" i="4"/>
  <c r="D48" i="4"/>
  <c r="I48" i="4" s="1"/>
  <c r="E48" i="4"/>
  <c r="F48" i="4"/>
  <c r="G48" i="4"/>
  <c r="O48" i="4"/>
  <c r="U48" i="4"/>
  <c r="B49" i="4"/>
  <c r="C49" i="4"/>
  <c r="D49" i="4"/>
  <c r="E49" i="4"/>
  <c r="F49" i="4"/>
  <c r="G49" i="4"/>
  <c r="O49" i="4"/>
  <c r="U49" i="4"/>
  <c r="B50" i="4"/>
  <c r="C50" i="4"/>
  <c r="D50" i="4"/>
  <c r="J50" i="4" s="1"/>
  <c r="K50" i="4" s="1"/>
  <c r="E50" i="4"/>
  <c r="F50" i="4"/>
  <c r="G50" i="4"/>
  <c r="O50" i="4"/>
  <c r="U50" i="4"/>
  <c r="B51" i="4"/>
  <c r="C51" i="4"/>
  <c r="D51" i="4"/>
  <c r="I51" i="4" s="1"/>
  <c r="E51" i="4"/>
  <c r="F51" i="4"/>
  <c r="G51" i="4"/>
  <c r="O51" i="4"/>
  <c r="U51" i="4"/>
  <c r="B52" i="4"/>
  <c r="C52" i="4"/>
  <c r="D52" i="4"/>
  <c r="J52" i="4" s="1"/>
  <c r="K52" i="4" s="1"/>
  <c r="E52" i="4"/>
  <c r="F52" i="4"/>
  <c r="G52" i="4"/>
  <c r="O52" i="4"/>
  <c r="U52" i="4"/>
  <c r="B53" i="4"/>
  <c r="C53" i="4"/>
  <c r="D53" i="4"/>
  <c r="E53" i="4"/>
  <c r="F53" i="4"/>
  <c r="G53" i="4"/>
  <c r="O53" i="4"/>
  <c r="U53" i="4"/>
  <c r="B54" i="4"/>
  <c r="C54" i="4"/>
  <c r="D54" i="4"/>
  <c r="E54" i="4"/>
  <c r="F54" i="4"/>
  <c r="G54" i="4"/>
  <c r="O54" i="4"/>
  <c r="U54" i="4"/>
  <c r="B55" i="4"/>
  <c r="C55" i="4"/>
  <c r="D55" i="4"/>
  <c r="J55" i="4" s="1"/>
  <c r="E55" i="4"/>
  <c r="F55" i="4"/>
  <c r="G55" i="4"/>
  <c r="O55" i="4"/>
  <c r="U55" i="4"/>
  <c r="B56" i="4"/>
  <c r="C56" i="4"/>
  <c r="D56" i="4"/>
  <c r="J56" i="4" s="1"/>
  <c r="M56" i="4" s="1"/>
  <c r="E56" i="4"/>
  <c r="F56" i="4"/>
  <c r="G56" i="4"/>
  <c r="O56" i="4"/>
  <c r="U56" i="4"/>
  <c r="B57" i="4"/>
  <c r="C57" i="4"/>
  <c r="D57" i="4"/>
  <c r="E57" i="4"/>
  <c r="F57" i="4"/>
  <c r="G57" i="4"/>
  <c r="O57" i="4"/>
  <c r="U57" i="4"/>
  <c r="B58" i="4"/>
  <c r="C58" i="4"/>
  <c r="D58" i="4"/>
  <c r="E58" i="4"/>
  <c r="F58" i="4"/>
  <c r="G58" i="4"/>
  <c r="O58" i="4"/>
  <c r="U58" i="4"/>
  <c r="B59" i="4"/>
  <c r="C59" i="4"/>
  <c r="D59" i="4"/>
  <c r="E59" i="4"/>
  <c r="J59" i="4" s="1"/>
  <c r="F59" i="4"/>
  <c r="G59" i="4"/>
  <c r="O59" i="4"/>
  <c r="U59" i="4"/>
  <c r="B60" i="4"/>
  <c r="C60" i="4"/>
  <c r="D60" i="4"/>
  <c r="E60" i="4"/>
  <c r="F60" i="4"/>
  <c r="G60" i="4"/>
  <c r="I60" i="4"/>
  <c r="O60" i="4"/>
  <c r="U60" i="4"/>
  <c r="B61" i="4"/>
  <c r="C61" i="4"/>
  <c r="D61" i="4"/>
  <c r="E61" i="4"/>
  <c r="F61" i="4"/>
  <c r="G61" i="4"/>
  <c r="O61" i="4"/>
  <c r="U61" i="4"/>
  <c r="B62" i="4"/>
  <c r="C62" i="4"/>
  <c r="D62" i="4"/>
  <c r="E62" i="4"/>
  <c r="F62" i="4"/>
  <c r="G62" i="4"/>
  <c r="O62" i="4"/>
  <c r="U62" i="4"/>
  <c r="B63" i="4"/>
  <c r="C63" i="4"/>
  <c r="D63" i="4"/>
  <c r="E63" i="4"/>
  <c r="F63" i="4"/>
  <c r="G63" i="4"/>
  <c r="O63" i="4"/>
  <c r="U63" i="4"/>
  <c r="B64" i="4"/>
  <c r="C64" i="4"/>
  <c r="D64" i="4"/>
  <c r="E64" i="4"/>
  <c r="F64" i="4"/>
  <c r="G64" i="4"/>
  <c r="O64" i="4"/>
  <c r="U64" i="4"/>
  <c r="B65" i="4"/>
  <c r="C65" i="4"/>
  <c r="D65" i="4"/>
  <c r="E65" i="4"/>
  <c r="F65" i="4"/>
  <c r="G65" i="4"/>
  <c r="O65" i="4"/>
  <c r="U65" i="4"/>
  <c r="B66" i="4"/>
  <c r="C66" i="4"/>
  <c r="D66" i="4"/>
  <c r="E66" i="4"/>
  <c r="F66" i="4"/>
  <c r="G66" i="4"/>
  <c r="O66" i="4"/>
  <c r="U66" i="4"/>
  <c r="B67" i="4"/>
  <c r="C67" i="4"/>
  <c r="D67" i="4"/>
  <c r="E67" i="4"/>
  <c r="F67" i="4"/>
  <c r="G67" i="4"/>
  <c r="O67" i="4"/>
  <c r="U67" i="4"/>
  <c r="B68" i="4"/>
  <c r="C68" i="4"/>
  <c r="D68" i="4"/>
  <c r="E68" i="4"/>
  <c r="J68" i="4" s="1"/>
  <c r="F68" i="4"/>
  <c r="G68" i="4"/>
  <c r="O68" i="4"/>
  <c r="U68" i="4"/>
  <c r="B69" i="4"/>
  <c r="C69" i="4"/>
  <c r="D69" i="4"/>
  <c r="E69" i="4"/>
  <c r="F69" i="4"/>
  <c r="G69" i="4"/>
  <c r="O69" i="4"/>
  <c r="U69" i="4"/>
  <c r="B70" i="4"/>
  <c r="C70" i="4"/>
  <c r="D70" i="4"/>
  <c r="E70" i="4"/>
  <c r="F70" i="4"/>
  <c r="G70" i="4"/>
  <c r="O70" i="4"/>
  <c r="U70" i="4"/>
  <c r="B71" i="4"/>
  <c r="C71" i="4"/>
  <c r="D71" i="4"/>
  <c r="J71" i="4" s="1"/>
  <c r="K71" i="4" s="1"/>
  <c r="E71" i="4"/>
  <c r="F71" i="4"/>
  <c r="G71" i="4"/>
  <c r="O71" i="4"/>
  <c r="U71" i="4"/>
  <c r="B72" i="4"/>
  <c r="C72" i="4"/>
  <c r="D72" i="4"/>
  <c r="J72" i="4" s="1"/>
  <c r="E72" i="4"/>
  <c r="F72" i="4"/>
  <c r="G72" i="4"/>
  <c r="O72" i="4"/>
  <c r="U72" i="4"/>
  <c r="B73" i="4"/>
  <c r="C73" i="4"/>
  <c r="D73" i="4"/>
  <c r="E73" i="4"/>
  <c r="F73" i="4"/>
  <c r="G73" i="4"/>
  <c r="O73" i="4"/>
  <c r="U73" i="4"/>
  <c r="B74" i="4"/>
  <c r="C74" i="4"/>
  <c r="D74" i="4"/>
  <c r="E74" i="4"/>
  <c r="F74" i="4"/>
  <c r="G74" i="4"/>
  <c r="O74" i="4"/>
  <c r="U74" i="4"/>
  <c r="B75" i="4"/>
  <c r="C75" i="4"/>
  <c r="D75" i="4"/>
  <c r="J75" i="4" s="1"/>
  <c r="E75" i="4"/>
  <c r="F75" i="4"/>
  <c r="G75" i="4"/>
  <c r="O75" i="4"/>
  <c r="U75" i="4"/>
  <c r="B76" i="4"/>
  <c r="C76" i="4"/>
  <c r="D76" i="4"/>
  <c r="E76" i="4"/>
  <c r="F76" i="4"/>
  <c r="G76" i="4"/>
  <c r="O76" i="4"/>
  <c r="U76" i="4"/>
  <c r="B77" i="4"/>
  <c r="C77" i="4"/>
  <c r="D77" i="4"/>
  <c r="E77" i="4"/>
  <c r="F77" i="4"/>
  <c r="G77" i="4"/>
  <c r="O77" i="4"/>
  <c r="U77" i="4"/>
  <c r="B78" i="4"/>
  <c r="C78" i="4"/>
  <c r="D78" i="4"/>
  <c r="E78" i="4"/>
  <c r="F78" i="4"/>
  <c r="G78" i="4"/>
  <c r="O78" i="4"/>
  <c r="U78" i="4"/>
  <c r="B79" i="4"/>
  <c r="C79" i="4"/>
  <c r="D79" i="4"/>
  <c r="E79" i="4"/>
  <c r="F79" i="4"/>
  <c r="G79" i="4"/>
  <c r="AF79" i="4" s="1"/>
  <c r="AG79" i="4" s="1"/>
  <c r="O79" i="4"/>
  <c r="U79" i="4"/>
  <c r="B80" i="4"/>
  <c r="C80" i="4"/>
  <c r="D80" i="4"/>
  <c r="J80" i="4" s="1"/>
  <c r="E80" i="4"/>
  <c r="F80" i="4"/>
  <c r="G80" i="4"/>
  <c r="O80" i="4"/>
  <c r="U80" i="4"/>
  <c r="B81" i="4"/>
  <c r="C81" i="4"/>
  <c r="D81" i="4"/>
  <c r="E81" i="4"/>
  <c r="F81" i="4"/>
  <c r="G81" i="4"/>
  <c r="O81" i="4"/>
  <c r="U81" i="4"/>
  <c r="B82" i="4"/>
  <c r="C82" i="4"/>
  <c r="D82" i="4"/>
  <c r="J82" i="4" s="1"/>
  <c r="E82" i="4"/>
  <c r="F82" i="4"/>
  <c r="G82" i="4"/>
  <c r="O82" i="4"/>
  <c r="U82" i="4"/>
  <c r="B83" i="4"/>
  <c r="C83" i="4"/>
  <c r="D83" i="4"/>
  <c r="E83" i="4"/>
  <c r="F83" i="4"/>
  <c r="G83" i="4"/>
  <c r="O83" i="4"/>
  <c r="U83" i="4"/>
  <c r="B84" i="4"/>
  <c r="C84" i="4"/>
  <c r="D84" i="4"/>
  <c r="E84" i="4"/>
  <c r="F84" i="4"/>
  <c r="G84" i="4"/>
  <c r="O84" i="4"/>
  <c r="U84" i="4"/>
  <c r="B85" i="4"/>
  <c r="C85" i="4"/>
  <c r="D85" i="4"/>
  <c r="J85" i="4" s="1"/>
  <c r="M85" i="4" s="1"/>
  <c r="E85" i="4"/>
  <c r="F85" i="4"/>
  <c r="G85" i="4"/>
  <c r="AF85" i="4" s="1"/>
  <c r="AG85" i="4" s="1"/>
  <c r="O85" i="4"/>
  <c r="U85" i="4"/>
  <c r="B86" i="4"/>
  <c r="C86" i="4"/>
  <c r="D86" i="4"/>
  <c r="J86" i="4" s="1"/>
  <c r="E86" i="4"/>
  <c r="F86" i="4"/>
  <c r="G86" i="4"/>
  <c r="O86" i="4"/>
  <c r="U86" i="4"/>
  <c r="B87" i="4"/>
  <c r="C87" i="4"/>
  <c r="D87" i="4"/>
  <c r="E87" i="4"/>
  <c r="F87" i="4"/>
  <c r="G87" i="4"/>
  <c r="O87" i="4"/>
  <c r="U87" i="4"/>
  <c r="B88" i="4"/>
  <c r="C88" i="4"/>
  <c r="D88" i="4"/>
  <c r="E88" i="4"/>
  <c r="J88" i="4" s="1"/>
  <c r="K88" i="4" s="1"/>
  <c r="F88" i="4"/>
  <c r="G88" i="4"/>
  <c r="O88" i="4"/>
  <c r="U88" i="4"/>
  <c r="B89" i="4"/>
  <c r="C89" i="4"/>
  <c r="D89" i="4"/>
  <c r="E89" i="4"/>
  <c r="J89" i="4" s="1"/>
  <c r="K89" i="4" s="1"/>
  <c r="F89" i="4"/>
  <c r="G89" i="4"/>
  <c r="O89" i="4"/>
  <c r="U89" i="4"/>
  <c r="B90" i="4"/>
  <c r="C90" i="4"/>
  <c r="D90" i="4"/>
  <c r="E90" i="4"/>
  <c r="F90" i="4"/>
  <c r="G90" i="4"/>
  <c r="O90" i="4"/>
  <c r="U90" i="4"/>
  <c r="B91" i="4"/>
  <c r="C91" i="4"/>
  <c r="D91" i="4"/>
  <c r="E91" i="4"/>
  <c r="F91" i="4"/>
  <c r="G91" i="4"/>
  <c r="O91" i="4"/>
  <c r="U91" i="4"/>
  <c r="B92" i="4"/>
  <c r="C92" i="4"/>
  <c r="D92" i="4"/>
  <c r="E92" i="4"/>
  <c r="J92" i="4" s="1"/>
  <c r="M92" i="4" s="1"/>
  <c r="F92" i="4"/>
  <c r="G92" i="4"/>
  <c r="O92" i="4"/>
  <c r="U92" i="4"/>
  <c r="B93" i="4"/>
  <c r="C93" i="4"/>
  <c r="D93" i="4"/>
  <c r="E93" i="4"/>
  <c r="F93" i="4"/>
  <c r="G93" i="4"/>
  <c r="O93" i="4"/>
  <c r="U93" i="4"/>
  <c r="B94" i="4"/>
  <c r="C94" i="4"/>
  <c r="D94" i="4"/>
  <c r="E94" i="4"/>
  <c r="F94" i="4"/>
  <c r="G94" i="4"/>
  <c r="O94" i="4"/>
  <c r="U94" i="4"/>
  <c r="B95" i="4"/>
  <c r="C95" i="4"/>
  <c r="D95" i="4"/>
  <c r="E95" i="4"/>
  <c r="F95" i="4"/>
  <c r="G95" i="4"/>
  <c r="O95" i="4"/>
  <c r="U95" i="4"/>
  <c r="B96" i="4"/>
  <c r="C96" i="4"/>
  <c r="D96" i="4"/>
  <c r="E96" i="4"/>
  <c r="F96" i="4"/>
  <c r="G96" i="4"/>
  <c r="O96" i="4"/>
  <c r="U96" i="4"/>
  <c r="B97" i="4"/>
  <c r="C97" i="4"/>
  <c r="D97" i="4"/>
  <c r="E97" i="4"/>
  <c r="I97" i="4" s="1"/>
  <c r="F97" i="4"/>
  <c r="G97" i="4"/>
  <c r="O97" i="4"/>
  <c r="U97" i="4"/>
  <c r="B98" i="4"/>
  <c r="C98" i="4"/>
  <c r="D98" i="4"/>
  <c r="E98" i="4"/>
  <c r="F98" i="4"/>
  <c r="G98" i="4"/>
  <c r="O98" i="4"/>
  <c r="U98" i="4"/>
  <c r="B99" i="4"/>
  <c r="C99" i="4"/>
  <c r="D99" i="4"/>
  <c r="E99" i="4"/>
  <c r="F99" i="4"/>
  <c r="G99" i="4"/>
  <c r="O99" i="4"/>
  <c r="U99" i="4"/>
  <c r="B100" i="4"/>
  <c r="C100" i="4"/>
  <c r="D100" i="4"/>
  <c r="E100" i="4"/>
  <c r="F100" i="4"/>
  <c r="G100" i="4"/>
  <c r="O100" i="4"/>
  <c r="U100" i="4"/>
  <c r="B101" i="4"/>
  <c r="C101" i="4"/>
  <c r="D101" i="4"/>
  <c r="E101" i="4"/>
  <c r="F101" i="4"/>
  <c r="G101" i="4"/>
  <c r="O101" i="4"/>
  <c r="U101" i="4"/>
  <c r="B102" i="4"/>
  <c r="C102" i="4"/>
  <c r="D102" i="4"/>
  <c r="E102" i="4"/>
  <c r="F102" i="4"/>
  <c r="G102" i="4"/>
  <c r="O102" i="4"/>
  <c r="U102" i="4"/>
  <c r="B103" i="4"/>
  <c r="C103" i="4"/>
  <c r="D103" i="4"/>
  <c r="E103" i="4"/>
  <c r="F103" i="4"/>
  <c r="G103" i="4"/>
  <c r="O103" i="4"/>
  <c r="U103" i="4"/>
  <c r="B104" i="4"/>
  <c r="C104" i="4"/>
  <c r="D104" i="4"/>
  <c r="E104" i="4"/>
  <c r="F104" i="4"/>
  <c r="G104" i="4"/>
  <c r="O104" i="4"/>
  <c r="U104" i="4"/>
  <c r="B105" i="4"/>
  <c r="C105" i="4"/>
  <c r="D105" i="4"/>
  <c r="E105" i="4"/>
  <c r="F105" i="4"/>
  <c r="G105" i="4"/>
  <c r="O105" i="4"/>
  <c r="U105" i="4"/>
  <c r="B106" i="4"/>
  <c r="C106" i="4"/>
  <c r="D106" i="4"/>
  <c r="E106" i="4"/>
  <c r="I106" i="4" s="1"/>
  <c r="F106" i="4"/>
  <c r="G106" i="4"/>
  <c r="O106" i="4"/>
  <c r="U106" i="4"/>
  <c r="B107" i="4"/>
  <c r="C107" i="4"/>
  <c r="D107" i="4"/>
  <c r="E107" i="4"/>
  <c r="F107" i="4"/>
  <c r="G107" i="4"/>
  <c r="O107" i="4"/>
  <c r="U107" i="4"/>
  <c r="B108" i="4"/>
  <c r="C108" i="4"/>
  <c r="D108" i="4"/>
  <c r="E108" i="4"/>
  <c r="F108" i="4"/>
  <c r="G108" i="4"/>
  <c r="O108" i="4"/>
  <c r="U108" i="4"/>
  <c r="B109" i="4"/>
  <c r="C109" i="4"/>
  <c r="D109" i="4"/>
  <c r="E109" i="4"/>
  <c r="F109" i="4"/>
  <c r="G109" i="4"/>
  <c r="O109" i="4"/>
  <c r="U109" i="4"/>
  <c r="B110" i="4"/>
  <c r="C110" i="4"/>
  <c r="D110" i="4"/>
  <c r="E110" i="4"/>
  <c r="F110" i="4"/>
  <c r="G110" i="4"/>
  <c r="O110" i="4"/>
  <c r="U110" i="4"/>
  <c r="B111" i="4"/>
  <c r="C111" i="4"/>
  <c r="D111" i="4"/>
  <c r="E111" i="4"/>
  <c r="F111" i="4"/>
  <c r="G111" i="4"/>
  <c r="O111" i="4"/>
  <c r="U111" i="4"/>
  <c r="B112" i="4"/>
  <c r="C112" i="4"/>
  <c r="D112" i="4"/>
  <c r="E112" i="4"/>
  <c r="F112" i="4"/>
  <c r="G112" i="4"/>
  <c r="O112" i="4"/>
  <c r="U112" i="4"/>
  <c r="B113" i="4"/>
  <c r="C113" i="4"/>
  <c r="D113" i="4"/>
  <c r="E113" i="4"/>
  <c r="F113" i="4"/>
  <c r="G113" i="4"/>
  <c r="O113" i="4"/>
  <c r="U113" i="4"/>
  <c r="B114" i="4"/>
  <c r="C114" i="4"/>
  <c r="D114" i="4"/>
  <c r="E114" i="4"/>
  <c r="F114" i="4"/>
  <c r="G114" i="4"/>
  <c r="O114" i="4"/>
  <c r="U114" i="4"/>
  <c r="B115" i="4"/>
  <c r="C115" i="4"/>
  <c r="D115" i="4"/>
  <c r="E115" i="4"/>
  <c r="F115" i="4"/>
  <c r="G115" i="4"/>
  <c r="O115" i="4"/>
  <c r="U115" i="4"/>
  <c r="B116" i="4"/>
  <c r="C116" i="4"/>
  <c r="D116" i="4"/>
  <c r="E116" i="4"/>
  <c r="F116" i="4"/>
  <c r="G116" i="4"/>
  <c r="O116" i="4"/>
  <c r="U116" i="4"/>
  <c r="B117" i="4"/>
  <c r="C117" i="4"/>
  <c r="D117" i="4"/>
  <c r="E117" i="4"/>
  <c r="F117" i="4"/>
  <c r="G117" i="4"/>
  <c r="O117" i="4"/>
  <c r="U117" i="4"/>
  <c r="B118" i="4"/>
  <c r="C118" i="4"/>
  <c r="D118" i="4"/>
  <c r="E118" i="4"/>
  <c r="F118" i="4"/>
  <c r="G118" i="4"/>
  <c r="O118" i="4"/>
  <c r="U118" i="4"/>
  <c r="B119" i="4"/>
  <c r="C119" i="4"/>
  <c r="D119" i="4"/>
  <c r="E119" i="4"/>
  <c r="F119" i="4"/>
  <c r="G119" i="4"/>
  <c r="O119" i="4"/>
  <c r="U119" i="4"/>
  <c r="B120" i="4"/>
  <c r="C120" i="4"/>
  <c r="D120" i="4"/>
  <c r="E120" i="4"/>
  <c r="F120" i="4"/>
  <c r="G120" i="4"/>
  <c r="O120" i="4"/>
  <c r="U120" i="4"/>
  <c r="B121" i="4"/>
  <c r="C121" i="4"/>
  <c r="D121" i="4"/>
  <c r="E121" i="4"/>
  <c r="F121" i="4"/>
  <c r="G121" i="4"/>
  <c r="O121" i="4"/>
  <c r="U121" i="4"/>
  <c r="B122" i="4"/>
  <c r="C122" i="4"/>
  <c r="D122" i="4"/>
  <c r="E122" i="4"/>
  <c r="F122" i="4"/>
  <c r="G122" i="4"/>
  <c r="O122" i="4"/>
  <c r="U122" i="4"/>
  <c r="B123" i="4"/>
  <c r="C123" i="4"/>
  <c r="D123" i="4"/>
  <c r="E123" i="4"/>
  <c r="F123" i="4"/>
  <c r="G123" i="4"/>
  <c r="O123" i="4"/>
  <c r="U123" i="4"/>
  <c r="B124" i="4"/>
  <c r="C124" i="4"/>
  <c r="D124" i="4"/>
  <c r="I124" i="4" s="1"/>
  <c r="E124" i="4"/>
  <c r="F124" i="4"/>
  <c r="G124" i="4"/>
  <c r="O124" i="4"/>
  <c r="U124" i="4"/>
  <c r="B125" i="4"/>
  <c r="C125" i="4"/>
  <c r="D125" i="4"/>
  <c r="E125" i="4"/>
  <c r="F125" i="4"/>
  <c r="G125" i="4"/>
  <c r="O125" i="4"/>
  <c r="U125" i="4"/>
  <c r="B126" i="4"/>
  <c r="C126" i="4"/>
  <c r="D126" i="4"/>
  <c r="E126" i="4"/>
  <c r="F126" i="4"/>
  <c r="G126" i="4"/>
  <c r="O126" i="4"/>
  <c r="U126" i="4"/>
  <c r="B127" i="4"/>
  <c r="C127" i="4"/>
  <c r="D127" i="4"/>
  <c r="E127" i="4"/>
  <c r="F127" i="4"/>
  <c r="G127" i="4"/>
  <c r="O127" i="4"/>
  <c r="U127" i="4"/>
  <c r="B128" i="4"/>
  <c r="C128" i="4"/>
  <c r="D128" i="4"/>
  <c r="E128" i="4"/>
  <c r="F128" i="4"/>
  <c r="G128" i="4"/>
  <c r="O128" i="4"/>
  <c r="U128" i="4"/>
  <c r="B129" i="4"/>
  <c r="C129" i="4"/>
  <c r="D129" i="4"/>
  <c r="J129" i="4" s="1"/>
  <c r="E129" i="4"/>
  <c r="F129" i="4"/>
  <c r="G129" i="4"/>
  <c r="O129" i="4"/>
  <c r="U129" i="4"/>
  <c r="B130" i="4"/>
  <c r="C130" i="4"/>
  <c r="D130" i="4"/>
  <c r="E130" i="4"/>
  <c r="F130" i="4"/>
  <c r="G130" i="4"/>
  <c r="O130" i="4"/>
  <c r="U130" i="4"/>
  <c r="B131" i="4"/>
  <c r="C131" i="4"/>
  <c r="D131" i="4"/>
  <c r="E131" i="4"/>
  <c r="F131" i="4"/>
  <c r="G131" i="4"/>
  <c r="O131" i="4"/>
  <c r="U131" i="4"/>
  <c r="B132" i="4"/>
  <c r="C132" i="4"/>
  <c r="D132" i="4"/>
  <c r="J132" i="4" s="1"/>
  <c r="E132" i="4"/>
  <c r="F132" i="4"/>
  <c r="G132" i="4"/>
  <c r="AF132" i="4" s="1"/>
  <c r="AG132" i="4" s="1"/>
  <c r="O132" i="4"/>
  <c r="U132" i="4"/>
  <c r="B133" i="4"/>
  <c r="C133" i="4"/>
  <c r="D133" i="4"/>
  <c r="E133" i="4"/>
  <c r="F133" i="4"/>
  <c r="G133" i="4"/>
  <c r="O133" i="4"/>
  <c r="U133" i="4"/>
  <c r="AF133" i="4"/>
  <c r="AG133" i="4" s="1"/>
  <c r="B134" i="4"/>
  <c r="C134" i="4"/>
  <c r="D134" i="4"/>
  <c r="E134" i="4"/>
  <c r="F134" i="4"/>
  <c r="G134" i="4"/>
  <c r="O134" i="4"/>
  <c r="U134" i="4"/>
  <c r="B135" i="4"/>
  <c r="C135" i="4"/>
  <c r="D135" i="4"/>
  <c r="J135" i="4" s="1"/>
  <c r="L135" i="4" s="1"/>
  <c r="E135" i="4"/>
  <c r="F135" i="4"/>
  <c r="G135" i="4"/>
  <c r="O135" i="4"/>
  <c r="U135" i="4"/>
  <c r="B136" i="4"/>
  <c r="C136" i="4"/>
  <c r="D136" i="4"/>
  <c r="E136" i="4"/>
  <c r="F136" i="4"/>
  <c r="G136" i="4"/>
  <c r="O136" i="4"/>
  <c r="U136" i="4"/>
  <c r="B137" i="4"/>
  <c r="C137" i="4"/>
  <c r="D137" i="4"/>
  <c r="E137" i="4"/>
  <c r="F137" i="4"/>
  <c r="G137" i="4"/>
  <c r="O137" i="4"/>
  <c r="U137" i="4"/>
  <c r="B138" i="4"/>
  <c r="C138" i="4"/>
  <c r="D138" i="4"/>
  <c r="E138" i="4"/>
  <c r="F138" i="4"/>
  <c r="G138" i="4"/>
  <c r="J138" i="4"/>
  <c r="K138" i="4" s="1"/>
  <c r="O138" i="4"/>
  <c r="U138" i="4"/>
  <c r="B139" i="4"/>
  <c r="C139" i="4"/>
  <c r="D139" i="4"/>
  <c r="E139" i="4"/>
  <c r="F139" i="4"/>
  <c r="G139" i="4"/>
  <c r="O139" i="4"/>
  <c r="U139" i="4"/>
  <c r="B140" i="4"/>
  <c r="C140" i="4"/>
  <c r="D140" i="4"/>
  <c r="E140" i="4"/>
  <c r="F140" i="4"/>
  <c r="G140" i="4"/>
  <c r="O140" i="4"/>
  <c r="U140" i="4"/>
  <c r="B141" i="4"/>
  <c r="C141" i="4"/>
  <c r="D141" i="4"/>
  <c r="E141" i="4"/>
  <c r="J141" i="4" s="1"/>
  <c r="M141" i="4" s="1"/>
  <c r="F141" i="4"/>
  <c r="G141" i="4"/>
  <c r="O141" i="4"/>
  <c r="U141" i="4"/>
  <c r="B142" i="4"/>
  <c r="C142" i="4"/>
  <c r="D142" i="4"/>
  <c r="E142" i="4"/>
  <c r="F142" i="4"/>
  <c r="G142" i="4"/>
  <c r="O142" i="4"/>
  <c r="U142" i="4"/>
  <c r="B143" i="4"/>
  <c r="C143" i="4"/>
  <c r="D143" i="4"/>
  <c r="E143" i="4"/>
  <c r="F143" i="4"/>
  <c r="G143" i="4"/>
  <c r="O143" i="4"/>
  <c r="U143" i="4"/>
  <c r="B144" i="4"/>
  <c r="C144" i="4"/>
  <c r="D144" i="4"/>
  <c r="E144" i="4"/>
  <c r="F144" i="4"/>
  <c r="G144" i="4"/>
  <c r="J144" i="4"/>
  <c r="M144" i="4" s="1"/>
  <c r="O144" i="4"/>
  <c r="U144" i="4"/>
  <c r="B145" i="4"/>
  <c r="C145" i="4"/>
  <c r="D145" i="4"/>
  <c r="E145" i="4"/>
  <c r="F145" i="4"/>
  <c r="G145" i="4"/>
  <c r="O145" i="4"/>
  <c r="U145" i="4"/>
  <c r="B146" i="4"/>
  <c r="C146" i="4"/>
  <c r="D146" i="4"/>
  <c r="E146" i="4"/>
  <c r="J146" i="4" s="1"/>
  <c r="K146" i="4" s="1"/>
  <c r="F146" i="4"/>
  <c r="G146" i="4"/>
  <c r="O146" i="4"/>
  <c r="U146" i="4"/>
  <c r="B147" i="4"/>
  <c r="C147" i="4"/>
  <c r="D147" i="4"/>
  <c r="E147" i="4"/>
  <c r="F147" i="4"/>
  <c r="G147" i="4"/>
  <c r="O147" i="4"/>
  <c r="U147" i="4"/>
  <c r="B148" i="4"/>
  <c r="C148" i="4"/>
  <c r="D148" i="4"/>
  <c r="J148" i="4" s="1"/>
  <c r="M148" i="4" s="1"/>
  <c r="E148" i="4"/>
  <c r="F148" i="4"/>
  <c r="G148" i="4"/>
  <c r="O148" i="4"/>
  <c r="U148" i="4"/>
  <c r="L148" i="3"/>
  <c r="L147" i="3"/>
  <c r="T147" i="3" s="1"/>
  <c r="L146" i="3"/>
  <c r="L145" i="3"/>
  <c r="T145" i="3" s="1"/>
  <c r="L144" i="3"/>
  <c r="L143" i="3"/>
  <c r="T143" i="3" s="1"/>
  <c r="L142" i="3"/>
  <c r="T142" i="3" s="1"/>
  <c r="L141" i="3"/>
  <c r="T141" i="3" s="1"/>
  <c r="L140" i="3"/>
  <c r="L139" i="3"/>
  <c r="T139" i="3" s="1"/>
  <c r="L138" i="3"/>
  <c r="L137" i="3"/>
  <c r="T137" i="3" s="1"/>
  <c r="L136" i="3"/>
  <c r="L135" i="3"/>
  <c r="T135" i="3" s="1"/>
  <c r="L134" i="3"/>
  <c r="L133" i="3"/>
  <c r="T133" i="3" s="1"/>
  <c r="L132" i="3"/>
  <c r="L131" i="3"/>
  <c r="L130" i="3"/>
  <c r="L129" i="3"/>
  <c r="L128" i="3"/>
  <c r="L127" i="3"/>
  <c r="L126" i="3"/>
  <c r="L125" i="3"/>
  <c r="L124" i="3"/>
  <c r="L123" i="3"/>
  <c r="L122" i="3"/>
  <c r="L121" i="3"/>
  <c r="L120" i="3"/>
  <c r="L119" i="3"/>
  <c r="L118" i="3"/>
  <c r="L117" i="3"/>
  <c r="L116" i="3"/>
  <c r="L115" i="3"/>
  <c r="T115" i="3" s="1"/>
  <c r="L114" i="3"/>
  <c r="L113" i="3"/>
  <c r="L112" i="3"/>
  <c r="L111" i="3"/>
  <c r="L110" i="3"/>
  <c r="L109" i="3"/>
  <c r="L108" i="3"/>
  <c r="L107" i="3"/>
  <c r="L106" i="3"/>
  <c r="L105" i="3"/>
  <c r="L104" i="3"/>
  <c r="L103" i="3"/>
  <c r="T103" i="3" s="1"/>
  <c r="L102" i="3"/>
  <c r="L101" i="3"/>
  <c r="L100" i="3"/>
  <c r="L99" i="3"/>
  <c r="T99" i="3" s="1"/>
  <c r="L98" i="3"/>
  <c r="L97" i="3"/>
  <c r="T97" i="3" s="1"/>
  <c r="L96" i="3"/>
  <c r="L95" i="3"/>
  <c r="L94" i="3"/>
  <c r="L93" i="3"/>
  <c r="T93" i="3" s="1"/>
  <c r="L92" i="3"/>
  <c r="L91" i="3"/>
  <c r="L90" i="3"/>
  <c r="L89" i="3"/>
  <c r="T89" i="3" s="1"/>
  <c r="L88" i="3"/>
  <c r="L87" i="3"/>
  <c r="L86" i="3"/>
  <c r="L85" i="3"/>
  <c r="L84" i="3"/>
  <c r="L83" i="3"/>
  <c r="L82" i="3"/>
  <c r="T82" i="3" s="1"/>
  <c r="L81" i="3"/>
  <c r="L80" i="3"/>
  <c r="L79" i="3"/>
  <c r="L78" i="3"/>
  <c r="L77" i="3"/>
  <c r="L76" i="3"/>
  <c r="L75" i="3"/>
  <c r="L74" i="3"/>
  <c r="L73" i="3"/>
  <c r="L72" i="3"/>
  <c r="L71" i="3"/>
  <c r="L70" i="3"/>
  <c r="L69" i="3"/>
  <c r="L68" i="3"/>
  <c r="L67" i="3"/>
  <c r="L66" i="3"/>
  <c r="L65" i="3"/>
  <c r="L64" i="3"/>
  <c r="L63" i="3"/>
  <c r="L62" i="3"/>
  <c r="T62" i="3" s="1"/>
  <c r="L61" i="3"/>
  <c r="L60" i="3"/>
  <c r="T60" i="3" s="1"/>
  <c r="L59" i="3"/>
  <c r="L58" i="3"/>
  <c r="T58" i="3" s="1"/>
  <c r="L57" i="3"/>
  <c r="L56" i="3"/>
  <c r="L55" i="3"/>
  <c r="T55" i="3" s="1"/>
  <c r="L54" i="3"/>
  <c r="L53" i="3"/>
  <c r="L52" i="3"/>
  <c r="L51" i="3"/>
  <c r="T51" i="3" s="1"/>
  <c r="L50" i="3"/>
  <c r="L49" i="3"/>
  <c r="L48" i="3"/>
  <c r="L47" i="3"/>
  <c r="T47" i="3" s="1"/>
  <c r="L46" i="3"/>
  <c r="L45" i="3"/>
  <c r="L44" i="3"/>
  <c r="L43" i="3"/>
  <c r="T43" i="3" s="1"/>
  <c r="L42" i="3"/>
  <c r="L41" i="3"/>
  <c r="L40" i="3"/>
  <c r="L39" i="3"/>
  <c r="L38" i="3"/>
  <c r="L37" i="3"/>
  <c r="T37" i="3" s="1"/>
  <c r="L36" i="3"/>
  <c r="L35" i="3"/>
  <c r="L34" i="3"/>
  <c r="L33" i="3"/>
  <c r="T33" i="3" s="1"/>
  <c r="L32" i="3"/>
  <c r="L31" i="3"/>
  <c r="I30" i="5" l="1"/>
  <c r="I29" i="5"/>
  <c r="I28" i="5"/>
  <c r="I27" i="5"/>
  <c r="I15" i="5"/>
  <c r="I13" i="5"/>
  <c r="J30" i="6"/>
  <c r="J29" i="6"/>
  <c r="J24" i="6"/>
  <c r="K24" i="6" s="1"/>
  <c r="I25" i="4"/>
  <c r="I32" i="5"/>
  <c r="I11" i="5"/>
  <c r="J26" i="4"/>
  <c r="I18" i="4"/>
  <c r="J47" i="4"/>
  <c r="I83" i="5"/>
  <c r="J49" i="4"/>
  <c r="I49" i="4"/>
  <c r="I38" i="5"/>
  <c r="I129" i="5"/>
  <c r="I84" i="5"/>
  <c r="I73" i="5"/>
  <c r="I62" i="4"/>
  <c r="K77" i="6"/>
  <c r="J122" i="4"/>
  <c r="J114" i="4"/>
  <c r="M114" i="4" s="1"/>
  <c r="I113" i="4"/>
  <c r="I111" i="4"/>
  <c r="J110" i="4"/>
  <c r="M110" i="4" s="1"/>
  <c r="I108" i="4"/>
  <c r="J103" i="4"/>
  <c r="L103" i="4" s="1"/>
  <c r="I102" i="4"/>
  <c r="I98" i="4"/>
  <c r="J96" i="4"/>
  <c r="K96" i="4" s="1"/>
  <c r="I94" i="4"/>
  <c r="J91" i="4"/>
  <c r="M91" i="4" s="1"/>
  <c r="I90" i="4"/>
  <c r="M52" i="4"/>
  <c r="I21" i="4"/>
  <c r="I128" i="5"/>
  <c r="I126" i="5"/>
  <c r="J148" i="6"/>
  <c r="K148" i="6" s="1"/>
  <c r="J147" i="6"/>
  <c r="K147" i="6" s="1"/>
  <c r="J146" i="6"/>
  <c r="K146" i="6" s="1"/>
  <c r="J143" i="6"/>
  <c r="K143" i="6" s="1"/>
  <c r="J141" i="6"/>
  <c r="K141" i="6" s="1"/>
  <c r="J135" i="6"/>
  <c r="K135" i="6" s="1"/>
  <c r="J69" i="6"/>
  <c r="J66" i="6"/>
  <c r="K66" i="6" s="1"/>
  <c r="J62" i="6"/>
  <c r="J60" i="6"/>
  <c r="T132" i="3"/>
  <c r="I77" i="4"/>
  <c r="I57" i="4"/>
  <c r="I40" i="4"/>
  <c r="J37" i="4"/>
  <c r="I14" i="4"/>
  <c r="I13" i="4"/>
  <c r="I125" i="5"/>
  <c r="I43" i="5"/>
  <c r="I35" i="5"/>
  <c r="K140" i="6"/>
  <c r="K138" i="6"/>
  <c r="N120" i="3"/>
  <c r="J131" i="6"/>
  <c r="K131" i="6" s="1"/>
  <c r="J129" i="6"/>
  <c r="J123" i="6"/>
  <c r="K123" i="6" s="1"/>
  <c r="J122" i="6"/>
  <c r="J121" i="6"/>
  <c r="J118" i="6"/>
  <c r="J107" i="6"/>
  <c r="K107" i="6" s="1"/>
  <c r="J52" i="6"/>
  <c r="J49" i="6"/>
  <c r="J48" i="6"/>
  <c r="K48" i="6" s="1"/>
  <c r="J45" i="6"/>
  <c r="J44" i="6"/>
  <c r="J41" i="6"/>
  <c r="J36" i="6"/>
  <c r="K36" i="6" s="1"/>
  <c r="T36" i="6" s="1"/>
  <c r="T16" i="6"/>
  <c r="I139" i="4"/>
  <c r="J67" i="4"/>
  <c r="M67" i="4" s="1"/>
  <c r="I64" i="4"/>
  <c r="J35" i="4"/>
  <c r="L35" i="4" s="1"/>
  <c r="J21" i="4"/>
  <c r="M21" i="4" s="1"/>
  <c r="I147" i="5"/>
  <c r="I117" i="5"/>
  <c r="I116" i="5"/>
  <c r="I113" i="5"/>
  <c r="I99" i="5"/>
  <c r="I96" i="5"/>
  <c r="I69" i="5"/>
  <c r="I53" i="5"/>
  <c r="I51" i="5"/>
  <c r="I42" i="5"/>
  <c r="I22" i="5"/>
  <c r="I16" i="5"/>
  <c r="K142" i="6"/>
  <c r="J103" i="6"/>
  <c r="K103" i="6" s="1"/>
  <c r="K56" i="6"/>
  <c r="K38" i="6"/>
  <c r="T69" i="3"/>
  <c r="I109" i="4"/>
  <c r="I99" i="4"/>
  <c r="J58" i="4"/>
  <c r="J57" i="4"/>
  <c r="L57" i="4" s="1"/>
  <c r="I146" i="5"/>
  <c r="I144" i="5"/>
  <c r="I143" i="5"/>
  <c r="I139" i="5"/>
  <c r="I94" i="5"/>
  <c r="I44" i="5"/>
  <c r="I33" i="5"/>
  <c r="I14" i="5"/>
  <c r="K105" i="6"/>
  <c r="K30" i="6"/>
  <c r="T30" i="6" s="1"/>
  <c r="I128" i="4"/>
  <c r="I136" i="5"/>
  <c r="I134" i="5"/>
  <c r="I133" i="5"/>
  <c r="I108" i="5"/>
  <c r="I87" i="5"/>
  <c r="I70" i="5"/>
  <c r="I61" i="5"/>
  <c r="I50" i="5"/>
  <c r="I47" i="5"/>
  <c r="I39" i="5"/>
  <c r="I31" i="5"/>
  <c r="T143" i="6"/>
  <c r="J101" i="6"/>
  <c r="K101" i="6" s="1"/>
  <c r="J98" i="6"/>
  <c r="J94" i="6"/>
  <c r="K94" i="6" s="1"/>
  <c r="J86" i="6"/>
  <c r="J84" i="6"/>
  <c r="J82" i="6"/>
  <c r="J81" i="6"/>
  <c r="J27" i="6"/>
  <c r="K27" i="6" s="1"/>
  <c r="J26" i="6"/>
  <c r="J25" i="6"/>
  <c r="K25" i="6" s="1"/>
  <c r="Z24" i="3"/>
  <c r="I10" i="5"/>
  <c r="J77" i="6"/>
  <c r="J74" i="6"/>
  <c r="J73" i="6"/>
  <c r="I37" i="5"/>
  <c r="T140" i="3"/>
  <c r="T131" i="3"/>
  <c r="T123" i="3"/>
  <c r="T83" i="3"/>
  <c r="T88" i="3"/>
  <c r="T57" i="3"/>
  <c r="T92" i="3"/>
  <c r="T74" i="3"/>
  <c r="T134" i="3"/>
  <c r="T86" i="3"/>
  <c r="T73" i="3"/>
  <c r="T146" i="3"/>
  <c r="T138" i="3"/>
  <c r="T127" i="3"/>
  <c r="T90" i="3"/>
  <c r="T65" i="3"/>
  <c r="T59" i="3"/>
  <c r="T54" i="3"/>
  <c r="T111" i="3"/>
  <c r="T84" i="3"/>
  <c r="T70" i="3"/>
  <c r="T53" i="3"/>
  <c r="I136" i="4"/>
  <c r="I88" i="4"/>
  <c r="M135" i="4"/>
  <c r="K135" i="4"/>
  <c r="I133" i="4"/>
  <c r="J133" i="4"/>
  <c r="M133" i="4" s="1"/>
  <c r="L82" i="4"/>
  <c r="M82" i="4"/>
  <c r="K80" i="4"/>
  <c r="M80" i="4"/>
  <c r="J143" i="4"/>
  <c r="AI133" i="4"/>
  <c r="AJ133" i="4"/>
  <c r="I130" i="4"/>
  <c r="J130" i="4"/>
  <c r="K130" i="4" s="1"/>
  <c r="I17" i="4"/>
  <c r="J17" i="4"/>
  <c r="J117" i="4"/>
  <c r="I117" i="4"/>
  <c r="K72" i="4"/>
  <c r="M72" i="4"/>
  <c r="K55" i="4"/>
  <c r="M55" i="4"/>
  <c r="T42" i="3"/>
  <c r="Z42" i="3"/>
  <c r="I140" i="4"/>
  <c r="I145" i="4"/>
  <c r="J136" i="4"/>
  <c r="I134" i="4"/>
  <c r="I127" i="4"/>
  <c r="I120" i="4"/>
  <c r="J113" i="4"/>
  <c r="J102" i="4"/>
  <c r="J90" i="4"/>
  <c r="L90" i="4" s="1"/>
  <c r="J74" i="4"/>
  <c r="J69" i="4"/>
  <c r="L69" i="4" s="1"/>
  <c r="I68" i="4"/>
  <c r="J64" i="4"/>
  <c r="K64" i="4" s="1"/>
  <c r="N64" i="4" s="1"/>
  <c r="J63" i="4"/>
  <c r="M63" i="4" s="1"/>
  <c r="I61" i="4"/>
  <c r="J51" i="4"/>
  <c r="M51" i="4" s="1"/>
  <c r="I42" i="4"/>
  <c r="J31" i="4"/>
  <c r="I140" i="5"/>
  <c r="I131" i="5"/>
  <c r="I122" i="5"/>
  <c r="I112" i="5"/>
  <c r="I79" i="5"/>
  <c r="I45" i="5"/>
  <c r="I12" i="5"/>
  <c r="J58" i="6"/>
  <c r="K58" i="6"/>
  <c r="T58" i="6" s="1"/>
  <c r="I116" i="4"/>
  <c r="J111" i="4"/>
  <c r="K111" i="4" s="1"/>
  <c r="I107" i="4"/>
  <c r="I100" i="4"/>
  <c r="I54" i="4"/>
  <c r="J46" i="4"/>
  <c r="K46" i="4" s="1"/>
  <c r="I33" i="4"/>
  <c r="J14" i="4"/>
  <c r="M14" i="4" s="1"/>
  <c r="I76" i="5"/>
  <c r="I91" i="5"/>
  <c r="I142" i="4"/>
  <c r="I147" i="4"/>
  <c r="I146" i="4"/>
  <c r="I138" i="4"/>
  <c r="I131" i="4"/>
  <c r="J127" i="4"/>
  <c r="I122" i="4"/>
  <c r="J120" i="4"/>
  <c r="J115" i="4"/>
  <c r="I112" i="4"/>
  <c r="J98" i="4"/>
  <c r="I91" i="4"/>
  <c r="I83" i="4"/>
  <c r="I79" i="4"/>
  <c r="I75" i="4"/>
  <c r="I69" i="4"/>
  <c r="J61" i="4"/>
  <c r="J60" i="4"/>
  <c r="I53" i="4"/>
  <c r="L52" i="4"/>
  <c r="J48" i="4"/>
  <c r="L48" i="4" s="1"/>
  <c r="I44" i="4"/>
  <c r="J42" i="4"/>
  <c r="I31" i="4"/>
  <c r="J18" i="4"/>
  <c r="K18" i="4" s="1"/>
  <c r="N18" i="4" s="1"/>
  <c r="I148" i="5"/>
  <c r="I130" i="5"/>
  <c r="I98" i="5"/>
  <c r="I74" i="5"/>
  <c r="I125" i="4"/>
  <c r="I89" i="4"/>
  <c r="I86" i="4"/>
  <c r="I58" i="4"/>
  <c r="J33" i="4"/>
  <c r="K33" i="4" s="1"/>
  <c r="J25" i="4"/>
  <c r="K25" i="4" s="1"/>
  <c r="J13" i="4"/>
  <c r="L13" i="4" s="1"/>
  <c r="I145" i="5"/>
  <c r="I135" i="5"/>
  <c r="I127" i="5"/>
  <c r="I124" i="5"/>
  <c r="I106" i="5"/>
  <c r="I97" i="5"/>
  <c r="I86" i="5"/>
  <c r="J85" i="6"/>
  <c r="K85" i="6"/>
  <c r="I126" i="4"/>
  <c r="I141" i="4"/>
  <c r="J109" i="4"/>
  <c r="J99" i="4"/>
  <c r="J94" i="4"/>
  <c r="I85" i="4"/>
  <c r="J81" i="4"/>
  <c r="M81" i="4" s="1"/>
  <c r="M71" i="4"/>
  <c r="J62" i="4"/>
  <c r="I52" i="4"/>
  <c r="I29" i="4"/>
  <c r="I132" i="5"/>
  <c r="I105" i="5"/>
  <c r="I78" i="5"/>
  <c r="I63" i="5"/>
  <c r="J104" i="4"/>
  <c r="L104" i="4" s="1"/>
  <c r="I72" i="4"/>
  <c r="J40" i="4"/>
  <c r="I120" i="5"/>
  <c r="I110" i="5"/>
  <c r="I102" i="5"/>
  <c r="I92" i="5"/>
  <c r="I89" i="5"/>
  <c r="I80" i="5"/>
  <c r="I54" i="5"/>
  <c r="I20" i="5"/>
  <c r="J151" i="6"/>
  <c r="K151" i="6" s="1"/>
  <c r="J127" i="6"/>
  <c r="K127" i="6" s="1"/>
  <c r="K111" i="6"/>
  <c r="T111" i="6" s="1"/>
  <c r="I65" i="5"/>
  <c r="I56" i="5"/>
  <c r="K121" i="6"/>
  <c r="K106" i="6"/>
  <c r="I60" i="5"/>
  <c r="I19" i="5"/>
  <c r="I119" i="5"/>
  <c r="I109" i="5"/>
  <c r="I101" i="5"/>
  <c r="I88" i="5"/>
  <c r="I68" i="5"/>
  <c r="I62" i="5"/>
  <c r="I49" i="5"/>
  <c r="J139" i="6"/>
  <c r="K139" i="6" s="1"/>
  <c r="T139" i="6" s="1"/>
  <c r="J130" i="6"/>
  <c r="J125" i="6"/>
  <c r="K125" i="6" s="1"/>
  <c r="K109" i="6"/>
  <c r="J99" i="6"/>
  <c r="K98" i="6"/>
  <c r="J55" i="6"/>
  <c r="T28" i="6"/>
  <c r="T141" i="6"/>
  <c r="I121" i="5"/>
  <c r="I111" i="5"/>
  <c r="I103" i="5"/>
  <c r="I95" i="5"/>
  <c r="I81" i="5"/>
  <c r="I72" i="5"/>
  <c r="I67" i="5"/>
  <c r="I46" i="5"/>
  <c r="J128" i="6"/>
  <c r="J114" i="6"/>
  <c r="J79" i="6"/>
  <c r="K52" i="6"/>
  <c r="J32" i="6"/>
  <c r="K32" i="6" s="1"/>
  <c r="T32" i="6" s="1"/>
  <c r="I57" i="5"/>
  <c r="I48" i="5"/>
  <c r="I21" i="5"/>
  <c r="I17" i="5"/>
  <c r="J137" i="6"/>
  <c r="J112" i="6"/>
  <c r="J96" i="6"/>
  <c r="K96" i="6" s="1"/>
  <c r="J68" i="6"/>
  <c r="K68" i="6" s="1"/>
  <c r="J42" i="6"/>
  <c r="K42" i="6" s="1"/>
  <c r="J120" i="6"/>
  <c r="J117" i="6"/>
  <c r="K117" i="6" s="1"/>
  <c r="K113" i="6"/>
  <c r="J110" i="6"/>
  <c r="K97" i="6"/>
  <c r="J95" i="6"/>
  <c r="J88" i="6"/>
  <c r="K88" i="6" s="1"/>
  <c r="J78" i="6"/>
  <c r="K78" i="6" s="1"/>
  <c r="J71" i="6"/>
  <c r="K71" i="6" s="1"/>
  <c r="T71" i="6" s="1"/>
  <c r="J65" i="6"/>
  <c r="J61" i="6"/>
  <c r="K61" i="6" s="1"/>
  <c r="J54" i="6"/>
  <c r="J39" i="6"/>
  <c r="K17" i="6"/>
  <c r="L153" i="8"/>
  <c r="M153" i="8" s="1"/>
  <c r="N153" i="8" s="1"/>
  <c r="M152" i="8"/>
  <c r="N152" i="8" s="1"/>
  <c r="J64" i="6"/>
  <c r="J57" i="6"/>
  <c r="K57" i="6" s="1"/>
  <c r="J35" i="6"/>
  <c r="K35" i="6" s="1"/>
  <c r="J23" i="6"/>
  <c r="K23" i="6" s="1"/>
  <c r="L147" i="8"/>
  <c r="L139" i="8"/>
  <c r="L131" i="8"/>
  <c r="L123" i="8"/>
  <c r="M123" i="8" s="1"/>
  <c r="N123" i="8" s="1"/>
  <c r="L115" i="8"/>
  <c r="K70" i="6"/>
  <c r="J47" i="6"/>
  <c r="T24" i="6"/>
  <c r="J133" i="6"/>
  <c r="K133" i="6" s="1"/>
  <c r="K129" i="6"/>
  <c r="T129" i="6" s="1"/>
  <c r="J126" i="6"/>
  <c r="J119" i="6"/>
  <c r="K119" i="6" s="1"/>
  <c r="J97" i="6"/>
  <c r="J87" i="6"/>
  <c r="K87" i="6" s="1"/>
  <c r="J80" i="6"/>
  <c r="K80" i="6" s="1"/>
  <c r="J67" i="6"/>
  <c r="J31" i="6"/>
  <c r="K31" i="6" s="1"/>
  <c r="J19" i="6"/>
  <c r="L150" i="8"/>
  <c r="L117" i="8"/>
  <c r="K109" i="8"/>
  <c r="J93" i="6"/>
  <c r="J89" i="6"/>
  <c r="K89" i="6" s="1"/>
  <c r="T89" i="6" s="1"/>
  <c r="J76" i="6"/>
  <c r="K76" i="6" s="1"/>
  <c r="J72" i="6"/>
  <c r="K72" i="6" s="1"/>
  <c r="T20" i="6"/>
  <c r="K21" i="6"/>
  <c r="M151" i="8"/>
  <c r="N151" i="8" s="1"/>
  <c r="X137" i="3"/>
  <c r="P137" i="3" s="1"/>
  <c r="N135" i="3"/>
  <c r="X132" i="3"/>
  <c r="P132" i="3" s="1"/>
  <c r="U129" i="3"/>
  <c r="AH129" i="3" s="1"/>
  <c r="U121" i="3"/>
  <c r="N148" i="3"/>
  <c r="T144" i="3"/>
  <c r="Z144" i="3"/>
  <c r="T136" i="3"/>
  <c r="Z136" i="3"/>
  <c r="AA136" i="3" s="1"/>
  <c r="Y148" i="3"/>
  <c r="AA148" i="3" s="1"/>
  <c r="Y147" i="3"/>
  <c r="Y146" i="3"/>
  <c r="AC146" i="3" s="1"/>
  <c r="Y145" i="3"/>
  <c r="AC145" i="3" s="1"/>
  <c r="Y144" i="3"/>
  <c r="Y143" i="3"/>
  <c r="AC143" i="3" s="1"/>
  <c r="Y142" i="3"/>
  <c r="AC142" i="3" s="1"/>
  <c r="Y141" i="3"/>
  <c r="Y140" i="3"/>
  <c r="Y139" i="3"/>
  <c r="Y138" i="3"/>
  <c r="AC138" i="3" s="1"/>
  <c r="Y137" i="3"/>
  <c r="AC137" i="3" s="1"/>
  <c r="Y136" i="3"/>
  <c r="Y135" i="3"/>
  <c r="AC135" i="3" s="1"/>
  <c r="Y134" i="3"/>
  <c r="Y133" i="3"/>
  <c r="AC133" i="3" s="1"/>
  <c r="Y132" i="3"/>
  <c r="Y131" i="3"/>
  <c r="Y124" i="3"/>
  <c r="AC124" i="3" s="1"/>
  <c r="Y123" i="3"/>
  <c r="Y120" i="3"/>
  <c r="AC120" i="3" s="1"/>
  <c r="Y119" i="3"/>
  <c r="Y116" i="3"/>
  <c r="Y115" i="3"/>
  <c r="Y114" i="3"/>
  <c r="Y109" i="3"/>
  <c r="Y108" i="3"/>
  <c r="Y107" i="3"/>
  <c r="Y99" i="3"/>
  <c r="T46" i="3"/>
  <c r="Z46" i="3"/>
  <c r="T50" i="3"/>
  <c r="Z50" i="3"/>
  <c r="W144" i="3"/>
  <c r="K144" i="3"/>
  <c r="K142" i="3"/>
  <c r="W142" i="3"/>
  <c r="V136" i="3"/>
  <c r="K136" i="3"/>
  <c r="V112" i="3"/>
  <c r="K112" i="3"/>
  <c r="W110" i="3"/>
  <c r="K110" i="3"/>
  <c r="Z148" i="3"/>
  <c r="Z69" i="3"/>
  <c r="T148" i="3"/>
  <c r="Z140" i="3"/>
  <c r="Z132" i="3"/>
  <c r="Z73" i="3"/>
  <c r="Z134" i="3"/>
  <c r="Z54" i="3"/>
  <c r="AG120" i="3"/>
  <c r="AA120" i="3"/>
  <c r="T126" i="3"/>
  <c r="X126" i="3"/>
  <c r="P126" i="3" s="1"/>
  <c r="N126" i="3"/>
  <c r="Z126" i="3"/>
  <c r="AA126" i="3" s="1"/>
  <c r="U148" i="3"/>
  <c r="X147" i="3"/>
  <c r="P147" i="3" s="1"/>
  <c r="N146" i="3"/>
  <c r="U145" i="3"/>
  <c r="U144" i="3"/>
  <c r="AH144" i="3" s="1"/>
  <c r="X143" i="3"/>
  <c r="P143" i="3" s="1"/>
  <c r="N142" i="3"/>
  <c r="U141" i="3"/>
  <c r="AH141" i="3" s="1"/>
  <c r="X140" i="3"/>
  <c r="P140" i="3" s="1"/>
  <c r="X139" i="3"/>
  <c r="P139" i="3" s="1"/>
  <c r="N138" i="3"/>
  <c r="N136" i="3"/>
  <c r="X135" i="3"/>
  <c r="P135" i="3" s="1"/>
  <c r="N134" i="3"/>
  <c r="N132" i="3"/>
  <c r="U130" i="3"/>
  <c r="U126" i="3"/>
  <c r="AH126" i="3" s="1"/>
  <c r="U125" i="3"/>
  <c r="N124" i="3"/>
  <c r="U122" i="3"/>
  <c r="AH122" i="3" s="1"/>
  <c r="X121" i="3"/>
  <c r="P121" i="3" s="1"/>
  <c r="U115" i="3"/>
  <c r="U114" i="3"/>
  <c r="AH114" i="3" s="1"/>
  <c r="U113" i="3"/>
  <c r="AH113" i="3" s="1"/>
  <c r="N112" i="3"/>
  <c r="U107" i="3"/>
  <c r="U106" i="3"/>
  <c r="X105" i="3"/>
  <c r="P105" i="3" s="1"/>
  <c r="N104" i="3"/>
  <c r="X116" i="3"/>
  <c r="P116" i="3" s="1"/>
  <c r="Z116" i="3"/>
  <c r="AA116" i="3" s="1"/>
  <c r="T116" i="3"/>
  <c r="N116" i="3"/>
  <c r="Y130" i="3"/>
  <c r="AC130" i="3" s="1"/>
  <c r="Y129" i="3"/>
  <c r="Y128" i="3"/>
  <c r="Y127" i="3"/>
  <c r="Y126" i="3"/>
  <c r="Y125" i="3"/>
  <c r="Y122" i="3"/>
  <c r="AC122" i="3" s="1"/>
  <c r="Y121" i="3"/>
  <c r="Y118" i="3"/>
  <c r="Y117" i="3"/>
  <c r="Y113" i="3"/>
  <c r="Y112" i="3"/>
  <c r="Y111" i="3"/>
  <c r="Y110" i="3"/>
  <c r="AC110" i="3" s="1"/>
  <c r="Y106" i="3"/>
  <c r="AC106" i="3" s="1"/>
  <c r="Y105" i="3"/>
  <c r="Y104" i="3"/>
  <c r="Y103" i="3"/>
  <c r="Y102" i="3"/>
  <c r="AC102" i="3" s="1"/>
  <c r="Y101" i="3"/>
  <c r="Y100" i="3"/>
  <c r="AA100" i="3" s="1"/>
  <c r="Y98" i="3"/>
  <c r="AC98" i="3" s="1"/>
  <c r="Y97" i="3"/>
  <c r="Y96" i="3"/>
  <c r="Y95" i="3"/>
  <c r="Y94" i="3"/>
  <c r="Y93" i="3"/>
  <c r="AC93" i="3" s="1"/>
  <c r="Y92" i="3"/>
  <c r="AC92" i="3" s="1"/>
  <c r="Y91" i="3"/>
  <c r="AC91" i="3" s="1"/>
  <c r="Y90" i="3"/>
  <c r="Y89" i="3"/>
  <c r="Y88" i="3"/>
  <c r="AC88" i="3" s="1"/>
  <c r="Y87" i="3"/>
  <c r="AC87" i="3" s="1"/>
  <c r="Y86" i="3"/>
  <c r="Y85" i="3"/>
  <c r="Y84" i="3"/>
  <c r="AC84" i="3" s="1"/>
  <c r="Y83" i="3"/>
  <c r="AC83" i="3" s="1"/>
  <c r="Y82" i="3"/>
  <c r="Y81" i="3"/>
  <c r="Y80" i="3"/>
  <c r="Y79" i="3"/>
  <c r="Y77" i="3"/>
  <c r="AC77" i="3" s="1"/>
  <c r="Y76" i="3"/>
  <c r="Y75" i="3"/>
  <c r="Y74" i="3"/>
  <c r="Y73" i="3"/>
  <c r="AC73" i="3" s="1"/>
  <c r="Y72" i="3"/>
  <c r="Y71" i="3"/>
  <c r="Y70" i="3"/>
  <c r="Y69" i="3"/>
  <c r="AC69" i="3" s="1"/>
  <c r="Y68" i="3"/>
  <c r="Y67" i="3"/>
  <c r="Y66" i="3"/>
  <c r="Y65" i="3"/>
  <c r="Y64" i="3"/>
  <c r="Y63" i="3"/>
  <c r="Y62" i="3"/>
  <c r="Y61" i="3"/>
  <c r="Y60" i="3"/>
  <c r="AC60" i="3" s="1"/>
  <c r="Y59" i="3"/>
  <c r="AC59" i="3" s="1"/>
  <c r="Y58" i="3"/>
  <c r="AC58" i="3" s="1"/>
  <c r="Y57" i="3"/>
  <c r="Y56" i="3"/>
  <c r="AC56" i="3" s="1"/>
  <c r="Y55" i="3"/>
  <c r="AC55" i="3" s="1"/>
  <c r="Y54" i="3"/>
  <c r="AC54" i="3" s="1"/>
  <c r="Y53" i="3"/>
  <c r="Y52" i="3"/>
  <c r="AC52" i="3" s="1"/>
  <c r="Y51" i="3"/>
  <c r="AC51" i="3" s="1"/>
  <c r="Y50" i="3"/>
  <c r="Y49" i="3"/>
  <c r="AC49" i="3" s="1"/>
  <c r="Y48" i="3"/>
  <c r="Y47" i="3"/>
  <c r="AC47" i="3" s="1"/>
  <c r="Y46" i="3"/>
  <c r="Y45" i="3"/>
  <c r="AC45" i="3" s="1"/>
  <c r="Y44" i="3"/>
  <c r="Y43" i="3"/>
  <c r="AC43" i="3" s="1"/>
  <c r="Y42" i="3"/>
  <c r="Y41" i="3"/>
  <c r="AC41" i="3" s="1"/>
  <c r="Y40" i="3"/>
  <c r="AC40" i="3" s="1"/>
  <c r="Y39" i="3"/>
  <c r="Y38" i="3"/>
  <c r="Y37" i="3"/>
  <c r="Y36" i="3"/>
  <c r="AC36" i="3" s="1"/>
  <c r="Y35" i="3"/>
  <c r="AA35" i="3" s="1"/>
  <c r="Y34" i="3"/>
  <c r="Y33" i="3"/>
  <c r="Y32" i="3"/>
  <c r="AC32" i="3" s="1"/>
  <c r="Y31" i="3"/>
  <c r="Y30" i="3"/>
  <c r="Y29" i="3"/>
  <c r="Y28" i="3"/>
  <c r="Y27" i="3"/>
  <c r="Y26" i="3"/>
  <c r="Y25" i="3"/>
  <c r="Y24" i="3"/>
  <c r="Y23" i="3"/>
  <c r="Y22" i="3"/>
  <c r="Y21" i="3"/>
  <c r="Y20" i="3"/>
  <c r="Y19" i="3"/>
  <c r="Y18" i="3"/>
  <c r="Y17" i="3"/>
  <c r="Y16" i="3"/>
  <c r="Y15" i="3"/>
  <c r="Y14" i="3"/>
  <c r="Y13" i="3"/>
  <c r="Y12" i="3"/>
  <c r="Y11" i="3"/>
  <c r="Y10" i="3"/>
  <c r="K143" i="3"/>
  <c r="K111" i="3"/>
  <c r="K103" i="3"/>
  <c r="X148" i="3"/>
  <c r="P148" i="3" s="1"/>
  <c r="N147" i="3"/>
  <c r="V142" i="3"/>
  <c r="N139" i="3"/>
  <c r="X136" i="3"/>
  <c r="P136" i="3" s="1"/>
  <c r="V132" i="3"/>
  <c r="Z118" i="3"/>
  <c r="AA118" i="3" s="1"/>
  <c r="X108" i="3"/>
  <c r="P108" i="3" s="1"/>
  <c r="Z108" i="3"/>
  <c r="AC108" i="3" s="1"/>
  <c r="T108" i="3"/>
  <c r="N108" i="3"/>
  <c r="X100" i="3"/>
  <c r="P100" i="3" s="1"/>
  <c r="Z100" i="3"/>
  <c r="T100" i="3"/>
  <c r="N100" i="3"/>
  <c r="N97" i="3"/>
  <c r="K134" i="3"/>
  <c r="K118" i="3"/>
  <c r="AH148" i="3"/>
  <c r="V148" i="3"/>
  <c r="V140" i="3"/>
  <c r="N128" i="3"/>
  <c r="Z121" i="3"/>
  <c r="AA121" i="3" s="1"/>
  <c r="AH121" i="3"/>
  <c r="N121" i="3"/>
  <c r="T121" i="3"/>
  <c r="K133" i="3"/>
  <c r="K101" i="3"/>
  <c r="V147" i="3"/>
  <c r="X146" i="3"/>
  <c r="P146" i="3" s="1"/>
  <c r="AA144" i="3"/>
  <c r="N141" i="3"/>
  <c r="X125" i="3"/>
  <c r="P125" i="3" s="1"/>
  <c r="V124" i="3"/>
  <c r="K148" i="3"/>
  <c r="K140" i="3"/>
  <c r="K132" i="3"/>
  <c r="X145" i="3"/>
  <c r="P145" i="3" s="1"/>
  <c r="N145" i="3"/>
  <c r="N144" i="3"/>
  <c r="N130" i="3"/>
  <c r="T122" i="3"/>
  <c r="X122" i="3"/>
  <c r="P122" i="3" s="1"/>
  <c r="N122" i="3"/>
  <c r="T118" i="3"/>
  <c r="N118" i="3"/>
  <c r="X118" i="3"/>
  <c r="P118" i="3" s="1"/>
  <c r="Z109" i="3"/>
  <c r="T109" i="3"/>
  <c r="N109" i="3"/>
  <c r="X109" i="3"/>
  <c r="P109" i="3" s="1"/>
  <c r="N99" i="3"/>
  <c r="AA146" i="3"/>
  <c r="AA145" i="3"/>
  <c r="V141" i="3"/>
  <c r="W141" i="3"/>
  <c r="W139" i="3"/>
  <c r="AA138" i="3"/>
  <c r="W138" i="3"/>
  <c r="AA137" i="3"/>
  <c r="V137" i="3"/>
  <c r="W137" i="3"/>
  <c r="W136" i="3"/>
  <c r="W135" i="3"/>
  <c r="AA135" i="3"/>
  <c r="W134" i="3"/>
  <c r="V133" i="3"/>
  <c r="W133" i="3"/>
  <c r="W132" i="3"/>
  <c r="V131" i="3"/>
  <c r="W131" i="3"/>
  <c r="AA130" i="3"/>
  <c r="V130" i="3"/>
  <c r="W130" i="3"/>
  <c r="AH130" i="3"/>
  <c r="V129" i="3"/>
  <c r="W129" i="3"/>
  <c r="W128" i="3"/>
  <c r="V127" i="3"/>
  <c r="V126" i="3"/>
  <c r="V125" i="3"/>
  <c r="W125" i="3"/>
  <c r="W124" i="3"/>
  <c r="AA124" i="3"/>
  <c r="V123" i="3"/>
  <c r="V122" i="3"/>
  <c r="V121" i="3"/>
  <c r="W121" i="3"/>
  <c r="W120" i="3"/>
  <c r="V119" i="3"/>
  <c r="V118" i="3"/>
  <c r="V117" i="3"/>
  <c r="V116" i="3"/>
  <c r="W116" i="3"/>
  <c r="V115" i="3"/>
  <c r="W115" i="3"/>
  <c r="V114" i="3"/>
  <c r="W114" i="3"/>
  <c r="V113" i="3"/>
  <c r="W113" i="3"/>
  <c r="V110" i="3"/>
  <c r="V109" i="3"/>
  <c r="W109" i="3"/>
  <c r="W108" i="3"/>
  <c r="V107" i="3"/>
  <c r="W107" i="3"/>
  <c r="V106" i="3"/>
  <c r="W106" i="3"/>
  <c r="V105" i="3"/>
  <c r="W105" i="3"/>
  <c r="W104" i="3"/>
  <c r="V104" i="3"/>
  <c r="V103" i="3"/>
  <c r="W103" i="3"/>
  <c r="AA102" i="3"/>
  <c r="V102" i="3"/>
  <c r="W102" i="3"/>
  <c r="V101" i="3"/>
  <c r="W100" i="3"/>
  <c r="V99" i="3"/>
  <c r="W99" i="3"/>
  <c r="V98" i="3"/>
  <c r="W98" i="3"/>
  <c r="V97" i="3"/>
  <c r="W97" i="3"/>
  <c r="V96" i="3"/>
  <c r="W96" i="3"/>
  <c r="V95" i="3"/>
  <c r="W95" i="3"/>
  <c r="V94" i="3"/>
  <c r="W94" i="3"/>
  <c r="V93" i="3"/>
  <c r="AA93" i="3"/>
  <c r="W93" i="3"/>
  <c r="V92" i="3"/>
  <c r="W92" i="3"/>
  <c r="AA91" i="3"/>
  <c r="V91" i="3"/>
  <c r="W91" i="3"/>
  <c r="V90" i="3"/>
  <c r="W90" i="3"/>
  <c r="V89" i="3"/>
  <c r="W89" i="3"/>
  <c r="V88" i="3"/>
  <c r="W88" i="3"/>
  <c r="AA88" i="3"/>
  <c r="AA87" i="3"/>
  <c r="V87" i="3"/>
  <c r="W87" i="3"/>
  <c r="V86" i="3"/>
  <c r="W86" i="3"/>
  <c r="V85" i="3"/>
  <c r="W85" i="3"/>
  <c r="V84" i="3"/>
  <c r="W84" i="3"/>
  <c r="AA83" i="3"/>
  <c r="V83" i="3"/>
  <c r="W83" i="3"/>
  <c r="V82" i="3"/>
  <c r="W82" i="3"/>
  <c r="V81" i="3"/>
  <c r="W81" i="3"/>
  <c r="V80" i="3"/>
  <c r="W80" i="3"/>
  <c r="V79" i="3"/>
  <c r="W79" i="3"/>
  <c r="V78" i="3"/>
  <c r="W78" i="3"/>
  <c r="V77" i="3"/>
  <c r="W77" i="3"/>
  <c r="V76" i="3"/>
  <c r="W76" i="3"/>
  <c r="V75" i="3"/>
  <c r="W75" i="3"/>
  <c r="V74" i="3"/>
  <c r="W74" i="3"/>
  <c r="V73" i="3"/>
  <c r="W73" i="3"/>
  <c r="V72" i="3"/>
  <c r="W72" i="3"/>
  <c r="V71" i="3"/>
  <c r="W71" i="3"/>
  <c r="V70" i="3"/>
  <c r="W70" i="3"/>
  <c r="V69" i="3"/>
  <c r="W69" i="3"/>
  <c r="V68" i="3"/>
  <c r="W68" i="3"/>
  <c r="V67" i="3"/>
  <c r="W67" i="3"/>
  <c r="V66" i="3"/>
  <c r="W66" i="3"/>
  <c r="V65" i="3"/>
  <c r="W65" i="3"/>
  <c r="V64" i="3"/>
  <c r="W64" i="3"/>
  <c r="V63" i="3"/>
  <c r="W63" i="3"/>
  <c r="V62" i="3"/>
  <c r="W62" i="3"/>
  <c r="V61" i="3"/>
  <c r="W61" i="3"/>
  <c r="W60" i="3"/>
  <c r="V60" i="3"/>
  <c r="V59" i="3"/>
  <c r="W59" i="3"/>
  <c r="AA59" i="3"/>
  <c r="AA58" i="3"/>
  <c r="V58" i="3"/>
  <c r="W58" i="3"/>
  <c r="V57" i="3"/>
  <c r="W57" i="3"/>
  <c r="W56" i="3"/>
  <c r="V56" i="3"/>
  <c r="V55" i="3"/>
  <c r="W55" i="3"/>
  <c r="AA55" i="3"/>
  <c r="AA54" i="3"/>
  <c r="V54" i="3"/>
  <c r="W54" i="3"/>
  <c r="V53" i="3"/>
  <c r="W53" i="3"/>
  <c r="W52" i="3"/>
  <c r="V52" i="3"/>
  <c r="AA52" i="3"/>
  <c r="V51" i="3"/>
  <c r="W51" i="3"/>
  <c r="V50" i="3"/>
  <c r="W50" i="3"/>
  <c r="AA49" i="3"/>
  <c r="V49" i="3"/>
  <c r="W49" i="3"/>
  <c r="W48" i="3"/>
  <c r="V48" i="3"/>
  <c r="V47" i="3"/>
  <c r="W47" i="3"/>
  <c r="AA47" i="3"/>
  <c r="AA46" i="3"/>
  <c r="V46" i="3"/>
  <c r="W46" i="3"/>
  <c r="V45" i="3"/>
  <c r="W45" i="3"/>
  <c r="W44" i="3"/>
  <c r="V44" i="3"/>
  <c r="V43" i="3"/>
  <c r="W43" i="3"/>
  <c r="AA42" i="3"/>
  <c r="V42" i="3"/>
  <c r="W42" i="3"/>
  <c r="V41" i="3"/>
  <c r="W41" i="3"/>
  <c r="V40" i="3"/>
  <c r="W40" i="3"/>
  <c r="V39" i="3"/>
  <c r="W39" i="3"/>
  <c r="V38" i="3"/>
  <c r="W38" i="3"/>
  <c r="V37" i="3"/>
  <c r="W37" i="3"/>
  <c r="V36" i="3"/>
  <c r="W36" i="3"/>
  <c r="AA36" i="3"/>
  <c r="V35" i="3"/>
  <c r="W35" i="3"/>
  <c r="V34" i="3"/>
  <c r="W34" i="3"/>
  <c r="V33" i="3"/>
  <c r="W33" i="3"/>
  <c r="V32" i="3"/>
  <c r="W32" i="3"/>
  <c r="V31" i="3"/>
  <c r="W31" i="3"/>
  <c r="W30" i="3"/>
  <c r="V30" i="3"/>
  <c r="K30" i="3"/>
  <c r="V29" i="3"/>
  <c r="W29" i="3"/>
  <c r="V28" i="3"/>
  <c r="W28" i="3"/>
  <c r="V27" i="3"/>
  <c r="W27" i="3"/>
  <c r="W26" i="3"/>
  <c r="V26" i="3"/>
  <c r="V25" i="3"/>
  <c r="W25" i="3"/>
  <c r="V24" i="3"/>
  <c r="W24" i="3"/>
  <c r="K24" i="3"/>
  <c r="V23" i="3"/>
  <c r="W23" i="3"/>
  <c r="W22" i="3"/>
  <c r="V22" i="3"/>
  <c r="K22" i="3"/>
  <c r="V21" i="3"/>
  <c r="W21" i="3"/>
  <c r="V20" i="3"/>
  <c r="W20" i="3"/>
  <c r="V19" i="3"/>
  <c r="W19" i="3"/>
  <c r="W18" i="3"/>
  <c r="V18" i="3"/>
  <c r="V17" i="3"/>
  <c r="W17" i="3"/>
  <c r="V16" i="3"/>
  <c r="W16" i="3"/>
  <c r="K16" i="3"/>
  <c r="V15" i="3"/>
  <c r="W15" i="3"/>
  <c r="V14" i="3"/>
  <c r="W14" i="3"/>
  <c r="K14" i="3"/>
  <c r="V13" i="3"/>
  <c r="W13" i="3"/>
  <c r="V12" i="3"/>
  <c r="W12" i="3"/>
  <c r="V11" i="3"/>
  <c r="W11" i="3"/>
  <c r="V10" i="3"/>
  <c r="W10" i="3"/>
  <c r="K147" i="3"/>
  <c r="K139" i="3"/>
  <c r="K131" i="3"/>
  <c r="K123" i="3"/>
  <c r="K115" i="3"/>
  <c r="K107" i="3"/>
  <c r="K99" i="3"/>
  <c r="K91" i="3"/>
  <c r="K83" i="3"/>
  <c r="K75" i="3"/>
  <c r="K67" i="3"/>
  <c r="K59" i="3"/>
  <c r="K51" i="3"/>
  <c r="K43" i="3"/>
  <c r="K35" i="3"/>
  <c r="K26" i="3"/>
  <c r="K15" i="3"/>
  <c r="V146" i="3"/>
  <c r="AH145" i="3"/>
  <c r="W145" i="3"/>
  <c r="X144" i="3"/>
  <c r="P144" i="3" s="1"/>
  <c r="N143" i="3"/>
  <c r="Z141" i="3"/>
  <c r="AA141" i="3" s="1"/>
  <c r="V135" i="3"/>
  <c r="W126" i="3"/>
  <c r="W119" i="3"/>
  <c r="W111" i="3"/>
  <c r="K146" i="3"/>
  <c r="K138" i="3"/>
  <c r="K130" i="3"/>
  <c r="K122" i="3"/>
  <c r="K114" i="3"/>
  <c r="K106" i="3"/>
  <c r="K98" i="3"/>
  <c r="K90" i="3"/>
  <c r="K82" i="3"/>
  <c r="V145" i="3"/>
  <c r="V144" i="3"/>
  <c r="X141" i="3"/>
  <c r="P141" i="3" s="1"/>
  <c r="V139" i="3"/>
  <c r="V134" i="3"/>
  <c r="W127" i="3"/>
  <c r="Z125" i="3"/>
  <c r="AH125" i="3"/>
  <c r="N125" i="3"/>
  <c r="T125" i="3"/>
  <c r="V120" i="3"/>
  <c r="Z101" i="3"/>
  <c r="AA101" i="3" s="1"/>
  <c r="T101" i="3"/>
  <c r="N101" i="3"/>
  <c r="X101" i="3"/>
  <c r="P101" i="3" s="1"/>
  <c r="U147" i="3"/>
  <c r="AH147" i="3" s="1"/>
  <c r="U146" i="3"/>
  <c r="AH146" i="3" s="1"/>
  <c r="U143" i="3"/>
  <c r="AH143" i="3" s="1"/>
  <c r="U142" i="3"/>
  <c r="U140" i="3"/>
  <c r="AH140" i="3" s="1"/>
  <c r="U139" i="3"/>
  <c r="AH139" i="3" s="1"/>
  <c r="U138" i="3"/>
  <c r="AH138" i="3" s="1"/>
  <c r="X138" i="3"/>
  <c r="P138" i="3" s="1"/>
  <c r="U137" i="3"/>
  <c r="AH137" i="3" s="1"/>
  <c r="U136" i="3"/>
  <c r="AH136" i="3" s="1"/>
  <c r="U135" i="3"/>
  <c r="AH135" i="3" s="1"/>
  <c r="U134" i="3"/>
  <c r="AH134" i="3" s="1"/>
  <c r="X134" i="3"/>
  <c r="P134" i="3" s="1"/>
  <c r="U133" i="3"/>
  <c r="AH133" i="3" s="1"/>
  <c r="U132" i="3"/>
  <c r="AH132" i="3" s="1"/>
  <c r="U131" i="3"/>
  <c r="AH131" i="3" s="1"/>
  <c r="X131" i="3"/>
  <c r="P131" i="3" s="1"/>
  <c r="X129" i="3"/>
  <c r="P129" i="3" s="1"/>
  <c r="U128" i="3"/>
  <c r="AH128" i="3" s="1"/>
  <c r="U127" i="3"/>
  <c r="X127" i="3"/>
  <c r="P127" i="3" s="1"/>
  <c r="U124" i="3"/>
  <c r="AH124" i="3" s="1"/>
  <c r="U123" i="3"/>
  <c r="X123" i="3"/>
  <c r="P123" i="3" s="1"/>
  <c r="U120" i="3"/>
  <c r="AH120" i="3" s="1"/>
  <c r="U119" i="3"/>
  <c r="U118" i="3"/>
  <c r="AH118" i="3" s="1"/>
  <c r="U117" i="3"/>
  <c r="X117" i="3"/>
  <c r="P117" i="3" s="1"/>
  <c r="U116" i="3"/>
  <c r="AH116" i="3" s="1"/>
  <c r="X113" i="3"/>
  <c r="P113" i="3" s="1"/>
  <c r="U112" i="3"/>
  <c r="AH112" i="3" s="1"/>
  <c r="U111" i="3"/>
  <c r="AH111" i="3" s="1"/>
  <c r="U110" i="3"/>
  <c r="U109" i="3"/>
  <c r="AH109" i="3" s="1"/>
  <c r="U108" i="3"/>
  <c r="AH108" i="3" s="1"/>
  <c r="U105" i="3"/>
  <c r="AH105" i="3" s="1"/>
  <c r="U104" i="3"/>
  <c r="U103" i="3"/>
  <c r="U102" i="3"/>
  <c r="AH102" i="3" s="1"/>
  <c r="U101" i="3"/>
  <c r="AH101" i="3" s="1"/>
  <c r="U100" i="3"/>
  <c r="AH100" i="3" s="1"/>
  <c r="U99" i="3"/>
  <c r="U98" i="3"/>
  <c r="AH98" i="3" s="1"/>
  <c r="U97" i="3"/>
  <c r="AH97" i="3" s="1"/>
  <c r="U96" i="3"/>
  <c r="AH96" i="3" s="1"/>
  <c r="X96" i="3"/>
  <c r="P96" i="3" s="1"/>
  <c r="U95" i="3"/>
  <c r="AH95" i="3" s="1"/>
  <c r="N95" i="3"/>
  <c r="X95" i="3"/>
  <c r="P95" i="3" s="1"/>
  <c r="U94" i="3"/>
  <c r="N94" i="3"/>
  <c r="U93" i="3"/>
  <c r="AH93" i="3" s="1"/>
  <c r="U92" i="3"/>
  <c r="AH92" i="3" s="1"/>
  <c r="X92" i="3"/>
  <c r="P92" i="3" s="1"/>
  <c r="U91" i="3"/>
  <c r="AH91" i="3" s="1"/>
  <c r="X91" i="3"/>
  <c r="P91" i="3" s="1"/>
  <c r="N91" i="3"/>
  <c r="N90" i="3"/>
  <c r="U90" i="3"/>
  <c r="U89" i="3"/>
  <c r="AH89" i="3" s="1"/>
  <c r="U88" i="3"/>
  <c r="AH88" i="3" s="1"/>
  <c r="X88" i="3"/>
  <c r="P88" i="3" s="1"/>
  <c r="U87" i="3"/>
  <c r="AH87" i="3" s="1"/>
  <c r="N87" i="3"/>
  <c r="X87" i="3"/>
  <c r="P87" i="3" s="1"/>
  <c r="U86" i="3"/>
  <c r="U85" i="3"/>
  <c r="AH85" i="3" s="1"/>
  <c r="U84" i="3"/>
  <c r="AH84" i="3" s="1"/>
  <c r="X84" i="3"/>
  <c r="P84" i="3" s="1"/>
  <c r="U83" i="3"/>
  <c r="AH83" i="3" s="1"/>
  <c r="N83" i="3"/>
  <c r="X83" i="3"/>
  <c r="P83" i="3" s="1"/>
  <c r="X82" i="3"/>
  <c r="P82" i="3" s="1"/>
  <c r="U82" i="3"/>
  <c r="U81" i="3"/>
  <c r="AH81" i="3" s="1"/>
  <c r="U80" i="3"/>
  <c r="AH80" i="3" s="1"/>
  <c r="U79" i="3"/>
  <c r="AH79" i="3" s="1"/>
  <c r="N79" i="3"/>
  <c r="U78" i="3"/>
  <c r="AH78" i="3" s="1"/>
  <c r="X78" i="3"/>
  <c r="P78" i="3" s="1"/>
  <c r="U77" i="3"/>
  <c r="AH77" i="3" s="1"/>
  <c r="U76" i="3"/>
  <c r="U75" i="3"/>
  <c r="N75" i="3"/>
  <c r="U74" i="3"/>
  <c r="AH74" i="3" s="1"/>
  <c r="U73" i="3"/>
  <c r="AH73" i="3" s="1"/>
  <c r="U72" i="3"/>
  <c r="AH72" i="3" s="1"/>
  <c r="X72" i="3"/>
  <c r="P72" i="3" s="1"/>
  <c r="U71" i="3"/>
  <c r="N71" i="3"/>
  <c r="U70" i="3"/>
  <c r="U69" i="3"/>
  <c r="AH69" i="3" s="1"/>
  <c r="U68" i="3"/>
  <c r="U67" i="3"/>
  <c r="U66" i="3"/>
  <c r="AH66" i="3" s="1"/>
  <c r="U65" i="3"/>
  <c r="AH65" i="3" s="1"/>
  <c r="U64" i="3"/>
  <c r="U63" i="3"/>
  <c r="N63" i="3"/>
  <c r="U62" i="3"/>
  <c r="AH62" i="3" s="1"/>
  <c r="U61" i="3"/>
  <c r="AH61" i="3" s="1"/>
  <c r="X61" i="3"/>
  <c r="P61" i="3" s="1"/>
  <c r="U60" i="3"/>
  <c r="AH60" i="3" s="1"/>
  <c r="X60" i="3"/>
  <c r="P60" i="3" s="1"/>
  <c r="U59" i="3"/>
  <c r="AH59" i="3" s="1"/>
  <c r="N59" i="3"/>
  <c r="X59" i="3"/>
  <c r="P59" i="3" s="1"/>
  <c r="U58" i="3"/>
  <c r="AH58" i="3" s="1"/>
  <c r="X58" i="3"/>
  <c r="P58" i="3" s="1"/>
  <c r="N58" i="3"/>
  <c r="U57" i="3"/>
  <c r="AH57" i="3" s="1"/>
  <c r="N56" i="3"/>
  <c r="U56" i="3"/>
  <c r="AH56" i="3" s="1"/>
  <c r="U55" i="3"/>
  <c r="AH55" i="3" s="1"/>
  <c r="N55" i="3"/>
  <c r="X55" i="3"/>
  <c r="P55" i="3" s="1"/>
  <c r="U54" i="3"/>
  <c r="AH54" i="3" s="1"/>
  <c r="X54" i="3"/>
  <c r="P54" i="3" s="1"/>
  <c r="N54" i="3"/>
  <c r="U53" i="3"/>
  <c r="AH53" i="3" s="1"/>
  <c r="N52" i="3"/>
  <c r="U52" i="3"/>
  <c r="AH52" i="3" s="1"/>
  <c r="U51" i="3"/>
  <c r="AH51" i="3" s="1"/>
  <c r="N51" i="3"/>
  <c r="X51" i="3"/>
  <c r="P51" i="3" s="1"/>
  <c r="U50" i="3"/>
  <c r="AH50" i="3" s="1"/>
  <c r="N50" i="3"/>
  <c r="X50" i="3"/>
  <c r="P50" i="3" s="1"/>
  <c r="U49" i="3"/>
  <c r="X49" i="3"/>
  <c r="P49" i="3" s="1"/>
  <c r="N48" i="3"/>
  <c r="U48" i="3"/>
  <c r="AH48" i="3" s="1"/>
  <c r="U47" i="3"/>
  <c r="AH47" i="3" s="1"/>
  <c r="N47" i="3"/>
  <c r="X47" i="3"/>
  <c r="P47" i="3" s="1"/>
  <c r="U46" i="3"/>
  <c r="AH46" i="3" s="1"/>
  <c r="N46" i="3"/>
  <c r="X46" i="3"/>
  <c r="P46" i="3" s="1"/>
  <c r="U45" i="3"/>
  <c r="X45" i="3"/>
  <c r="P45" i="3" s="1"/>
  <c r="U44" i="3"/>
  <c r="U43" i="3"/>
  <c r="AH43" i="3" s="1"/>
  <c r="N43" i="3"/>
  <c r="X43" i="3"/>
  <c r="P43" i="3" s="1"/>
  <c r="U42" i="3"/>
  <c r="AH42" i="3" s="1"/>
  <c r="N42" i="3"/>
  <c r="X42" i="3"/>
  <c r="P42" i="3" s="1"/>
  <c r="U41" i="3"/>
  <c r="AH41" i="3" s="1"/>
  <c r="X41" i="3"/>
  <c r="P41" i="3" s="1"/>
  <c r="U40" i="3"/>
  <c r="AH40" i="3" s="1"/>
  <c r="U39" i="3"/>
  <c r="AH39" i="3" s="1"/>
  <c r="U38" i="3"/>
  <c r="AH38" i="3" s="1"/>
  <c r="U37" i="3"/>
  <c r="U36" i="3"/>
  <c r="U35" i="3"/>
  <c r="X35" i="3"/>
  <c r="P35" i="3" s="1"/>
  <c r="U34" i="3"/>
  <c r="U33" i="3"/>
  <c r="U32" i="3"/>
  <c r="AH32" i="3" s="1"/>
  <c r="U31" i="3"/>
  <c r="AH31" i="3" s="1"/>
  <c r="N30" i="3"/>
  <c r="U30" i="3"/>
  <c r="U29" i="3"/>
  <c r="AH29" i="3" s="1"/>
  <c r="U28" i="3"/>
  <c r="AH28" i="3" s="1"/>
  <c r="U27" i="3"/>
  <c r="X27" i="3"/>
  <c r="U26" i="3"/>
  <c r="AH26" i="3" s="1"/>
  <c r="U25" i="3"/>
  <c r="AH25" i="3" s="1"/>
  <c r="U24" i="3"/>
  <c r="AH24" i="3" s="1"/>
  <c r="U23" i="3"/>
  <c r="AH23" i="3" s="1"/>
  <c r="X23" i="3"/>
  <c r="N22" i="3"/>
  <c r="U22" i="3"/>
  <c r="U21" i="3"/>
  <c r="AH21" i="3" s="1"/>
  <c r="U20" i="3"/>
  <c r="AH20" i="3" s="1"/>
  <c r="U19" i="3"/>
  <c r="AH19" i="3" s="1"/>
  <c r="X19" i="3"/>
  <c r="U18" i="3"/>
  <c r="AH18" i="3" s="1"/>
  <c r="U17" i="3"/>
  <c r="AH17" i="3" s="1"/>
  <c r="U16" i="3"/>
  <c r="AH16" i="3" s="1"/>
  <c r="X15" i="3"/>
  <c r="U15" i="3"/>
  <c r="AH15" i="3" s="1"/>
  <c r="U14" i="3"/>
  <c r="AH14" i="3" s="1"/>
  <c r="U13" i="3"/>
  <c r="AH13" i="3" s="1"/>
  <c r="U12" i="3"/>
  <c r="AH12" i="3" s="1"/>
  <c r="X11" i="3"/>
  <c r="U11" i="3"/>
  <c r="AH11" i="3" s="1"/>
  <c r="U10" i="3"/>
  <c r="AH10" i="3" s="1"/>
  <c r="K145" i="3"/>
  <c r="K137" i="3"/>
  <c r="K129" i="3"/>
  <c r="K121" i="3"/>
  <c r="V143" i="3"/>
  <c r="AH142" i="3"/>
  <c r="X142" i="3"/>
  <c r="P142" i="3" s="1"/>
  <c r="N140" i="3"/>
  <c r="V138" i="3"/>
  <c r="X133" i="3"/>
  <c r="P133" i="3" s="1"/>
  <c r="V128" i="3"/>
  <c r="N119" i="3"/>
  <c r="Z119" i="3"/>
  <c r="AH119" i="3"/>
  <c r="X119" i="3"/>
  <c r="P119" i="3" s="1"/>
  <c r="T119" i="3"/>
  <c r="W117" i="3"/>
  <c r="W112" i="3"/>
  <c r="N111" i="3"/>
  <c r="X111" i="3"/>
  <c r="P111" i="3" s="1"/>
  <c r="Z111" i="3"/>
  <c r="AA111" i="3" s="1"/>
  <c r="V108" i="3"/>
  <c r="AH106" i="3"/>
  <c r="V100" i="3"/>
  <c r="N131" i="3"/>
  <c r="Z131" i="3"/>
  <c r="Z128" i="3"/>
  <c r="AA128" i="3" s="1"/>
  <c r="Z113" i="3"/>
  <c r="T113" i="3"/>
  <c r="N113" i="3"/>
  <c r="T106" i="3"/>
  <c r="N106" i="3"/>
  <c r="X106" i="3"/>
  <c r="P106" i="3" s="1"/>
  <c r="T96" i="3"/>
  <c r="N96" i="3"/>
  <c r="N137" i="3"/>
  <c r="N133" i="3"/>
  <c r="T130" i="3"/>
  <c r="X130" i="3"/>
  <c r="P130" i="3" s="1"/>
  <c r="Z129" i="3"/>
  <c r="N129" i="3"/>
  <c r="Z117" i="3"/>
  <c r="AH117" i="3"/>
  <c r="T117" i="3"/>
  <c r="N117" i="3"/>
  <c r="T110" i="3"/>
  <c r="N110" i="3"/>
  <c r="X110" i="3"/>
  <c r="P110" i="3" s="1"/>
  <c r="X97" i="3"/>
  <c r="P97" i="3" s="1"/>
  <c r="Z97" i="3"/>
  <c r="N66" i="3"/>
  <c r="X66" i="3"/>
  <c r="P66" i="3" s="1"/>
  <c r="Z66" i="3"/>
  <c r="T66" i="3"/>
  <c r="X128" i="3"/>
  <c r="P128" i="3" s="1"/>
  <c r="T128" i="3"/>
  <c r="N127" i="3"/>
  <c r="Z127" i="3"/>
  <c r="AH127" i="3"/>
  <c r="T114" i="3"/>
  <c r="N114" i="3"/>
  <c r="X114" i="3"/>
  <c r="P114" i="3" s="1"/>
  <c r="N107" i="3"/>
  <c r="X107" i="3"/>
  <c r="P107" i="3" s="1"/>
  <c r="Z107" i="3"/>
  <c r="AH107" i="3"/>
  <c r="N85" i="3"/>
  <c r="X85" i="3"/>
  <c r="P85" i="3" s="1"/>
  <c r="Z85" i="3"/>
  <c r="T85" i="3"/>
  <c r="T129" i="3"/>
  <c r="X124" i="3"/>
  <c r="P124" i="3" s="1"/>
  <c r="T124" i="3"/>
  <c r="N123" i="3"/>
  <c r="Z123" i="3"/>
  <c r="AH123" i="3"/>
  <c r="N115" i="3"/>
  <c r="X115" i="3"/>
  <c r="P115" i="3" s="1"/>
  <c r="Z115" i="3"/>
  <c r="AH115" i="3"/>
  <c r="AH110" i="3"/>
  <c r="Z105" i="3"/>
  <c r="T105" i="3"/>
  <c r="N105" i="3"/>
  <c r="X104" i="3"/>
  <c r="P104" i="3" s="1"/>
  <c r="Z104" i="3"/>
  <c r="AH104" i="3"/>
  <c r="T104" i="3"/>
  <c r="N103" i="3"/>
  <c r="Z96" i="3"/>
  <c r="AA96" i="3" s="1"/>
  <c r="N60" i="3"/>
  <c r="X80" i="3"/>
  <c r="P80" i="3" s="1"/>
  <c r="X120" i="3"/>
  <c r="P120" i="3" s="1"/>
  <c r="T120" i="3"/>
  <c r="X112" i="3"/>
  <c r="P112" i="3" s="1"/>
  <c r="Z112" i="3"/>
  <c r="T112" i="3"/>
  <c r="T107" i="3"/>
  <c r="AH103" i="3"/>
  <c r="Z103" i="3"/>
  <c r="X102" i="3"/>
  <c r="P102" i="3" s="1"/>
  <c r="AH99" i="3"/>
  <c r="Z99" i="3"/>
  <c r="AA99" i="3" s="1"/>
  <c r="X98" i="3"/>
  <c r="P98" i="3" s="1"/>
  <c r="X94" i="3"/>
  <c r="P94" i="3" s="1"/>
  <c r="Z94" i="3"/>
  <c r="AH94" i="3"/>
  <c r="N38" i="3"/>
  <c r="T81" i="3"/>
  <c r="X81" i="3"/>
  <c r="P81" i="3" s="1"/>
  <c r="N81" i="3"/>
  <c r="Z81" i="3"/>
  <c r="X103" i="3"/>
  <c r="P103" i="3" s="1"/>
  <c r="N102" i="3"/>
  <c r="X99" i="3"/>
  <c r="P99" i="3" s="1"/>
  <c r="N98" i="3"/>
  <c r="Z95" i="3"/>
  <c r="T95" i="3"/>
  <c r="X90" i="3"/>
  <c r="P90" i="3" s="1"/>
  <c r="Z90" i="3"/>
  <c r="AH90" i="3"/>
  <c r="Z80" i="3"/>
  <c r="AA80" i="3" s="1"/>
  <c r="N80" i="3"/>
  <c r="T80" i="3"/>
  <c r="T77" i="3"/>
  <c r="N77" i="3"/>
  <c r="X77" i="3"/>
  <c r="P77" i="3" s="1"/>
  <c r="N61" i="3"/>
  <c r="X44" i="3"/>
  <c r="P44" i="3" s="1"/>
  <c r="Z44" i="3"/>
  <c r="AH44" i="3"/>
  <c r="T44" i="3"/>
  <c r="N44" i="3"/>
  <c r="T102" i="3"/>
  <c r="T98" i="3"/>
  <c r="T94" i="3"/>
  <c r="N89" i="3"/>
  <c r="X89" i="3"/>
  <c r="P89" i="3" s="1"/>
  <c r="Z64" i="3"/>
  <c r="AH64" i="3"/>
  <c r="T64" i="3"/>
  <c r="N64" i="3"/>
  <c r="X64" i="3"/>
  <c r="P64" i="3" s="1"/>
  <c r="N93" i="3"/>
  <c r="X93" i="3"/>
  <c r="P93" i="3" s="1"/>
  <c r="X86" i="3"/>
  <c r="P86" i="3" s="1"/>
  <c r="Z86" i="3"/>
  <c r="AH86" i="3"/>
  <c r="N86" i="3"/>
  <c r="N67" i="3"/>
  <c r="X79" i="3"/>
  <c r="P79" i="3" s="1"/>
  <c r="T79" i="3"/>
  <c r="N78" i="3"/>
  <c r="Z78" i="3"/>
  <c r="X71" i="3"/>
  <c r="P71" i="3" s="1"/>
  <c r="Z71" i="3"/>
  <c r="AA71" i="3" s="1"/>
  <c r="AH71" i="3"/>
  <c r="T71" i="3"/>
  <c r="N18" i="3"/>
  <c r="Z53" i="3"/>
  <c r="N53" i="3"/>
  <c r="X53" i="3"/>
  <c r="P53" i="3" s="1"/>
  <c r="N70" i="3"/>
  <c r="X70" i="3"/>
  <c r="P70" i="3" s="1"/>
  <c r="Z70" i="3"/>
  <c r="AA70" i="3" s="1"/>
  <c r="AH70" i="3"/>
  <c r="Z68" i="3"/>
  <c r="AH68" i="3"/>
  <c r="T68" i="3"/>
  <c r="N68" i="3"/>
  <c r="X63" i="3"/>
  <c r="P63" i="3" s="1"/>
  <c r="Z63" i="3"/>
  <c r="AA63" i="3" s="1"/>
  <c r="AH63" i="3"/>
  <c r="T63" i="3"/>
  <c r="X34" i="3"/>
  <c r="P34" i="3" s="1"/>
  <c r="Z34" i="3"/>
  <c r="AH34" i="3"/>
  <c r="T34" i="3"/>
  <c r="N34" i="3"/>
  <c r="T78" i="3"/>
  <c r="X75" i="3"/>
  <c r="P75" i="3" s="1"/>
  <c r="Z75" i="3"/>
  <c r="AA75" i="3" s="1"/>
  <c r="AH75" i="3"/>
  <c r="T75" i="3"/>
  <c r="T61" i="3"/>
  <c r="N25" i="3"/>
  <c r="N92" i="3"/>
  <c r="T91" i="3"/>
  <c r="N88" i="3"/>
  <c r="T87" i="3"/>
  <c r="N84" i="3"/>
  <c r="AH82" i="3"/>
  <c r="X68" i="3"/>
  <c r="P68" i="3" s="1"/>
  <c r="N62" i="3"/>
  <c r="X62" i="3"/>
  <c r="P62" i="3" s="1"/>
  <c r="Z62" i="3"/>
  <c r="Z76" i="3"/>
  <c r="AH76" i="3"/>
  <c r="T76" i="3"/>
  <c r="N76" i="3"/>
  <c r="N74" i="3"/>
  <c r="X74" i="3"/>
  <c r="P74" i="3" s="1"/>
  <c r="Z74" i="3"/>
  <c r="Z72" i="3"/>
  <c r="T72" i="3"/>
  <c r="N72" i="3"/>
  <c r="X67" i="3"/>
  <c r="P67" i="3" s="1"/>
  <c r="Z67" i="3"/>
  <c r="AA67" i="3" s="1"/>
  <c r="AH67" i="3"/>
  <c r="T67" i="3"/>
  <c r="Z61" i="3"/>
  <c r="N82" i="3"/>
  <c r="Z79" i="3"/>
  <c r="AA79" i="3" s="1"/>
  <c r="X76" i="3"/>
  <c r="P76" i="3" s="1"/>
  <c r="Z57" i="3"/>
  <c r="N57" i="3"/>
  <c r="X57" i="3"/>
  <c r="P57" i="3" s="1"/>
  <c r="X73" i="3"/>
  <c r="P73" i="3" s="1"/>
  <c r="X69" i="3"/>
  <c r="P69" i="3" s="1"/>
  <c r="X65" i="3"/>
  <c r="P65" i="3" s="1"/>
  <c r="N73" i="3"/>
  <c r="N69" i="3"/>
  <c r="N65" i="3"/>
  <c r="N29" i="3"/>
  <c r="X38" i="3"/>
  <c r="P38" i="3" s="1"/>
  <c r="Z38" i="3"/>
  <c r="AA38" i="3" s="1"/>
  <c r="T38" i="3"/>
  <c r="Z31" i="3"/>
  <c r="T31" i="3"/>
  <c r="N31" i="3"/>
  <c r="X31" i="3"/>
  <c r="P31" i="3" s="1"/>
  <c r="N26" i="3"/>
  <c r="X56" i="3"/>
  <c r="P56" i="3" s="1"/>
  <c r="T56" i="3"/>
  <c r="X52" i="3"/>
  <c r="P52" i="3" s="1"/>
  <c r="T52" i="3"/>
  <c r="X48" i="3"/>
  <c r="P48" i="3" s="1"/>
  <c r="Z48" i="3"/>
  <c r="T48" i="3"/>
  <c r="N49" i="3"/>
  <c r="N45" i="3"/>
  <c r="N41" i="3"/>
  <c r="Z35" i="3"/>
  <c r="AH35" i="3"/>
  <c r="T35" i="3"/>
  <c r="N35" i="3"/>
  <c r="N21" i="3"/>
  <c r="Z39" i="3"/>
  <c r="T39" i="3"/>
  <c r="N39" i="3"/>
  <c r="T32" i="3"/>
  <c r="N32" i="3"/>
  <c r="X32" i="3"/>
  <c r="P32" i="3" s="1"/>
  <c r="N17" i="3"/>
  <c r="N13" i="3"/>
  <c r="T49" i="3"/>
  <c r="T45" i="3"/>
  <c r="T41" i="3"/>
  <c r="N40" i="3"/>
  <c r="X40" i="3"/>
  <c r="P40" i="3" s="1"/>
  <c r="X39" i="3"/>
  <c r="P39" i="3" s="1"/>
  <c r="T36" i="3"/>
  <c r="N36" i="3"/>
  <c r="X36" i="3"/>
  <c r="P36" i="3" s="1"/>
  <c r="X26" i="3"/>
  <c r="Z26" i="3"/>
  <c r="N33" i="3"/>
  <c r="X33" i="3"/>
  <c r="P33" i="3" s="1"/>
  <c r="Z33" i="3"/>
  <c r="AH33" i="3"/>
  <c r="X22" i="3"/>
  <c r="Z22" i="3"/>
  <c r="AH22" i="3"/>
  <c r="AH49" i="3"/>
  <c r="AH45" i="3"/>
  <c r="N37" i="3"/>
  <c r="X37" i="3"/>
  <c r="P37" i="3" s="1"/>
  <c r="Z37" i="3"/>
  <c r="AH37" i="3"/>
  <c r="X18" i="3"/>
  <c r="Z18" i="3"/>
  <c r="T40" i="3"/>
  <c r="AH36" i="3"/>
  <c r="X30" i="3"/>
  <c r="Z30" i="3"/>
  <c r="AH30" i="3"/>
  <c r="N14" i="3"/>
  <c r="X14" i="3"/>
  <c r="Z14" i="3"/>
  <c r="N10" i="3"/>
  <c r="X10" i="3"/>
  <c r="Z10" i="3"/>
  <c r="Z29" i="3"/>
  <c r="X28" i="3"/>
  <c r="N27" i="3"/>
  <c r="Z25" i="3"/>
  <c r="X24" i="3"/>
  <c r="P24" i="3" s="1"/>
  <c r="N23" i="3"/>
  <c r="Z21" i="3"/>
  <c r="X20" i="3"/>
  <c r="N19" i="3"/>
  <c r="Z17" i="3"/>
  <c r="X16" i="3"/>
  <c r="N15" i="3"/>
  <c r="Z13" i="3"/>
  <c r="X12" i="3"/>
  <c r="N11" i="3"/>
  <c r="X29" i="3"/>
  <c r="N28" i="3"/>
  <c r="X25" i="3"/>
  <c r="N24" i="3"/>
  <c r="X21" i="3"/>
  <c r="N20" i="3"/>
  <c r="X17" i="3"/>
  <c r="N16" i="3"/>
  <c r="X13" i="3"/>
  <c r="N12" i="3"/>
  <c r="AH27" i="3"/>
  <c r="M131" i="8"/>
  <c r="N131" i="8" s="1"/>
  <c r="M150" i="8"/>
  <c r="N150" i="8" s="1"/>
  <c r="J141" i="8"/>
  <c r="K141" i="8"/>
  <c r="J125" i="8"/>
  <c r="K125" i="8"/>
  <c r="J85" i="8"/>
  <c r="K85" i="8"/>
  <c r="L85" i="8"/>
  <c r="M85" i="8" s="1"/>
  <c r="N85" i="8" s="1"/>
  <c r="J77" i="8"/>
  <c r="K77" i="8"/>
  <c r="L77" i="8"/>
  <c r="J150" i="8"/>
  <c r="K150" i="8"/>
  <c r="J142" i="8"/>
  <c r="K142" i="8"/>
  <c r="J134" i="8"/>
  <c r="K134" i="8"/>
  <c r="M132" i="8"/>
  <c r="N132" i="8" s="1"/>
  <c r="J126" i="8"/>
  <c r="K126" i="8"/>
  <c r="J118" i="8"/>
  <c r="K118" i="8"/>
  <c r="L118" i="8"/>
  <c r="J110" i="8"/>
  <c r="K110" i="8"/>
  <c r="L110" i="8"/>
  <c r="M110" i="8" s="1"/>
  <c r="N110" i="8" s="1"/>
  <c r="M108" i="8"/>
  <c r="N108" i="8" s="1"/>
  <c r="L102" i="8"/>
  <c r="J102" i="8"/>
  <c r="K102" i="8"/>
  <c r="L94" i="8"/>
  <c r="J94" i="8"/>
  <c r="K94" i="8"/>
  <c r="L86" i="8"/>
  <c r="M86" i="8" s="1"/>
  <c r="N86" i="8" s="1"/>
  <c r="J86" i="8"/>
  <c r="K86" i="8"/>
  <c r="L78" i="8"/>
  <c r="J78" i="8"/>
  <c r="K78" i="8"/>
  <c r="J70" i="8"/>
  <c r="K70" i="8"/>
  <c r="L70" i="8"/>
  <c r="M70" i="8" s="1"/>
  <c r="N70" i="8" s="1"/>
  <c r="J62" i="8"/>
  <c r="K62" i="8"/>
  <c r="L62" i="8"/>
  <c r="M62" i="8" s="1"/>
  <c r="N62" i="8" s="1"/>
  <c r="J54" i="8"/>
  <c r="K54" i="8"/>
  <c r="L54" i="8"/>
  <c r="J46" i="8"/>
  <c r="K46" i="8"/>
  <c r="L46" i="8"/>
  <c r="M46" i="8" s="1"/>
  <c r="N46" i="8" s="1"/>
  <c r="J38" i="8"/>
  <c r="K38" i="8"/>
  <c r="L38" i="8"/>
  <c r="M38" i="8" s="1"/>
  <c r="N38" i="8" s="1"/>
  <c r="J30" i="8"/>
  <c r="K30" i="8"/>
  <c r="L30" i="8"/>
  <c r="M30" i="8" s="1"/>
  <c r="N30" i="8" s="1"/>
  <c r="J22" i="8"/>
  <c r="K22" i="8"/>
  <c r="L22" i="8"/>
  <c r="M22" i="8" s="1"/>
  <c r="N22" i="8" s="1"/>
  <c r="L142" i="8"/>
  <c r="L134" i="8"/>
  <c r="M134" i="8" s="1"/>
  <c r="N134" i="8" s="1"/>
  <c r="L126" i="8"/>
  <c r="M126" i="8" s="1"/>
  <c r="N126" i="8" s="1"/>
  <c r="J149" i="8"/>
  <c r="K149" i="8"/>
  <c r="J151" i="8"/>
  <c r="K151" i="8"/>
  <c r="J143" i="8"/>
  <c r="K143" i="8"/>
  <c r="J135" i="8"/>
  <c r="K135" i="8"/>
  <c r="J127" i="8"/>
  <c r="K127" i="8"/>
  <c r="J119" i="8"/>
  <c r="K119" i="8"/>
  <c r="M119" i="8" s="1"/>
  <c r="N119" i="8" s="1"/>
  <c r="J111" i="8"/>
  <c r="K111" i="8"/>
  <c r="J103" i="8"/>
  <c r="L103" i="8"/>
  <c r="M103" i="8" s="1"/>
  <c r="N103" i="8" s="1"/>
  <c r="K103" i="8"/>
  <c r="J95" i="8"/>
  <c r="L95" i="8"/>
  <c r="M95" i="8" s="1"/>
  <c r="N95" i="8" s="1"/>
  <c r="K95" i="8"/>
  <c r="J87" i="8"/>
  <c r="K87" i="8"/>
  <c r="L87" i="8"/>
  <c r="J79" i="8"/>
  <c r="K79" i="8"/>
  <c r="L79" i="8"/>
  <c r="J71" i="8"/>
  <c r="K71" i="8"/>
  <c r="L71" i="8"/>
  <c r="M71" i="8" s="1"/>
  <c r="N71" i="8" s="1"/>
  <c r="J63" i="8"/>
  <c r="L63" i="8"/>
  <c r="K63" i="8"/>
  <c r="J55" i="8"/>
  <c r="L55" i="8"/>
  <c r="K55" i="8"/>
  <c r="J47" i="8"/>
  <c r="L47" i="8"/>
  <c r="K47" i="8"/>
  <c r="J39" i="8"/>
  <c r="K39" i="8"/>
  <c r="L39" i="8"/>
  <c r="M39" i="8" s="1"/>
  <c r="N39" i="8" s="1"/>
  <c r="J31" i="8"/>
  <c r="K31" i="8"/>
  <c r="L31" i="8"/>
  <c r="M31" i="8" s="1"/>
  <c r="N31" i="8" s="1"/>
  <c r="J23" i="8"/>
  <c r="K23" i="8"/>
  <c r="L23" i="8"/>
  <c r="M23" i="8" s="1"/>
  <c r="N23" i="8" s="1"/>
  <c r="J15" i="8"/>
  <c r="K15" i="8"/>
  <c r="L15" i="8"/>
  <c r="M15" i="8" s="1"/>
  <c r="N15" i="8" s="1"/>
  <c r="J152" i="8"/>
  <c r="K152" i="8"/>
  <c r="J144" i="8"/>
  <c r="K144" i="8"/>
  <c r="M142" i="8"/>
  <c r="N142" i="8" s="1"/>
  <c r="J136" i="8"/>
  <c r="K136" i="8"/>
  <c r="J128" i="8"/>
  <c r="K128" i="8"/>
  <c r="J120" i="8"/>
  <c r="K120" i="8"/>
  <c r="L120" i="8"/>
  <c r="M118" i="8"/>
  <c r="N118" i="8" s="1"/>
  <c r="J112" i="8"/>
  <c r="K112" i="8"/>
  <c r="L112" i="8"/>
  <c r="J104" i="8"/>
  <c r="K104" i="8"/>
  <c r="L104" i="8"/>
  <c r="M104" i="8" s="1"/>
  <c r="N104" i="8" s="1"/>
  <c r="M102" i="8"/>
  <c r="N102" i="8" s="1"/>
  <c r="L96" i="8"/>
  <c r="M96" i="8" s="1"/>
  <c r="N96" i="8" s="1"/>
  <c r="J96" i="8"/>
  <c r="K96" i="8"/>
  <c r="L88" i="8"/>
  <c r="J88" i="8"/>
  <c r="K88" i="8"/>
  <c r="L80" i="8"/>
  <c r="M80" i="8" s="1"/>
  <c r="N80" i="8" s="1"/>
  <c r="J80" i="8"/>
  <c r="K80" i="8"/>
  <c r="M78" i="8"/>
  <c r="N78" i="8" s="1"/>
  <c r="L72" i="8"/>
  <c r="J72" i="8"/>
  <c r="K72" i="8"/>
  <c r="J64" i="8"/>
  <c r="K64" i="8"/>
  <c r="L64" i="8"/>
  <c r="J56" i="8"/>
  <c r="K56" i="8"/>
  <c r="L56" i="8"/>
  <c r="M54" i="8"/>
  <c r="N54" i="8" s="1"/>
  <c r="J48" i="8"/>
  <c r="K48" i="8"/>
  <c r="L48" i="8"/>
  <c r="J40" i="8"/>
  <c r="K40" i="8"/>
  <c r="L40" i="8"/>
  <c r="M40" i="8" s="1"/>
  <c r="N40" i="8" s="1"/>
  <c r="L143" i="8"/>
  <c r="L135" i="8"/>
  <c r="M135" i="8" s="1"/>
  <c r="N135" i="8" s="1"/>
  <c r="L127" i="8"/>
  <c r="M127" i="8" s="1"/>
  <c r="N127" i="8" s="1"/>
  <c r="J117" i="8"/>
  <c r="K117" i="8"/>
  <c r="M117" i="8" s="1"/>
  <c r="N117" i="8" s="1"/>
  <c r="J109" i="8"/>
  <c r="L109" i="8"/>
  <c r="M109" i="8" s="1"/>
  <c r="N109" i="8" s="1"/>
  <c r="J101" i="8"/>
  <c r="L101" i="8"/>
  <c r="K101" i="8"/>
  <c r="J93" i="8"/>
  <c r="K93" i="8"/>
  <c r="L93" i="8"/>
  <c r="J61" i="8"/>
  <c r="L61" i="8"/>
  <c r="M61" i="8" s="1"/>
  <c r="N61" i="8" s="1"/>
  <c r="K61" i="8"/>
  <c r="J153" i="8"/>
  <c r="K153" i="8"/>
  <c r="J145" i="8"/>
  <c r="K145" i="8"/>
  <c r="J137" i="8"/>
  <c r="K137" i="8"/>
  <c r="J129" i="8"/>
  <c r="K129" i="8"/>
  <c r="J121" i="8"/>
  <c r="K121" i="8"/>
  <c r="J113" i="8"/>
  <c r="K113" i="8"/>
  <c r="J105" i="8"/>
  <c r="L105" i="8"/>
  <c r="M105" i="8" s="1"/>
  <c r="N105" i="8" s="1"/>
  <c r="K105" i="8"/>
  <c r="J97" i="8"/>
  <c r="L97" i="8"/>
  <c r="K97" i="8"/>
  <c r="J89" i="8"/>
  <c r="K89" i="8"/>
  <c r="L89" i="8"/>
  <c r="M89" i="8" s="1"/>
  <c r="N89" i="8" s="1"/>
  <c r="M87" i="8"/>
  <c r="N87" i="8" s="1"/>
  <c r="J81" i="8"/>
  <c r="K81" i="8"/>
  <c r="L81" i="8"/>
  <c r="M81" i="8" s="1"/>
  <c r="N81" i="8" s="1"/>
  <c r="M79" i="8"/>
  <c r="N79" i="8" s="1"/>
  <c r="J73" i="8"/>
  <c r="K73" i="8"/>
  <c r="L73" i="8"/>
  <c r="J65" i="8"/>
  <c r="L65" i="8"/>
  <c r="M65" i="8" s="1"/>
  <c r="N65" i="8" s="1"/>
  <c r="K65" i="8"/>
  <c r="M63" i="8"/>
  <c r="N63" i="8" s="1"/>
  <c r="J57" i="8"/>
  <c r="L57" i="8"/>
  <c r="M57" i="8" s="1"/>
  <c r="N57" i="8" s="1"/>
  <c r="K57" i="8"/>
  <c r="M55" i="8"/>
  <c r="N55" i="8" s="1"/>
  <c r="J49" i="8"/>
  <c r="L49" i="8"/>
  <c r="K49" i="8"/>
  <c r="L113" i="8"/>
  <c r="L111" i="8"/>
  <c r="M111" i="8" s="1"/>
  <c r="N111" i="8" s="1"/>
  <c r="J133" i="8"/>
  <c r="K133" i="8"/>
  <c r="J146" i="8"/>
  <c r="K146" i="8"/>
  <c r="M144" i="8"/>
  <c r="N144" i="8" s="1"/>
  <c r="J138" i="8"/>
  <c r="K138" i="8"/>
  <c r="J130" i="8"/>
  <c r="K130" i="8"/>
  <c r="J122" i="8"/>
  <c r="K122" i="8"/>
  <c r="M120" i="8"/>
  <c r="N120" i="8" s="1"/>
  <c r="J114" i="8"/>
  <c r="K114" i="8"/>
  <c r="L114" i="8"/>
  <c r="J106" i="8"/>
  <c r="K106" i="8"/>
  <c r="L106" i="8"/>
  <c r="L98" i="8"/>
  <c r="J98" i="8"/>
  <c r="K98" i="8"/>
  <c r="L90" i="8"/>
  <c r="J90" i="8"/>
  <c r="K90" i="8"/>
  <c r="M88" i="8"/>
  <c r="N88" i="8" s="1"/>
  <c r="L82" i="8"/>
  <c r="M82" i="8" s="1"/>
  <c r="N82" i="8" s="1"/>
  <c r="J82" i="8"/>
  <c r="K82" i="8"/>
  <c r="L74" i="8"/>
  <c r="J74" i="8"/>
  <c r="K74" i="8"/>
  <c r="M72" i="8"/>
  <c r="N72" i="8" s="1"/>
  <c r="J66" i="8"/>
  <c r="L66" i="8"/>
  <c r="K66" i="8"/>
  <c r="M64" i="8"/>
  <c r="N64" i="8" s="1"/>
  <c r="J58" i="8"/>
  <c r="K58" i="8"/>
  <c r="L58" i="8"/>
  <c r="M56" i="8"/>
  <c r="N56" i="8" s="1"/>
  <c r="J50" i="8"/>
  <c r="L50" i="8"/>
  <c r="M50" i="8" s="1"/>
  <c r="N50" i="8" s="1"/>
  <c r="K50" i="8"/>
  <c r="J42" i="8"/>
  <c r="K42" i="8"/>
  <c r="L42" i="8"/>
  <c r="J34" i="8"/>
  <c r="K34" i="8"/>
  <c r="L34" i="8"/>
  <c r="M34" i="8" s="1"/>
  <c r="N34" i="8" s="1"/>
  <c r="J26" i="8"/>
  <c r="K26" i="8"/>
  <c r="L26" i="8"/>
  <c r="M26" i="8" s="1"/>
  <c r="N26" i="8" s="1"/>
  <c r="J18" i="8"/>
  <c r="K18" i="8"/>
  <c r="L18" i="8"/>
  <c r="M18" i="8" s="1"/>
  <c r="N18" i="8" s="1"/>
  <c r="L144" i="8"/>
  <c r="L136" i="8"/>
  <c r="M136" i="8" s="1"/>
  <c r="N136" i="8" s="1"/>
  <c r="L128" i="8"/>
  <c r="M128" i="8" s="1"/>
  <c r="N128" i="8" s="1"/>
  <c r="J69" i="8"/>
  <c r="K69" i="8"/>
  <c r="L69" i="8"/>
  <c r="J147" i="8"/>
  <c r="K147" i="8"/>
  <c r="M147" i="8" s="1"/>
  <c r="N147" i="8" s="1"/>
  <c r="J139" i="8"/>
  <c r="K139" i="8"/>
  <c r="M139" i="8" s="1"/>
  <c r="N139" i="8" s="1"/>
  <c r="J131" i="8"/>
  <c r="K131" i="8"/>
  <c r="J123" i="8"/>
  <c r="K123" i="8"/>
  <c r="J115" i="8"/>
  <c r="K115" i="8"/>
  <c r="J107" i="8"/>
  <c r="K107" i="8"/>
  <c r="L107" i="8"/>
  <c r="M107" i="8" s="1"/>
  <c r="N107" i="8" s="1"/>
  <c r="J99" i="8"/>
  <c r="L99" i="8"/>
  <c r="K99" i="8"/>
  <c r="M99" i="8" s="1"/>
  <c r="N99" i="8" s="1"/>
  <c r="M97" i="8"/>
  <c r="N97" i="8" s="1"/>
  <c r="J91" i="8"/>
  <c r="K91" i="8"/>
  <c r="L91" i="8"/>
  <c r="M91" i="8" s="1"/>
  <c r="N91" i="8" s="1"/>
  <c r="J83" i="8"/>
  <c r="K83" i="8"/>
  <c r="L83" i="8"/>
  <c r="M83" i="8" s="1"/>
  <c r="N83" i="8" s="1"/>
  <c r="J75" i="8"/>
  <c r="K75" i="8"/>
  <c r="L75" i="8"/>
  <c r="J67" i="8"/>
  <c r="L67" i="8"/>
  <c r="K67" i="8"/>
  <c r="J59" i="8"/>
  <c r="L59" i="8"/>
  <c r="M59" i="8" s="1"/>
  <c r="N59" i="8" s="1"/>
  <c r="K59" i="8"/>
  <c r="J51" i="8"/>
  <c r="L51" i="8"/>
  <c r="K51" i="8"/>
  <c r="M49" i="8"/>
  <c r="N49" i="8" s="1"/>
  <c r="J43" i="8"/>
  <c r="K43" i="8"/>
  <c r="L43" i="8"/>
  <c r="M43" i="8" s="1"/>
  <c r="N43" i="8" s="1"/>
  <c r="J35" i="8"/>
  <c r="K35" i="8"/>
  <c r="L35" i="8"/>
  <c r="M35" i="8" s="1"/>
  <c r="N35" i="8" s="1"/>
  <c r="J27" i="8"/>
  <c r="K27" i="8"/>
  <c r="L27" i="8"/>
  <c r="J19" i="8"/>
  <c r="K19" i="8"/>
  <c r="L19" i="8"/>
  <c r="J53" i="8"/>
  <c r="L53" i="8"/>
  <c r="K53" i="8"/>
  <c r="M53" i="8" s="1"/>
  <c r="N53" i="8" s="1"/>
  <c r="J148" i="8"/>
  <c r="K148" i="8"/>
  <c r="M148" i="8" s="1"/>
  <c r="N148" i="8" s="1"/>
  <c r="M146" i="8"/>
  <c r="N146" i="8" s="1"/>
  <c r="J140" i="8"/>
  <c r="K140" i="8"/>
  <c r="M140" i="8" s="1"/>
  <c r="N140" i="8" s="1"/>
  <c r="M138" i="8"/>
  <c r="N138" i="8" s="1"/>
  <c r="J132" i="8"/>
  <c r="K132" i="8"/>
  <c r="M130" i="8"/>
  <c r="N130" i="8" s="1"/>
  <c r="J124" i="8"/>
  <c r="K124" i="8"/>
  <c r="M124" i="8" s="1"/>
  <c r="N124" i="8" s="1"/>
  <c r="M122" i="8"/>
  <c r="N122" i="8" s="1"/>
  <c r="J116" i="8"/>
  <c r="K116" i="8"/>
  <c r="M116" i="8" s="1"/>
  <c r="N116" i="8" s="1"/>
  <c r="L116" i="8"/>
  <c r="M114" i="8"/>
  <c r="N114" i="8" s="1"/>
  <c r="J108" i="8"/>
  <c r="K108" i="8"/>
  <c r="M106" i="8"/>
  <c r="N106" i="8" s="1"/>
  <c r="L100" i="8"/>
  <c r="J100" i="8"/>
  <c r="K100" i="8"/>
  <c r="M100" i="8" s="1"/>
  <c r="N100" i="8" s="1"/>
  <c r="M98" i="8"/>
  <c r="N98" i="8" s="1"/>
  <c r="L92" i="8"/>
  <c r="J92" i="8"/>
  <c r="K92" i="8"/>
  <c r="M90" i="8"/>
  <c r="N90" i="8" s="1"/>
  <c r="L84" i="8"/>
  <c r="M84" i="8" s="1"/>
  <c r="N84" i="8" s="1"/>
  <c r="J84" i="8"/>
  <c r="K84" i="8"/>
  <c r="L76" i="8"/>
  <c r="J76" i="8"/>
  <c r="K76" i="8"/>
  <c r="M74" i="8"/>
  <c r="N74" i="8" s="1"/>
  <c r="J68" i="8"/>
  <c r="K68" i="8"/>
  <c r="L68" i="8"/>
  <c r="M66" i="8"/>
  <c r="N66" i="8" s="1"/>
  <c r="J60" i="8"/>
  <c r="K60" i="8"/>
  <c r="L60" i="8"/>
  <c r="M60" i="8" s="1"/>
  <c r="N60" i="8" s="1"/>
  <c r="M58" i="8"/>
  <c r="N58" i="8" s="1"/>
  <c r="J52" i="8"/>
  <c r="K52" i="8"/>
  <c r="L52" i="8"/>
  <c r="J44" i="8"/>
  <c r="K44" i="8"/>
  <c r="L44" i="8"/>
  <c r="M42" i="8"/>
  <c r="N42" i="8" s="1"/>
  <c r="L149" i="8"/>
  <c r="L145" i="8"/>
  <c r="L141" i="8"/>
  <c r="L137" i="8"/>
  <c r="L133" i="8"/>
  <c r="M133" i="8" s="1"/>
  <c r="N133" i="8" s="1"/>
  <c r="L129" i="8"/>
  <c r="M129" i="8" s="1"/>
  <c r="N129" i="8" s="1"/>
  <c r="L125" i="8"/>
  <c r="L121" i="8"/>
  <c r="J36" i="8"/>
  <c r="K36" i="8"/>
  <c r="L36" i="8"/>
  <c r="M36" i="8" s="1"/>
  <c r="N36" i="8" s="1"/>
  <c r="J28" i="8"/>
  <c r="K28" i="8"/>
  <c r="L28" i="8"/>
  <c r="J20" i="8"/>
  <c r="K20" i="8"/>
  <c r="L20" i="8"/>
  <c r="J45" i="8"/>
  <c r="K45" i="8"/>
  <c r="L45" i="8"/>
  <c r="J37" i="8"/>
  <c r="K37" i="8"/>
  <c r="L37" i="8"/>
  <c r="M37" i="8" s="1"/>
  <c r="N37" i="8" s="1"/>
  <c r="J29" i="8"/>
  <c r="K29" i="8"/>
  <c r="L29" i="8"/>
  <c r="M27" i="8"/>
  <c r="N27" i="8" s="1"/>
  <c r="J21" i="8"/>
  <c r="K21" i="8"/>
  <c r="L21" i="8"/>
  <c r="M19" i="8"/>
  <c r="N19" i="8" s="1"/>
  <c r="J32" i="8"/>
  <c r="K32" i="8"/>
  <c r="L32" i="8"/>
  <c r="M32" i="8" s="1"/>
  <c r="N32" i="8" s="1"/>
  <c r="J24" i="8"/>
  <c r="K24" i="8"/>
  <c r="M24" i="8" s="1"/>
  <c r="N24" i="8" s="1"/>
  <c r="L24" i="8"/>
  <c r="J16" i="8"/>
  <c r="K16" i="8"/>
  <c r="L16" i="8"/>
  <c r="M47" i="8"/>
  <c r="N47" i="8" s="1"/>
  <c r="J41" i="8"/>
  <c r="K41" i="8"/>
  <c r="L41" i="8"/>
  <c r="J33" i="8"/>
  <c r="K33" i="8"/>
  <c r="L33" i="8"/>
  <c r="M33" i="8" s="1"/>
  <c r="N33" i="8" s="1"/>
  <c r="J25" i="8"/>
  <c r="K25" i="8"/>
  <c r="L25" i="8"/>
  <c r="J17" i="8"/>
  <c r="K17" i="8"/>
  <c r="L17" i="8"/>
  <c r="T148" i="6"/>
  <c r="T140" i="6"/>
  <c r="T145" i="6"/>
  <c r="T125" i="6"/>
  <c r="T121" i="6"/>
  <c r="T150" i="6"/>
  <c r="T142" i="6"/>
  <c r="T147" i="6"/>
  <c r="T117" i="6"/>
  <c r="T113" i="6"/>
  <c r="T152" i="6"/>
  <c r="T144" i="6"/>
  <c r="T149" i="6"/>
  <c r="T135" i="6"/>
  <c r="T146" i="6"/>
  <c r="T138" i="6"/>
  <c r="T151" i="6"/>
  <c r="T133" i="6"/>
  <c r="J75" i="6"/>
  <c r="K75" i="6" s="1"/>
  <c r="T75" i="6" s="1"/>
  <c r="T131" i="6"/>
  <c r="T123" i="6"/>
  <c r="T115" i="6"/>
  <c r="J92" i="6"/>
  <c r="K92" i="6" s="1"/>
  <c r="K137" i="6"/>
  <c r="T137" i="6" s="1"/>
  <c r="K136" i="6"/>
  <c r="T130" i="6"/>
  <c r="K126" i="6"/>
  <c r="T126" i="6" s="1"/>
  <c r="T122" i="6"/>
  <c r="K118" i="6"/>
  <c r="T118" i="6" s="1"/>
  <c r="K110" i="6"/>
  <c r="T110" i="6" s="1"/>
  <c r="T103" i="6"/>
  <c r="T102" i="6"/>
  <c r="K99" i="6"/>
  <c r="T99" i="6" s="1"/>
  <c r="K108" i="6"/>
  <c r="T108" i="6" s="1"/>
  <c r="J104" i="6"/>
  <c r="K104" i="6" s="1"/>
  <c r="J90" i="6"/>
  <c r="K90" i="6" s="1"/>
  <c r="T87" i="6"/>
  <c r="T97" i="6"/>
  <c r="K120" i="6"/>
  <c r="K112" i="6"/>
  <c r="K86" i="6"/>
  <c r="T84" i="6"/>
  <c r="J83" i="6"/>
  <c r="K83" i="6" s="1"/>
  <c r="K128" i="6"/>
  <c r="K130" i="6"/>
  <c r="K122" i="6"/>
  <c r="K114" i="6"/>
  <c r="T107" i="6"/>
  <c r="T98" i="6"/>
  <c r="J91" i="6"/>
  <c r="K91" i="6" s="1"/>
  <c r="T91" i="6" s="1"/>
  <c r="K79" i="6"/>
  <c r="T79" i="6" s="1"/>
  <c r="K134" i="6"/>
  <c r="J132" i="6"/>
  <c r="K132" i="6" s="1"/>
  <c r="T132" i="6" s="1"/>
  <c r="J124" i="6"/>
  <c r="K124" i="6" s="1"/>
  <c r="J116" i="6"/>
  <c r="K116" i="6" s="1"/>
  <c r="J100" i="6"/>
  <c r="K100" i="6" s="1"/>
  <c r="K95" i="6"/>
  <c r="T95" i="6" s="1"/>
  <c r="T105" i="6"/>
  <c r="T101" i="6"/>
  <c r="T96" i="6"/>
  <c r="K93" i="6"/>
  <c r="T88" i="6"/>
  <c r="K81" i="6"/>
  <c r="T80" i="6"/>
  <c r="K73" i="6"/>
  <c r="T73" i="6" s="1"/>
  <c r="K67" i="6"/>
  <c r="K64" i="6"/>
  <c r="T64" i="6" s="1"/>
  <c r="K62" i="6"/>
  <c r="T94" i="6"/>
  <c r="T93" i="6"/>
  <c r="K82" i="6"/>
  <c r="T82" i="6" s="1"/>
  <c r="K74" i="6"/>
  <c r="K60" i="6"/>
  <c r="K54" i="6"/>
  <c r="T54" i="6" s="1"/>
  <c r="T17" i="6"/>
  <c r="K84" i="6"/>
  <c r="T70" i="6"/>
  <c r="K44" i="6"/>
  <c r="T44" i="6" s="1"/>
  <c r="T67" i="6"/>
  <c r="T62" i="6"/>
  <c r="K51" i="6"/>
  <c r="T51" i="6" s="1"/>
  <c r="J51" i="6"/>
  <c r="J46" i="6"/>
  <c r="K46" i="6" s="1"/>
  <c r="T85" i="6"/>
  <c r="K55" i="6"/>
  <c r="T78" i="6"/>
  <c r="T48" i="6"/>
  <c r="K45" i="6"/>
  <c r="T38" i="6"/>
  <c r="J33" i="6"/>
  <c r="K33" i="6" s="1"/>
  <c r="K19" i="6"/>
  <c r="T18" i="6"/>
  <c r="T42" i="6"/>
  <c r="T52" i="6"/>
  <c r="K49" i="6"/>
  <c r="J37" i="6"/>
  <c r="K37" i="6" s="1"/>
  <c r="K29" i="6"/>
  <c r="T22" i="6"/>
  <c r="K50" i="6"/>
  <c r="T50" i="6" s="1"/>
  <c r="T40" i="6"/>
  <c r="K26" i="6"/>
  <c r="T26" i="6" s="1"/>
  <c r="T21" i="6"/>
  <c r="K69" i="6"/>
  <c r="T56" i="6"/>
  <c r="K53" i="6"/>
  <c r="T53" i="6" s="1"/>
  <c r="T27" i="6"/>
  <c r="K47" i="6"/>
  <c r="K34" i="6"/>
  <c r="T34" i="6" s="1"/>
  <c r="K14" i="6"/>
  <c r="T14" i="6" s="1"/>
  <c r="K65" i="6"/>
  <c r="J63" i="6"/>
  <c r="K63" i="6" s="1"/>
  <c r="T60" i="6"/>
  <c r="J59" i="6"/>
  <c r="K59" i="6" s="1"/>
  <c r="J43" i="6"/>
  <c r="K43" i="6" s="1"/>
  <c r="K41" i="6"/>
  <c r="K39" i="6"/>
  <c r="K15" i="6"/>
  <c r="I141" i="5"/>
  <c r="I137" i="5"/>
  <c r="I118" i="5"/>
  <c r="I114" i="5"/>
  <c r="I142" i="5"/>
  <c r="I138" i="5"/>
  <c r="I115" i="5"/>
  <c r="K136" i="4"/>
  <c r="N136" i="4" s="1"/>
  <c r="M136" i="4"/>
  <c r="L136" i="4"/>
  <c r="K132" i="4"/>
  <c r="N132" i="4" s="1"/>
  <c r="S132" i="4" s="1"/>
  <c r="L132" i="4"/>
  <c r="M132" i="4"/>
  <c r="M129" i="4"/>
  <c r="K129" i="4"/>
  <c r="N129" i="4" s="1"/>
  <c r="L129" i="4"/>
  <c r="AI132" i="4"/>
  <c r="AJ132" i="4"/>
  <c r="L148" i="4"/>
  <c r="J147" i="4"/>
  <c r="L144" i="4"/>
  <c r="AF143" i="4"/>
  <c r="AG143" i="4" s="1"/>
  <c r="I143" i="4"/>
  <c r="J142" i="4"/>
  <c r="I132" i="4"/>
  <c r="M130" i="4"/>
  <c r="K148" i="4"/>
  <c r="K144" i="4"/>
  <c r="N144" i="4" s="1"/>
  <c r="T144" i="4" s="1"/>
  <c r="AF144" i="4" s="1"/>
  <c r="AG144" i="4" s="1"/>
  <c r="J139" i="4"/>
  <c r="I137" i="4"/>
  <c r="L130" i="4"/>
  <c r="K109" i="4"/>
  <c r="L109" i="4"/>
  <c r="M109" i="4"/>
  <c r="K117" i="4"/>
  <c r="N117" i="4" s="1"/>
  <c r="L117" i="4"/>
  <c r="M117" i="4"/>
  <c r="I148" i="4"/>
  <c r="M146" i="4"/>
  <c r="I144" i="4"/>
  <c r="J140" i="4"/>
  <c r="N138" i="4"/>
  <c r="L146" i="4"/>
  <c r="N146" i="4" s="1"/>
  <c r="J145" i="4"/>
  <c r="L141" i="4"/>
  <c r="M138" i="4"/>
  <c r="J137" i="4"/>
  <c r="N135" i="4"/>
  <c r="T135" i="4" s="1"/>
  <c r="AF135" i="4" s="1"/>
  <c r="AG135" i="4" s="1"/>
  <c r="I135" i="4"/>
  <c r="J134" i="4"/>
  <c r="J126" i="4"/>
  <c r="J124" i="4"/>
  <c r="K113" i="4"/>
  <c r="N113" i="4" s="1"/>
  <c r="L113" i="4"/>
  <c r="M113" i="4"/>
  <c r="K141" i="4"/>
  <c r="N141" i="4" s="1"/>
  <c r="Q141" i="4" s="1"/>
  <c r="L138" i="4"/>
  <c r="J131" i="4"/>
  <c r="I129" i="4"/>
  <c r="J128" i="4"/>
  <c r="J125" i="4"/>
  <c r="J119" i="4"/>
  <c r="I119" i="4"/>
  <c r="K122" i="4"/>
  <c r="N122" i="4" s="1"/>
  <c r="L122" i="4"/>
  <c r="M122" i="4"/>
  <c r="I121" i="4"/>
  <c r="J121" i="4"/>
  <c r="Q146" i="4"/>
  <c r="N130" i="4"/>
  <c r="J123" i="4"/>
  <c r="I123" i="4"/>
  <c r="I118" i="4"/>
  <c r="J118" i="4"/>
  <c r="K115" i="4"/>
  <c r="N115" i="4" s="1"/>
  <c r="L115" i="4"/>
  <c r="M115" i="4"/>
  <c r="I115" i="4"/>
  <c r="J112" i="4"/>
  <c r="I110" i="4"/>
  <c r="J93" i="4"/>
  <c r="I93" i="4"/>
  <c r="J116" i="4"/>
  <c r="I114" i="4"/>
  <c r="K110" i="4"/>
  <c r="N110" i="4" s="1"/>
  <c r="S110" i="4" s="1"/>
  <c r="J105" i="4"/>
  <c r="I105" i="4"/>
  <c r="I101" i="4"/>
  <c r="J101" i="4"/>
  <c r="M99" i="4"/>
  <c r="L99" i="4"/>
  <c r="L114" i="4"/>
  <c r="M111" i="4"/>
  <c r="J107" i="4"/>
  <c r="M104" i="4"/>
  <c r="K114" i="4"/>
  <c r="N114" i="4" s="1"/>
  <c r="Q114" i="4" s="1"/>
  <c r="L111" i="4"/>
  <c r="N111" i="4" s="1"/>
  <c r="J106" i="4"/>
  <c r="K104" i="4"/>
  <c r="N104" i="4" s="1"/>
  <c r="P104" i="4" s="1"/>
  <c r="M103" i="4"/>
  <c r="K103" i="4"/>
  <c r="N103" i="4" s="1"/>
  <c r="Q103" i="4" s="1"/>
  <c r="K99" i="4"/>
  <c r="L96" i="4"/>
  <c r="M96" i="4"/>
  <c r="N96" i="4"/>
  <c r="S96" i="4" s="1"/>
  <c r="I104" i="4"/>
  <c r="J100" i="4"/>
  <c r="J108" i="4"/>
  <c r="I103" i="4"/>
  <c r="K102" i="4"/>
  <c r="N102" i="4" s="1"/>
  <c r="L102" i="4"/>
  <c r="M102" i="4"/>
  <c r="L92" i="4"/>
  <c r="K92" i="4"/>
  <c r="N92" i="4" s="1"/>
  <c r="AJ79" i="4"/>
  <c r="AI79" i="4"/>
  <c r="L86" i="4"/>
  <c r="K86" i="4"/>
  <c r="N86" i="4" s="1"/>
  <c r="M86" i="4"/>
  <c r="L98" i="4"/>
  <c r="K98" i="4"/>
  <c r="M98" i="4"/>
  <c r="I96" i="4"/>
  <c r="I92" i="4"/>
  <c r="J95" i="4"/>
  <c r="I95" i="4"/>
  <c r="L94" i="4"/>
  <c r="J97" i="4"/>
  <c r="M90" i="4"/>
  <c r="L91" i="4"/>
  <c r="K90" i="4"/>
  <c r="N90" i="4" s="1"/>
  <c r="T90" i="4" s="1"/>
  <c r="AF90" i="4" s="1"/>
  <c r="AG90" i="4" s="1"/>
  <c r="Q88" i="4"/>
  <c r="K61" i="4"/>
  <c r="L61" i="4"/>
  <c r="M61" i="4"/>
  <c r="L60" i="4"/>
  <c r="N60" i="4" s="1"/>
  <c r="M60" i="4"/>
  <c r="K60" i="4"/>
  <c r="AF94" i="4"/>
  <c r="AG94" i="4" s="1"/>
  <c r="K91" i="4"/>
  <c r="N91" i="4" s="1"/>
  <c r="L88" i="4"/>
  <c r="N88" i="4"/>
  <c r="P88" i="4" s="1"/>
  <c r="AI85" i="4"/>
  <c r="AJ85" i="4"/>
  <c r="AF82" i="4"/>
  <c r="AG82" i="4" s="1"/>
  <c r="I82" i="4"/>
  <c r="L75" i="4"/>
  <c r="K75" i="4"/>
  <c r="N75" i="4" s="1"/>
  <c r="T75" i="4" s="1"/>
  <c r="AF75" i="4" s="1"/>
  <c r="AG75" i="4" s="1"/>
  <c r="M75" i="4"/>
  <c r="J65" i="4"/>
  <c r="I65" i="4"/>
  <c r="AF104" i="4"/>
  <c r="AG104" i="4" s="1"/>
  <c r="I87" i="4"/>
  <c r="N89" i="4"/>
  <c r="R89" i="4" s="1"/>
  <c r="L89" i="4"/>
  <c r="M89" i="4"/>
  <c r="M88" i="4"/>
  <c r="I84" i="4"/>
  <c r="J84" i="4"/>
  <c r="AF83" i="4"/>
  <c r="AG83" i="4" s="1"/>
  <c r="K42" i="4"/>
  <c r="L42" i="4"/>
  <c r="N42" i="4"/>
  <c r="S42" i="4" s="1"/>
  <c r="M42" i="4"/>
  <c r="K81" i="4"/>
  <c r="L81" i="4"/>
  <c r="J78" i="4"/>
  <c r="I78" i="4"/>
  <c r="I76" i="4"/>
  <c r="J76" i="4"/>
  <c r="J73" i="4"/>
  <c r="I73" i="4"/>
  <c r="J79" i="4"/>
  <c r="J77" i="4"/>
  <c r="M74" i="4"/>
  <c r="I70" i="4"/>
  <c r="J70" i="4"/>
  <c r="I63" i="4"/>
  <c r="L72" i="4"/>
  <c r="N72" i="4"/>
  <c r="T72" i="4" s="1"/>
  <c r="AF72" i="4" s="1"/>
  <c r="AG72" i="4" s="1"/>
  <c r="I59" i="4"/>
  <c r="J87" i="4"/>
  <c r="K82" i="4"/>
  <c r="N82" i="4" s="1"/>
  <c r="I74" i="4"/>
  <c r="I71" i="4"/>
  <c r="M69" i="4"/>
  <c r="K63" i="4"/>
  <c r="N63" i="4" s="1"/>
  <c r="S63" i="4" s="1"/>
  <c r="L63" i="4"/>
  <c r="L80" i="4"/>
  <c r="N80" i="4" s="1"/>
  <c r="K68" i="4"/>
  <c r="N68" i="4" s="1"/>
  <c r="L68" i="4"/>
  <c r="M68" i="4"/>
  <c r="I67" i="4"/>
  <c r="L59" i="4"/>
  <c r="N59" i="4"/>
  <c r="P59" i="4" s="1"/>
  <c r="K59" i="4"/>
  <c r="M59" i="4"/>
  <c r="J45" i="4"/>
  <c r="I45" i="4"/>
  <c r="L85" i="4"/>
  <c r="J83" i="4"/>
  <c r="I81" i="4"/>
  <c r="I80" i="4"/>
  <c r="K69" i="4"/>
  <c r="N69" i="4" s="1"/>
  <c r="M49" i="4"/>
  <c r="K49" i="4"/>
  <c r="N49" i="4" s="1"/>
  <c r="L49" i="4"/>
  <c r="K85" i="4"/>
  <c r="N85" i="4" s="1"/>
  <c r="AF84" i="4"/>
  <c r="AG84" i="4" s="1"/>
  <c r="L71" i="4"/>
  <c r="N71" i="4"/>
  <c r="R71" i="4" s="1"/>
  <c r="I66" i="4"/>
  <c r="J66" i="4"/>
  <c r="AF81" i="4"/>
  <c r="AG81" i="4" s="1"/>
  <c r="AF80" i="4"/>
  <c r="AG80" i="4" s="1"/>
  <c r="K67" i="4"/>
  <c r="N67" i="4" s="1"/>
  <c r="L67" i="4"/>
  <c r="J54" i="4"/>
  <c r="J53" i="4"/>
  <c r="N52" i="4"/>
  <c r="P52" i="4" s="1"/>
  <c r="L58" i="4"/>
  <c r="M58" i="4"/>
  <c r="M57" i="4"/>
  <c r="L56" i="4"/>
  <c r="K58" i="4"/>
  <c r="K57" i="4"/>
  <c r="K56" i="4"/>
  <c r="N56" i="4" s="1"/>
  <c r="L55" i="4"/>
  <c r="N55" i="4"/>
  <c r="K44" i="4"/>
  <c r="N44" i="4" s="1"/>
  <c r="M44" i="4"/>
  <c r="L44" i="4"/>
  <c r="L62" i="4"/>
  <c r="I56" i="4"/>
  <c r="I55" i="4"/>
  <c r="I38" i="4"/>
  <c r="J38" i="4"/>
  <c r="M37" i="4"/>
  <c r="N37" i="4" s="1"/>
  <c r="K37" i="4"/>
  <c r="L37" i="4"/>
  <c r="I36" i="4"/>
  <c r="J36" i="4"/>
  <c r="R52" i="4"/>
  <c r="K51" i="4"/>
  <c r="N51" i="4" s="1"/>
  <c r="L51" i="4"/>
  <c r="I43" i="4"/>
  <c r="J43" i="4"/>
  <c r="T55" i="4"/>
  <c r="AF55" i="4" s="1"/>
  <c r="AG55" i="4" s="1"/>
  <c r="L50" i="4"/>
  <c r="M50" i="4"/>
  <c r="N50" i="4"/>
  <c r="K47" i="4"/>
  <c r="N47" i="4" s="1"/>
  <c r="L47" i="4"/>
  <c r="M47" i="4"/>
  <c r="M46" i="4"/>
  <c r="L46" i="4"/>
  <c r="N46" i="4"/>
  <c r="K48" i="4"/>
  <c r="N48" i="4" s="1"/>
  <c r="M48" i="4"/>
  <c r="I47" i="4"/>
  <c r="I39" i="4"/>
  <c r="J39" i="4"/>
  <c r="I34" i="4"/>
  <c r="J34" i="4"/>
  <c r="K35" i="4"/>
  <c r="N35" i="4" s="1"/>
  <c r="M35" i="4"/>
  <c r="I50" i="4"/>
  <c r="M41" i="4"/>
  <c r="K41" i="4"/>
  <c r="N41" i="4" s="1"/>
  <c r="I30" i="4"/>
  <c r="J30" i="4"/>
  <c r="K40" i="4"/>
  <c r="N40" i="4" s="1"/>
  <c r="L40" i="4"/>
  <c r="M40" i="4"/>
  <c r="M18" i="4"/>
  <c r="L18" i="4"/>
  <c r="I37" i="4"/>
  <c r="I22" i="4"/>
  <c r="J22" i="4"/>
  <c r="I11" i="4"/>
  <c r="J11" i="4"/>
  <c r="M32" i="4"/>
  <c r="K32" i="4"/>
  <c r="K29" i="4"/>
  <c r="M29" i="4"/>
  <c r="I41" i="4"/>
  <c r="I27" i="4"/>
  <c r="J27" i="4"/>
  <c r="K26" i="4"/>
  <c r="L31" i="4"/>
  <c r="I28" i="4"/>
  <c r="J28" i="4"/>
  <c r="K19" i="4"/>
  <c r="M19" i="4"/>
  <c r="L19" i="4"/>
  <c r="I32" i="4"/>
  <c r="L25" i="4"/>
  <c r="N25" i="4" s="1"/>
  <c r="M25" i="4"/>
  <c r="I10" i="4"/>
  <c r="J10" i="4"/>
  <c r="I26" i="4"/>
  <c r="I24" i="4"/>
  <c r="J24" i="4"/>
  <c r="I23" i="4"/>
  <c r="J23" i="4"/>
  <c r="I20" i="4"/>
  <c r="J20" i="4"/>
  <c r="I16" i="4"/>
  <c r="J16" i="4"/>
  <c r="I15" i="4"/>
  <c r="J15" i="4"/>
  <c r="I19" i="4"/>
  <c r="I12" i="4"/>
  <c r="J12" i="4"/>
  <c r="K17" i="4"/>
  <c r="N17" i="4" s="1"/>
  <c r="P17" i="4" s="1"/>
  <c r="L17" i="4"/>
  <c r="M17" i="4"/>
  <c r="K13" i="4"/>
  <c r="L30" i="3"/>
  <c r="T30" i="3" s="1"/>
  <c r="N32" i="4" l="1"/>
  <c r="S32" i="4" s="1"/>
  <c r="M13" i="4"/>
  <c r="AC24" i="3"/>
  <c r="R25" i="4"/>
  <c r="P25" i="4"/>
  <c r="L26" i="4"/>
  <c r="M26" i="4"/>
  <c r="L33" i="4"/>
  <c r="AA33" i="3"/>
  <c r="AE33" i="3" s="1"/>
  <c r="N26" i="4"/>
  <c r="L21" i="4"/>
  <c r="M33" i="4"/>
  <c r="N19" i="4"/>
  <c r="K21" i="4"/>
  <c r="N21" i="4" s="1"/>
  <c r="AA134" i="3"/>
  <c r="AE134" i="3" s="1"/>
  <c r="AC139" i="3"/>
  <c r="AA139" i="3"/>
  <c r="N99" i="4"/>
  <c r="AC89" i="3"/>
  <c r="AA89" i="3"/>
  <c r="AA50" i="3"/>
  <c r="AC114" i="3"/>
  <c r="AA114" i="3"/>
  <c r="AE114" i="3" s="1"/>
  <c r="AC140" i="3"/>
  <c r="AA140" i="3"/>
  <c r="AC147" i="3"/>
  <c r="AA147" i="3"/>
  <c r="N13" i="4"/>
  <c r="S13" i="4" s="1"/>
  <c r="P90" i="4"/>
  <c r="AC65" i="3"/>
  <c r="AA65" i="3"/>
  <c r="AE65" i="3" s="1"/>
  <c r="AC82" i="3"/>
  <c r="AA82" i="3"/>
  <c r="Q71" i="4"/>
  <c r="R90" i="4"/>
  <c r="M101" i="8"/>
  <c r="N101" i="8" s="1"/>
  <c r="T109" i="6"/>
  <c r="T77" i="6"/>
  <c r="T66" i="6"/>
  <c r="M77" i="8"/>
  <c r="N77" i="8" s="1"/>
  <c r="AA73" i="3"/>
  <c r="T25" i="4"/>
  <c r="AF25" i="4" s="1"/>
  <c r="AG25" i="4" s="1"/>
  <c r="AI25" i="4" s="1"/>
  <c r="T106" i="6"/>
  <c r="T25" i="6"/>
  <c r="M68" i="8"/>
  <c r="N68" i="8" s="1"/>
  <c r="M94" i="8"/>
  <c r="N94" i="8" s="1"/>
  <c r="AA125" i="3"/>
  <c r="AE125" i="3" s="1"/>
  <c r="AC42" i="3"/>
  <c r="AA132" i="3"/>
  <c r="AC115" i="3"/>
  <c r="M21" i="8"/>
  <c r="N21" i="8" s="1"/>
  <c r="M28" i="8"/>
  <c r="N28" i="8" s="1"/>
  <c r="M67" i="8"/>
  <c r="N67" i="8" s="1"/>
  <c r="M45" i="8"/>
  <c r="N45" i="8" s="1"/>
  <c r="M76" i="8"/>
  <c r="N76" i="8" s="1"/>
  <c r="AC131" i="3"/>
  <c r="AA51" i="3"/>
  <c r="AA92" i="3"/>
  <c r="AA53" i="3"/>
  <c r="AA86" i="3"/>
  <c r="AA103" i="3"/>
  <c r="L110" i="4"/>
  <c r="M113" i="8"/>
  <c r="N113" i="8" s="1"/>
  <c r="AC109" i="3"/>
  <c r="AC46" i="3"/>
  <c r="AC107" i="3"/>
  <c r="M17" i="8"/>
  <c r="N17" i="8" s="1"/>
  <c r="M16" i="8"/>
  <c r="N16" i="8" s="1"/>
  <c r="M29" i="8"/>
  <c r="N29" i="8" s="1"/>
  <c r="M52" i="8"/>
  <c r="N52" i="8" s="1"/>
  <c r="M92" i="8"/>
  <c r="N92" i="8" s="1"/>
  <c r="AA142" i="3"/>
  <c r="AE142" i="3" s="1"/>
  <c r="AA143" i="3"/>
  <c r="AE52" i="3"/>
  <c r="P30" i="3"/>
  <c r="AG148" i="3"/>
  <c r="T68" i="6"/>
  <c r="T129" i="4"/>
  <c r="AF129" i="4" s="1"/>
  <c r="AG129" i="4" s="1"/>
  <c r="P129" i="4"/>
  <c r="P86" i="4"/>
  <c r="T86" i="4"/>
  <c r="AF86" i="4" s="1"/>
  <c r="AG86" i="4" s="1"/>
  <c r="T102" i="4"/>
  <c r="AF102" i="4" s="1"/>
  <c r="AG102" i="4" s="1"/>
  <c r="S102" i="4"/>
  <c r="T21" i="4"/>
  <c r="AF21" i="4" s="1"/>
  <c r="AG21" i="4" s="1"/>
  <c r="S21" i="4"/>
  <c r="T56" i="4"/>
  <c r="AF56" i="4" s="1"/>
  <c r="AG56" i="4" s="1"/>
  <c r="P56" i="4"/>
  <c r="R56" i="4"/>
  <c r="T119" i="6"/>
  <c r="T127" i="6"/>
  <c r="T31" i="6"/>
  <c r="P82" i="4"/>
  <c r="V82" i="4" s="1"/>
  <c r="W82" i="4" s="1"/>
  <c r="T82" i="4"/>
  <c r="S82" i="4"/>
  <c r="S92" i="4"/>
  <c r="Q92" i="4"/>
  <c r="T92" i="4"/>
  <c r="AF92" i="4" s="1"/>
  <c r="AG92" i="4" s="1"/>
  <c r="T63" i="6"/>
  <c r="N29" i="4"/>
  <c r="S29" i="4" s="1"/>
  <c r="T104" i="4"/>
  <c r="K120" i="4"/>
  <c r="N120" i="4" s="1"/>
  <c r="X120" i="4" s="1"/>
  <c r="N109" i="4"/>
  <c r="M51" i="8"/>
  <c r="N51" i="8" s="1"/>
  <c r="M69" i="8"/>
  <c r="N69" i="8" s="1"/>
  <c r="M93" i="8"/>
  <c r="N93" i="8" s="1"/>
  <c r="M143" i="8"/>
  <c r="N143" i="8" s="1"/>
  <c r="AA41" i="3"/>
  <c r="AA108" i="3"/>
  <c r="AC134" i="3"/>
  <c r="K94" i="4"/>
  <c r="N94" i="4" s="1"/>
  <c r="M94" i="4"/>
  <c r="N61" i="4"/>
  <c r="N98" i="4"/>
  <c r="M120" i="4"/>
  <c r="T43" i="6"/>
  <c r="M121" i="8"/>
  <c r="N121" i="8" s="1"/>
  <c r="AA69" i="3"/>
  <c r="M127" i="4"/>
  <c r="K127" i="4"/>
  <c r="N127" i="4" s="1"/>
  <c r="Q127" i="4" s="1"/>
  <c r="L127" i="4"/>
  <c r="AA115" i="3"/>
  <c r="AC48" i="3"/>
  <c r="AC64" i="3"/>
  <c r="AC72" i="3"/>
  <c r="AC97" i="3"/>
  <c r="AG135" i="3"/>
  <c r="AC136" i="3"/>
  <c r="AC144" i="3"/>
  <c r="K31" i="4"/>
  <c r="N31" i="4" s="1"/>
  <c r="M31" i="4"/>
  <c r="L74" i="4"/>
  <c r="K74" i="4"/>
  <c r="N74" i="4" s="1"/>
  <c r="M143" i="4"/>
  <c r="K143" i="4"/>
  <c r="N143" i="4" s="1"/>
  <c r="L143" i="4"/>
  <c r="L120" i="4"/>
  <c r="L14" i="4"/>
  <c r="K133" i="4"/>
  <c r="N133" i="4" s="1"/>
  <c r="Q133" i="4" s="1"/>
  <c r="M25" i="8"/>
  <c r="N25" i="8" s="1"/>
  <c r="M41" i="8"/>
  <c r="N41" i="8" s="1"/>
  <c r="M44" i="8"/>
  <c r="N44" i="8" s="1"/>
  <c r="M112" i="8"/>
  <c r="N112" i="8" s="1"/>
  <c r="M125" i="8"/>
  <c r="N125" i="8" s="1"/>
  <c r="AA94" i="3"/>
  <c r="AA45" i="3"/>
  <c r="AA77" i="3"/>
  <c r="AE100" i="3"/>
  <c r="M145" i="8"/>
  <c r="N145" i="8" s="1"/>
  <c r="V88" i="4"/>
  <c r="W88" i="4" s="1"/>
  <c r="K14" i="4"/>
  <c r="N14" i="4" s="1"/>
  <c r="M64" i="4"/>
  <c r="N81" i="4"/>
  <c r="L133" i="4"/>
  <c r="N148" i="4"/>
  <c r="M73" i="8"/>
  <c r="N73" i="8" s="1"/>
  <c r="M48" i="8"/>
  <c r="N48" i="8" s="1"/>
  <c r="M149" i="8"/>
  <c r="N149" i="8" s="1"/>
  <c r="AA43" i="3"/>
  <c r="AA60" i="3"/>
  <c r="AA84" i="3"/>
  <c r="AA98" i="3"/>
  <c r="AA110" i="3"/>
  <c r="AC50" i="3"/>
  <c r="AC126" i="3"/>
  <c r="AE118" i="3"/>
  <c r="K62" i="4"/>
  <c r="N62" i="4" s="1"/>
  <c r="R62" i="4" s="1"/>
  <c r="M62" i="4"/>
  <c r="N57" i="4"/>
  <c r="S57" i="4" s="1"/>
  <c r="L64" i="4"/>
  <c r="M115" i="8"/>
  <c r="N115" i="8" s="1"/>
  <c r="M137" i="8"/>
  <c r="N137" i="8" s="1"/>
  <c r="M141" i="8"/>
  <c r="N141" i="8" s="1"/>
  <c r="AE135" i="3"/>
  <c r="N33" i="4"/>
  <c r="N58" i="4"/>
  <c r="P110" i="4"/>
  <c r="T110" i="4"/>
  <c r="AF110" i="4" s="1"/>
  <c r="AG110" i="4" s="1"/>
  <c r="M20" i="8"/>
  <c r="N20" i="8" s="1"/>
  <c r="M75" i="8"/>
  <c r="N75" i="8" s="1"/>
  <c r="AA133" i="3"/>
  <c r="AC132" i="3"/>
  <c r="AC148" i="3"/>
  <c r="AE71" i="3"/>
  <c r="AE67" i="3"/>
  <c r="AE75" i="3"/>
  <c r="AE99" i="3"/>
  <c r="AE111" i="3"/>
  <c r="AE70" i="3"/>
  <c r="AE141" i="3"/>
  <c r="AE103" i="3"/>
  <c r="AE63" i="3"/>
  <c r="AE38" i="3"/>
  <c r="AE115" i="3"/>
  <c r="AE80" i="3"/>
  <c r="AG13" i="3"/>
  <c r="AG18" i="3"/>
  <c r="AG118" i="3"/>
  <c r="AG116" i="3"/>
  <c r="AG136" i="3"/>
  <c r="AG10" i="3"/>
  <c r="AG33" i="3"/>
  <c r="AG17" i="3"/>
  <c r="AG45" i="3"/>
  <c r="AG29" i="3"/>
  <c r="AG62" i="3"/>
  <c r="AG80" i="3"/>
  <c r="AG81" i="3"/>
  <c r="AG131" i="3"/>
  <c r="AG111" i="3"/>
  <c r="AG47" i="3"/>
  <c r="AG58" i="3"/>
  <c r="AG79" i="3"/>
  <c r="AE49" i="3"/>
  <c r="AA56" i="3"/>
  <c r="AA72" i="3"/>
  <c r="AA117" i="3"/>
  <c r="AG109" i="3"/>
  <c r="AG144" i="3"/>
  <c r="AC33" i="3"/>
  <c r="AC57" i="3"/>
  <c r="AC90" i="3"/>
  <c r="AC125" i="3"/>
  <c r="AE36" i="3"/>
  <c r="AE53" i="3"/>
  <c r="AE69" i="3"/>
  <c r="AE77" i="3"/>
  <c r="AE93" i="3"/>
  <c r="AE101" i="3"/>
  <c r="AE128" i="3"/>
  <c r="AE136" i="3"/>
  <c r="AE144" i="3"/>
  <c r="AG124" i="3"/>
  <c r="AG138" i="3"/>
  <c r="AG146" i="3"/>
  <c r="AG64" i="3"/>
  <c r="AG115" i="3"/>
  <c r="AG54" i="3"/>
  <c r="AC81" i="3"/>
  <c r="AE35" i="3"/>
  <c r="AG12" i="3"/>
  <c r="AG37" i="3"/>
  <c r="AG49" i="3"/>
  <c r="AG92" i="3"/>
  <c r="AG78" i="3"/>
  <c r="AG44" i="3"/>
  <c r="AG129" i="3"/>
  <c r="AG113" i="3"/>
  <c r="AG119" i="3"/>
  <c r="AG101" i="3"/>
  <c r="AA109" i="3"/>
  <c r="AA131" i="3"/>
  <c r="AG145" i="3"/>
  <c r="AG108" i="3"/>
  <c r="AC34" i="3"/>
  <c r="AC66" i="3"/>
  <c r="AC74" i="3"/>
  <c r="AC100" i="3"/>
  <c r="AC111" i="3"/>
  <c r="AE45" i="3"/>
  <c r="AE54" i="3"/>
  <c r="AE86" i="3"/>
  <c r="AE102" i="3"/>
  <c r="AE120" i="3"/>
  <c r="AE137" i="3"/>
  <c r="AE145" i="3"/>
  <c r="AG21" i="3"/>
  <c r="AG65" i="3"/>
  <c r="AG82" i="3"/>
  <c r="AG25" i="3"/>
  <c r="AG53" i="3"/>
  <c r="AG98" i="3"/>
  <c r="AG123" i="3"/>
  <c r="AG107" i="3"/>
  <c r="AG127" i="3"/>
  <c r="AG66" i="3"/>
  <c r="AG110" i="3"/>
  <c r="AG96" i="3"/>
  <c r="AG22" i="3"/>
  <c r="AG51" i="3"/>
  <c r="AG75" i="3"/>
  <c r="AA30" i="3"/>
  <c r="AA78" i="3"/>
  <c r="AA85" i="3"/>
  <c r="AA122" i="3"/>
  <c r="AG122" i="3"/>
  <c r="AG128" i="3"/>
  <c r="AG97" i="3"/>
  <c r="AG139" i="3"/>
  <c r="AC35" i="3"/>
  <c r="AC67" i="3"/>
  <c r="AC75" i="3"/>
  <c r="AC101" i="3"/>
  <c r="AC112" i="3"/>
  <c r="AC127" i="3"/>
  <c r="AE46" i="3"/>
  <c r="AE55" i="3"/>
  <c r="AE79" i="3"/>
  <c r="AE87" i="3"/>
  <c r="AE121" i="3"/>
  <c r="AE130" i="3"/>
  <c r="AE138" i="3"/>
  <c r="AE146" i="3"/>
  <c r="AG112" i="3"/>
  <c r="AA106" i="3"/>
  <c r="AG19" i="3"/>
  <c r="AG88" i="3"/>
  <c r="AG103" i="3"/>
  <c r="AG121" i="3"/>
  <c r="AG15" i="3"/>
  <c r="AG23" i="3"/>
  <c r="AG40" i="3"/>
  <c r="AG32" i="3"/>
  <c r="AG35" i="3"/>
  <c r="AG69" i="3"/>
  <c r="AG57" i="3"/>
  <c r="AG38" i="3"/>
  <c r="AA129" i="3"/>
  <c r="AG48" i="3"/>
  <c r="AG55" i="3"/>
  <c r="AG63" i="3"/>
  <c r="AG94" i="3"/>
  <c r="AG125" i="3"/>
  <c r="AA104" i="3"/>
  <c r="AG143" i="3"/>
  <c r="AA31" i="3"/>
  <c r="AA39" i="3"/>
  <c r="AA66" i="3"/>
  <c r="AA68" i="3"/>
  <c r="AA107" i="3"/>
  <c r="AG141" i="3"/>
  <c r="AG100" i="3"/>
  <c r="AC44" i="3"/>
  <c r="AC68" i="3"/>
  <c r="AC76" i="3"/>
  <c r="AC85" i="3"/>
  <c r="AC113" i="3"/>
  <c r="AA113" i="3"/>
  <c r="AC128" i="3"/>
  <c r="AE47" i="3"/>
  <c r="AE88" i="3"/>
  <c r="AE96" i="3"/>
  <c r="AE147" i="3"/>
  <c r="AC99" i="3"/>
  <c r="AC116" i="3"/>
  <c r="AG27" i="3"/>
  <c r="AG31" i="3"/>
  <c r="AG137" i="3"/>
  <c r="AG43" i="3"/>
  <c r="AG83" i="3"/>
  <c r="AG16" i="3"/>
  <c r="AG26" i="3"/>
  <c r="AG73" i="3"/>
  <c r="AG34" i="3"/>
  <c r="AG77" i="3"/>
  <c r="AG102" i="3"/>
  <c r="AG105" i="3"/>
  <c r="AG85" i="3"/>
  <c r="AG114" i="3"/>
  <c r="AG42" i="3"/>
  <c r="AG59" i="3"/>
  <c r="AG71" i="3"/>
  <c r="AG90" i="3"/>
  <c r="AA48" i="3"/>
  <c r="AA76" i="3"/>
  <c r="AA95" i="3"/>
  <c r="AA97" i="3"/>
  <c r="AA119" i="3"/>
  <c r="AA123" i="3"/>
  <c r="AG147" i="3"/>
  <c r="AC37" i="3"/>
  <c r="AC53" i="3"/>
  <c r="AC61" i="3"/>
  <c r="AC86" i="3"/>
  <c r="AC94" i="3"/>
  <c r="AC103" i="3"/>
  <c r="AC117" i="3"/>
  <c r="AC129" i="3"/>
  <c r="AE73" i="3"/>
  <c r="AE89" i="3"/>
  <c r="AE124" i="3"/>
  <c r="AE140" i="3"/>
  <c r="AE148" i="3"/>
  <c r="AG132" i="3"/>
  <c r="AG142" i="3"/>
  <c r="AC119" i="3"/>
  <c r="AG126" i="3"/>
  <c r="AC123" i="3"/>
  <c r="AG20" i="3"/>
  <c r="AG41" i="3"/>
  <c r="AG86" i="3"/>
  <c r="AG24" i="3"/>
  <c r="AG28" i="3"/>
  <c r="AG84" i="3"/>
  <c r="AG68" i="3"/>
  <c r="AG70" i="3"/>
  <c r="AG93" i="3"/>
  <c r="AG89" i="3"/>
  <c r="AG60" i="3"/>
  <c r="AG117" i="3"/>
  <c r="AG30" i="3"/>
  <c r="AG46" i="3"/>
  <c r="AG52" i="3"/>
  <c r="AG91" i="3"/>
  <c r="AA61" i="3"/>
  <c r="AA74" i="3"/>
  <c r="AA90" i="3"/>
  <c r="AG130" i="3"/>
  <c r="AC30" i="3"/>
  <c r="AC38" i="3"/>
  <c r="AC62" i="3"/>
  <c r="AC70" i="3"/>
  <c r="AC79" i="3"/>
  <c r="AC95" i="3"/>
  <c r="AC104" i="3"/>
  <c r="AC118" i="3"/>
  <c r="AE41" i="3"/>
  <c r="AE50" i="3"/>
  <c r="AE58" i="3"/>
  <c r="AE82" i="3"/>
  <c r="AE116" i="3"/>
  <c r="AG134" i="3"/>
  <c r="AC141" i="3"/>
  <c r="AG11" i="3"/>
  <c r="AG76" i="3"/>
  <c r="AG61" i="3"/>
  <c r="AG50" i="3"/>
  <c r="AG14" i="3"/>
  <c r="AG36" i="3"/>
  <c r="AG39" i="3"/>
  <c r="AG72" i="3"/>
  <c r="AG74" i="3"/>
  <c r="AG67" i="3"/>
  <c r="AG133" i="3"/>
  <c r="AG106" i="3"/>
  <c r="AG140" i="3"/>
  <c r="AG56" i="3"/>
  <c r="AG87" i="3"/>
  <c r="AG95" i="3"/>
  <c r="AA112" i="3"/>
  <c r="AA24" i="3"/>
  <c r="AA32" i="3"/>
  <c r="AA34" i="3"/>
  <c r="AA37" i="3"/>
  <c r="AA40" i="3"/>
  <c r="AA44" i="3"/>
  <c r="AA57" i="3"/>
  <c r="AA62" i="3"/>
  <c r="AA64" i="3"/>
  <c r="AA81" i="3"/>
  <c r="AA127" i="3"/>
  <c r="AG99" i="3"/>
  <c r="AC31" i="3"/>
  <c r="AC39" i="3"/>
  <c r="AC63" i="3"/>
  <c r="AC71" i="3"/>
  <c r="AC80" i="3"/>
  <c r="AC96" i="3"/>
  <c r="AC105" i="3"/>
  <c r="AA105" i="3"/>
  <c r="AC121" i="3"/>
  <c r="AE42" i="3"/>
  <c r="AE59" i="3"/>
  <c r="AE83" i="3"/>
  <c r="AE91" i="3"/>
  <c r="AE108" i="3"/>
  <c r="AE126" i="3"/>
  <c r="AG104" i="3"/>
  <c r="AC78" i="3"/>
  <c r="T33" i="6"/>
  <c r="T100" i="6"/>
  <c r="T83" i="6"/>
  <c r="T90" i="6"/>
  <c r="T104" i="6"/>
  <c r="T116" i="6"/>
  <c r="T92" i="6"/>
  <c r="T124" i="6"/>
  <c r="T37" i="6"/>
  <c r="T47" i="6"/>
  <c r="T45" i="6"/>
  <c r="T86" i="6"/>
  <c r="T23" i="6"/>
  <c r="T39" i="6"/>
  <c r="T65" i="6"/>
  <c r="T19" i="6"/>
  <c r="T128" i="6"/>
  <c r="T112" i="6"/>
  <c r="T41" i="6"/>
  <c r="T49" i="6"/>
  <c r="T61" i="6"/>
  <c r="T72" i="6"/>
  <c r="T120" i="6"/>
  <c r="T35" i="6"/>
  <c r="T46" i="6"/>
  <c r="T76" i="6"/>
  <c r="T15" i="6"/>
  <c r="T57" i="6"/>
  <c r="T59" i="6"/>
  <c r="T29" i="6"/>
  <c r="T55" i="6"/>
  <c r="T134" i="6"/>
  <c r="T69" i="6"/>
  <c r="T74" i="6"/>
  <c r="T81" i="6"/>
  <c r="T114" i="6"/>
  <c r="T136" i="6"/>
  <c r="AC48" i="4"/>
  <c r="Q48" i="4"/>
  <c r="AM48" i="4"/>
  <c r="T48" i="4"/>
  <c r="AF48" i="4" s="1"/>
  <c r="AG48" i="4" s="1"/>
  <c r="AR48" i="4"/>
  <c r="AH48" i="4"/>
  <c r="P48" i="4"/>
  <c r="X48" i="4"/>
  <c r="S48" i="4"/>
  <c r="R48" i="4"/>
  <c r="AC37" i="4"/>
  <c r="AM37" i="4"/>
  <c r="AH37" i="4"/>
  <c r="AR37" i="4"/>
  <c r="T37" i="4"/>
  <c r="AF37" i="4" s="1"/>
  <c r="AG37" i="4" s="1"/>
  <c r="X37" i="4"/>
  <c r="P37" i="4"/>
  <c r="S37" i="4"/>
  <c r="R37" i="4"/>
  <c r="Q37" i="4"/>
  <c r="V37" i="4" s="1"/>
  <c r="W37" i="4" s="1"/>
  <c r="AJ90" i="4"/>
  <c r="AI90" i="4"/>
  <c r="AI144" i="4"/>
  <c r="AJ144" i="4"/>
  <c r="P117" i="4"/>
  <c r="AH117" i="4"/>
  <c r="AR117" i="4"/>
  <c r="Q117" i="4"/>
  <c r="T117" i="4"/>
  <c r="AF117" i="4" s="1"/>
  <c r="AG117" i="4" s="1"/>
  <c r="AC117" i="4"/>
  <c r="AM117" i="4"/>
  <c r="X117" i="4"/>
  <c r="R117" i="4"/>
  <c r="S117" i="4"/>
  <c r="AM19" i="4"/>
  <c r="X19" i="4"/>
  <c r="S19" i="4"/>
  <c r="AR19" i="4"/>
  <c r="R19" i="4"/>
  <c r="AC19" i="4"/>
  <c r="AH19" i="4"/>
  <c r="T19" i="4"/>
  <c r="AF19" i="4" s="1"/>
  <c r="AG19" i="4" s="1"/>
  <c r="Q19" i="4"/>
  <c r="V19" i="4" s="1"/>
  <c r="W19" i="4" s="1"/>
  <c r="P19" i="4"/>
  <c r="AM33" i="4"/>
  <c r="X33" i="4"/>
  <c r="AH33" i="4"/>
  <c r="P33" i="4"/>
  <c r="AR33" i="4"/>
  <c r="Q33" i="4"/>
  <c r="R33" i="4"/>
  <c r="T33" i="4"/>
  <c r="AF33" i="4" s="1"/>
  <c r="AG33" i="4" s="1"/>
  <c r="AC33" i="4"/>
  <c r="S33" i="4"/>
  <c r="AR51" i="4"/>
  <c r="X51" i="4"/>
  <c r="AC51" i="4"/>
  <c r="Q51" i="4"/>
  <c r="R51" i="4"/>
  <c r="AH51" i="4"/>
  <c r="AM51" i="4"/>
  <c r="S51" i="4"/>
  <c r="T51" i="4"/>
  <c r="AF51" i="4" s="1"/>
  <c r="AG51" i="4" s="1"/>
  <c r="P51" i="4"/>
  <c r="AH58" i="4"/>
  <c r="AR58" i="4"/>
  <c r="S58" i="4"/>
  <c r="X58" i="4"/>
  <c r="AM58" i="4"/>
  <c r="AC58" i="4"/>
  <c r="Q58" i="4"/>
  <c r="V58" i="4" s="1"/>
  <c r="W58" i="4" s="1"/>
  <c r="P58" i="4"/>
  <c r="R58" i="4"/>
  <c r="T58" i="4"/>
  <c r="AF58" i="4" s="1"/>
  <c r="AG58" i="4" s="1"/>
  <c r="AJ72" i="4"/>
  <c r="AI72" i="4"/>
  <c r="AR64" i="4"/>
  <c r="AC64" i="4"/>
  <c r="X64" i="4"/>
  <c r="Q64" i="4"/>
  <c r="AH64" i="4"/>
  <c r="AM64" i="4"/>
  <c r="R64" i="4"/>
  <c r="P64" i="4"/>
  <c r="S64" i="4"/>
  <c r="T64" i="4"/>
  <c r="AF64" i="4" s="1"/>
  <c r="AG64" i="4" s="1"/>
  <c r="AI102" i="4"/>
  <c r="AJ102" i="4"/>
  <c r="AJ55" i="4"/>
  <c r="AI55" i="4"/>
  <c r="AH67" i="4"/>
  <c r="AR67" i="4"/>
  <c r="X67" i="4"/>
  <c r="AC67" i="4"/>
  <c r="P67" i="4"/>
  <c r="AM67" i="4"/>
  <c r="S67" i="4"/>
  <c r="T67" i="4"/>
  <c r="AF67" i="4" s="1"/>
  <c r="AG67" i="4" s="1"/>
  <c r="Q67" i="4"/>
  <c r="R67" i="4"/>
  <c r="AI56" i="4"/>
  <c r="AJ56" i="4"/>
  <c r="X60" i="4"/>
  <c r="P60" i="4"/>
  <c r="AH60" i="4"/>
  <c r="AR60" i="4"/>
  <c r="T60" i="4"/>
  <c r="AF60" i="4" s="1"/>
  <c r="AG60" i="4" s="1"/>
  <c r="AC60" i="4"/>
  <c r="AM60" i="4"/>
  <c r="R60" i="4"/>
  <c r="Q60" i="4"/>
  <c r="V60" i="4" s="1"/>
  <c r="W60" i="4" s="1"/>
  <c r="S60" i="4"/>
  <c r="AJ92" i="4"/>
  <c r="AI92" i="4"/>
  <c r="AJ86" i="4"/>
  <c r="AI86" i="4"/>
  <c r="AM109" i="4"/>
  <c r="AR109" i="4"/>
  <c r="X109" i="4"/>
  <c r="AH109" i="4"/>
  <c r="P109" i="4"/>
  <c r="Q109" i="4"/>
  <c r="R109" i="4"/>
  <c r="AC109" i="4"/>
  <c r="T109" i="4"/>
  <c r="AF109" i="4" s="1"/>
  <c r="AG109" i="4" s="1"/>
  <c r="S109" i="4"/>
  <c r="AI129" i="4"/>
  <c r="AJ129" i="4"/>
  <c r="AC41" i="4"/>
  <c r="AM41" i="4"/>
  <c r="AH41" i="4"/>
  <c r="AR41" i="4"/>
  <c r="X41" i="4"/>
  <c r="R41" i="4"/>
  <c r="T41" i="4"/>
  <c r="AF41" i="4" s="1"/>
  <c r="AG41" i="4" s="1"/>
  <c r="Q41" i="4"/>
  <c r="S41" i="4"/>
  <c r="P41" i="4"/>
  <c r="AH91" i="4"/>
  <c r="AR91" i="4"/>
  <c r="S91" i="4"/>
  <c r="X91" i="4"/>
  <c r="AC91" i="4"/>
  <c r="AM91" i="4"/>
  <c r="Q91" i="4"/>
  <c r="V91" i="4" s="1"/>
  <c r="W91" i="4" s="1"/>
  <c r="T91" i="4"/>
  <c r="AF91" i="4" s="1"/>
  <c r="AG91" i="4" s="1"/>
  <c r="P91" i="4"/>
  <c r="R91" i="4"/>
  <c r="X61" i="4"/>
  <c r="T61" i="4"/>
  <c r="AF61" i="4" s="1"/>
  <c r="AG61" i="4" s="1"/>
  <c r="AC61" i="4"/>
  <c r="AM61" i="4"/>
  <c r="AH61" i="4"/>
  <c r="AR61" i="4"/>
  <c r="Q61" i="4"/>
  <c r="S61" i="4"/>
  <c r="R61" i="4"/>
  <c r="P61" i="4"/>
  <c r="X98" i="4"/>
  <c r="AR98" i="4"/>
  <c r="AH98" i="4"/>
  <c r="AC98" i="4"/>
  <c r="AM98" i="4"/>
  <c r="Q98" i="4"/>
  <c r="S98" i="4"/>
  <c r="T98" i="4"/>
  <c r="AF98" i="4" s="1"/>
  <c r="AG98" i="4" s="1"/>
  <c r="R98" i="4"/>
  <c r="P98" i="4"/>
  <c r="AC18" i="4"/>
  <c r="AM18" i="4"/>
  <c r="T18" i="4"/>
  <c r="AF18" i="4" s="1"/>
  <c r="AG18" i="4" s="1"/>
  <c r="AR18" i="4"/>
  <c r="X18" i="4"/>
  <c r="P18" i="4"/>
  <c r="R18" i="4"/>
  <c r="AH18" i="4"/>
  <c r="Q18" i="4"/>
  <c r="V18" i="4" s="1"/>
  <c r="W18" i="4" s="1"/>
  <c r="S18" i="4"/>
  <c r="AR68" i="4"/>
  <c r="AC68" i="4"/>
  <c r="X68" i="4"/>
  <c r="Q68" i="4"/>
  <c r="AH68" i="4"/>
  <c r="AM68" i="4"/>
  <c r="P68" i="4"/>
  <c r="R68" i="4"/>
  <c r="S68" i="4"/>
  <c r="T68" i="4"/>
  <c r="AF68" i="4" s="1"/>
  <c r="AG68" i="4" s="1"/>
  <c r="S111" i="4"/>
  <c r="AM111" i="4"/>
  <c r="Q111" i="4"/>
  <c r="R111" i="4"/>
  <c r="AC111" i="4"/>
  <c r="T111" i="4"/>
  <c r="AF111" i="4" s="1"/>
  <c r="AG111" i="4" s="1"/>
  <c r="AR111" i="4"/>
  <c r="X111" i="4"/>
  <c r="AH111" i="4"/>
  <c r="P111" i="4"/>
  <c r="AC99" i="4"/>
  <c r="AM99" i="4"/>
  <c r="AH99" i="4"/>
  <c r="S99" i="4"/>
  <c r="X99" i="4"/>
  <c r="AR99" i="4"/>
  <c r="P99" i="4"/>
  <c r="Q99" i="4"/>
  <c r="T99" i="4"/>
  <c r="AF99" i="4" s="1"/>
  <c r="AG99" i="4" s="1"/>
  <c r="R99" i="4"/>
  <c r="AM136" i="4"/>
  <c r="S136" i="4"/>
  <c r="AR136" i="4"/>
  <c r="X136" i="4"/>
  <c r="AH136" i="4"/>
  <c r="P136" i="4"/>
  <c r="Q136" i="4"/>
  <c r="V136" i="4" s="1"/>
  <c r="W136" i="4" s="1"/>
  <c r="R136" i="4"/>
  <c r="AC136" i="4"/>
  <c r="T136" i="4"/>
  <c r="AF136" i="4" s="1"/>
  <c r="AG136" i="4" s="1"/>
  <c r="AH47" i="4"/>
  <c r="X47" i="4"/>
  <c r="P47" i="4"/>
  <c r="AC47" i="4"/>
  <c r="AM47" i="4"/>
  <c r="R47" i="4"/>
  <c r="AR47" i="4"/>
  <c r="T47" i="4"/>
  <c r="AF47" i="4" s="1"/>
  <c r="AG47" i="4" s="1"/>
  <c r="Q47" i="4"/>
  <c r="S47" i="4"/>
  <c r="AR80" i="4"/>
  <c r="X80" i="4"/>
  <c r="R80" i="4"/>
  <c r="AH80" i="4"/>
  <c r="AM80" i="4"/>
  <c r="Q80" i="4"/>
  <c r="AC80" i="4"/>
  <c r="T80" i="4"/>
  <c r="P80" i="4"/>
  <c r="V80" i="4" s="1"/>
  <c r="W80" i="4" s="1"/>
  <c r="S80" i="4"/>
  <c r="Z88" i="4"/>
  <c r="Y88" i="4"/>
  <c r="AI21" i="4"/>
  <c r="AJ21" i="4"/>
  <c r="AC69" i="4"/>
  <c r="AM69" i="4"/>
  <c r="X69" i="4"/>
  <c r="AH69" i="4"/>
  <c r="AR69" i="4"/>
  <c r="Q69" i="4"/>
  <c r="S69" i="4"/>
  <c r="T69" i="4"/>
  <c r="AF69" i="4" s="1"/>
  <c r="AG69" i="4" s="1"/>
  <c r="P69" i="4"/>
  <c r="R69" i="4"/>
  <c r="Y82" i="4"/>
  <c r="Z82" i="4"/>
  <c r="X81" i="4"/>
  <c r="AH81" i="4"/>
  <c r="S81" i="4"/>
  <c r="AR81" i="4"/>
  <c r="Q81" i="4"/>
  <c r="AC81" i="4"/>
  <c r="AM81" i="4"/>
  <c r="T81" i="4"/>
  <c r="P81" i="4"/>
  <c r="V81" i="4" s="1"/>
  <c r="W81" i="4" s="1"/>
  <c r="R81" i="4"/>
  <c r="AP92" i="4"/>
  <c r="AQ92" i="4" s="1"/>
  <c r="AC148" i="4"/>
  <c r="AM148" i="4"/>
  <c r="X148" i="4"/>
  <c r="R148" i="4"/>
  <c r="AH148" i="4"/>
  <c r="S148" i="4"/>
  <c r="AR148" i="4"/>
  <c r="Q148" i="4"/>
  <c r="P148" i="4"/>
  <c r="T148" i="4"/>
  <c r="AF148" i="4" s="1"/>
  <c r="AG148" i="4" s="1"/>
  <c r="AJ25" i="4"/>
  <c r="L15" i="4"/>
  <c r="K15" i="4"/>
  <c r="M15" i="4"/>
  <c r="K24" i="4"/>
  <c r="L24" i="4"/>
  <c r="M24" i="4"/>
  <c r="S35" i="4"/>
  <c r="X35" i="4"/>
  <c r="Q35" i="4"/>
  <c r="AC35" i="4"/>
  <c r="T35" i="4"/>
  <c r="AF35" i="4" s="1"/>
  <c r="AG35" i="4" s="1"/>
  <c r="AM35" i="4"/>
  <c r="P35" i="4"/>
  <c r="AR35" i="4"/>
  <c r="R35" i="4"/>
  <c r="AH35" i="4"/>
  <c r="Q50" i="4"/>
  <c r="V50" i="4" s="1"/>
  <c r="W50" i="4" s="1"/>
  <c r="X50" i="4"/>
  <c r="AR50" i="4"/>
  <c r="R50" i="4"/>
  <c r="AC50" i="4"/>
  <c r="AH50" i="4"/>
  <c r="P50" i="4"/>
  <c r="S50" i="4"/>
  <c r="T50" i="4"/>
  <c r="AF50" i="4" s="1"/>
  <c r="AG50" i="4" s="1"/>
  <c r="AM50" i="4"/>
  <c r="K38" i="4"/>
  <c r="N38" i="4" s="1"/>
  <c r="L38" i="4"/>
  <c r="M38" i="4"/>
  <c r="Q59" i="4"/>
  <c r="V59" i="4" s="1"/>
  <c r="W59" i="4" s="1"/>
  <c r="P63" i="4"/>
  <c r="L83" i="4"/>
  <c r="M83" i="4"/>
  <c r="K83" i="4"/>
  <c r="N83" i="4" s="1"/>
  <c r="T59" i="4"/>
  <c r="AF59" i="4" s="1"/>
  <c r="AG59" i="4" s="1"/>
  <c r="T63" i="4"/>
  <c r="AF63" i="4" s="1"/>
  <c r="AG63" i="4" s="1"/>
  <c r="M65" i="4"/>
  <c r="K65" i="4"/>
  <c r="N65" i="4" s="1"/>
  <c r="L65" i="4"/>
  <c r="AR88" i="4"/>
  <c r="X88" i="4"/>
  <c r="AC88" i="4"/>
  <c r="AH88" i="4"/>
  <c r="AM88" i="4"/>
  <c r="R88" i="4"/>
  <c r="T88" i="4"/>
  <c r="AF88" i="4" s="1"/>
  <c r="AG88" i="4" s="1"/>
  <c r="X94" i="4"/>
  <c r="Q94" i="4"/>
  <c r="P92" i="4"/>
  <c r="P96" i="4"/>
  <c r="L106" i="4"/>
  <c r="M106" i="4"/>
  <c r="K106" i="4"/>
  <c r="N106" i="4"/>
  <c r="X104" i="4"/>
  <c r="AR104" i="4"/>
  <c r="R104" i="4"/>
  <c r="S104" i="4"/>
  <c r="AH104" i="4"/>
  <c r="AM104" i="4"/>
  <c r="Q104" i="4"/>
  <c r="V104" i="4" s="1"/>
  <c r="W104" i="4" s="1"/>
  <c r="AC104" i="4"/>
  <c r="K93" i="4"/>
  <c r="N93" i="4" s="1"/>
  <c r="L93" i="4"/>
  <c r="M93" i="4"/>
  <c r="K128" i="4"/>
  <c r="N128" i="4" s="1"/>
  <c r="L128" i="4"/>
  <c r="M128" i="4"/>
  <c r="M124" i="4"/>
  <c r="K124" i="4"/>
  <c r="L124" i="4"/>
  <c r="N124" i="4"/>
  <c r="AC141" i="4"/>
  <c r="S141" i="4"/>
  <c r="AM141" i="4"/>
  <c r="T141" i="4"/>
  <c r="AF141" i="4" s="1"/>
  <c r="AG141" i="4" s="1"/>
  <c r="AH141" i="4"/>
  <c r="AR141" i="4"/>
  <c r="X141" i="4"/>
  <c r="P141" i="4"/>
  <c r="V141" i="4" s="1"/>
  <c r="W141" i="4" s="1"/>
  <c r="R141" i="4"/>
  <c r="K147" i="4"/>
  <c r="N147" i="4" s="1"/>
  <c r="L147" i="4"/>
  <c r="M147" i="4"/>
  <c r="AR21" i="4"/>
  <c r="AC21" i="4"/>
  <c r="R21" i="4"/>
  <c r="AK21" i="4" s="1"/>
  <c r="AL21" i="4" s="1"/>
  <c r="X21" i="4"/>
  <c r="Q21" i="4"/>
  <c r="AM21" i="4"/>
  <c r="AH21" i="4"/>
  <c r="P21" i="4"/>
  <c r="R17" i="4"/>
  <c r="K11" i="4"/>
  <c r="N11" i="4" s="1"/>
  <c r="M11" i="4"/>
  <c r="L11" i="4"/>
  <c r="M30" i="4"/>
  <c r="L30" i="4"/>
  <c r="K30" i="4"/>
  <c r="AM46" i="4"/>
  <c r="Q46" i="4"/>
  <c r="AC46" i="4"/>
  <c r="X46" i="4"/>
  <c r="P46" i="4"/>
  <c r="S46" i="4"/>
  <c r="AH46" i="4"/>
  <c r="AR46" i="4"/>
  <c r="R46" i="4"/>
  <c r="T46" i="4"/>
  <c r="AF46" i="4" s="1"/>
  <c r="AG46" i="4" s="1"/>
  <c r="T32" i="4"/>
  <c r="AF32" i="4" s="1"/>
  <c r="AG32" i="4" s="1"/>
  <c r="L54" i="4"/>
  <c r="K54" i="4"/>
  <c r="N54" i="4" s="1"/>
  <c r="M54" i="4"/>
  <c r="AH71" i="4"/>
  <c r="AR71" i="4"/>
  <c r="P71" i="4"/>
  <c r="V71" i="4" s="1"/>
  <c r="W71" i="4" s="1"/>
  <c r="AC71" i="4"/>
  <c r="S71" i="4"/>
  <c r="X71" i="4"/>
  <c r="AM71" i="4"/>
  <c r="T71" i="4"/>
  <c r="AF71" i="4" s="1"/>
  <c r="AG71" i="4" s="1"/>
  <c r="L78" i="4"/>
  <c r="K78" i="4"/>
  <c r="N78" i="4" s="1"/>
  <c r="M78" i="4"/>
  <c r="R82" i="4"/>
  <c r="X90" i="4"/>
  <c r="AH90" i="4"/>
  <c r="AR90" i="4"/>
  <c r="Q90" i="4"/>
  <c r="V90" i="4" s="1"/>
  <c r="W90" i="4" s="1"/>
  <c r="S90" i="4"/>
  <c r="AM90" i="4"/>
  <c r="AC90" i="4"/>
  <c r="T96" i="4"/>
  <c r="AF96" i="4" s="1"/>
  <c r="AG96" i="4" s="1"/>
  <c r="L100" i="4"/>
  <c r="K100" i="4"/>
  <c r="N100" i="4" s="1"/>
  <c r="M100" i="4"/>
  <c r="S103" i="4"/>
  <c r="AC114" i="4"/>
  <c r="R114" i="4"/>
  <c r="AM114" i="4"/>
  <c r="T114" i="4"/>
  <c r="AF114" i="4" s="1"/>
  <c r="AG114" i="4" s="1"/>
  <c r="AH114" i="4"/>
  <c r="AR114" i="4"/>
  <c r="X114" i="4"/>
  <c r="M118" i="4"/>
  <c r="K118" i="4"/>
  <c r="N118" i="4" s="1"/>
  <c r="L118" i="4"/>
  <c r="K126" i="4"/>
  <c r="N126" i="4" s="1"/>
  <c r="M126" i="4"/>
  <c r="L126" i="4"/>
  <c r="K145" i="4"/>
  <c r="L145" i="4"/>
  <c r="M145" i="4"/>
  <c r="M139" i="4"/>
  <c r="L139" i="4"/>
  <c r="K139" i="4"/>
  <c r="N139" i="4" s="1"/>
  <c r="AC143" i="4"/>
  <c r="X143" i="4"/>
  <c r="P143" i="4"/>
  <c r="V143" i="4" s="1"/>
  <c r="W143" i="4" s="1"/>
  <c r="AH143" i="4"/>
  <c r="R143" i="4"/>
  <c r="AR143" i="4"/>
  <c r="AM143" i="4"/>
  <c r="AM13" i="4"/>
  <c r="AR13" i="4"/>
  <c r="AC13" i="4"/>
  <c r="AH13" i="4"/>
  <c r="X13" i="4"/>
  <c r="P13" i="4"/>
  <c r="Q13" i="4"/>
  <c r="R13" i="4"/>
  <c r="AP13" i="4" s="1"/>
  <c r="AQ13" i="4" s="1"/>
  <c r="K16" i="4"/>
  <c r="N16" i="4" s="1"/>
  <c r="L16" i="4"/>
  <c r="M16" i="4"/>
  <c r="Q17" i="4"/>
  <c r="V17" i="4" s="1"/>
  <c r="W17" i="4" s="1"/>
  <c r="P32" i="4"/>
  <c r="K36" i="4"/>
  <c r="M36" i="4"/>
  <c r="L36" i="4"/>
  <c r="N36" i="4" s="1"/>
  <c r="AR55" i="4"/>
  <c r="X55" i="4"/>
  <c r="R55" i="4"/>
  <c r="AH55" i="4"/>
  <c r="AM55" i="4"/>
  <c r="Q55" i="4"/>
  <c r="AC55" i="4"/>
  <c r="AH62" i="4"/>
  <c r="S62" i="4"/>
  <c r="T62" i="4"/>
  <c r="AF62" i="4" s="1"/>
  <c r="AG62" i="4" s="1"/>
  <c r="AC62" i="4"/>
  <c r="AM62" i="4"/>
  <c r="P62" i="4"/>
  <c r="AR62" i="4"/>
  <c r="Q62" i="4"/>
  <c r="X62" i="4"/>
  <c r="AI81" i="4"/>
  <c r="AJ81" i="4"/>
  <c r="AC49" i="4"/>
  <c r="AM49" i="4"/>
  <c r="S49" i="4"/>
  <c r="T49" i="4"/>
  <c r="AF49" i="4" s="1"/>
  <c r="AG49" i="4" s="1"/>
  <c r="P49" i="4"/>
  <c r="X49" i="4"/>
  <c r="AH49" i="4"/>
  <c r="Q49" i="4"/>
  <c r="V49" i="4" s="1"/>
  <c r="W49" i="4" s="1"/>
  <c r="R49" i="4"/>
  <c r="AR49" i="4"/>
  <c r="AR59" i="4"/>
  <c r="AC59" i="4"/>
  <c r="X59" i="4"/>
  <c r="AH59" i="4"/>
  <c r="AM59" i="4"/>
  <c r="AH85" i="4"/>
  <c r="AR85" i="4"/>
  <c r="X85" i="4"/>
  <c r="Q85" i="4"/>
  <c r="AM85" i="4"/>
  <c r="AC85" i="4"/>
  <c r="S85" i="4"/>
  <c r="T85" i="4"/>
  <c r="P85" i="4"/>
  <c r="V85" i="4" s="1"/>
  <c r="W85" i="4" s="1"/>
  <c r="K87" i="4"/>
  <c r="N87" i="4" s="1"/>
  <c r="L87" i="4"/>
  <c r="M87" i="4"/>
  <c r="AR72" i="4"/>
  <c r="X72" i="4"/>
  <c r="Q72" i="4"/>
  <c r="AC72" i="4"/>
  <c r="R72" i="4"/>
  <c r="S72" i="4"/>
  <c r="AH72" i="4"/>
  <c r="AM72" i="4"/>
  <c r="L79" i="4"/>
  <c r="K79" i="4"/>
  <c r="M79" i="4"/>
  <c r="AM42" i="4"/>
  <c r="X42" i="4"/>
  <c r="AH42" i="4"/>
  <c r="P42" i="4"/>
  <c r="Q42" i="4"/>
  <c r="R42" i="4"/>
  <c r="AA42" i="4" s="1"/>
  <c r="AB42" i="4" s="1"/>
  <c r="AC42" i="4"/>
  <c r="T42" i="4"/>
  <c r="AF42" i="4" s="1"/>
  <c r="AG42" i="4" s="1"/>
  <c r="AR42" i="4"/>
  <c r="AH75" i="4"/>
  <c r="AR75" i="4"/>
  <c r="P75" i="4"/>
  <c r="AC75" i="4"/>
  <c r="Q75" i="4"/>
  <c r="S75" i="4"/>
  <c r="X75" i="4"/>
  <c r="AM75" i="4"/>
  <c r="K105" i="4"/>
  <c r="L105" i="4"/>
  <c r="M105" i="4"/>
  <c r="M116" i="4"/>
  <c r="L116" i="4"/>
  <c r="K116" i="4"/>
  <c r="N116" i="4" s="1"/>
  <c r="S130" i="4"/>
  <c r="AM130" i="4"/>
  <c r="X130" i="4"/>
  <c r="AH130" i="4"/>
  <c r="P130" i="4"/>
  <c r="Q130" i="4"/>
  <c r="V130" i="4" s="1"/>
  <c r="W130" i="4" s="1"/>
  <c r="R130" i="4"/>
  <c r="AC130" i="4"/>
  <c r="T130" i="4"/>
  <c r="AF130" i="4" s="1"/>
  <c r="AG130" i="4" s="1"/>
  <c r="AR130" i="4"/>
  <c r="K119" i="4"/>
  <c r="M119" i="4"/>
  <c r="N119" i="4" s="1"/>
  <c r="L119" i="4"/>
  <c r="M131" i="4"/>
  <c r="K131" i="4"/>
  <c r="L131" i="4"/>
  <c r="N131" i="4" s="1"/>
  <c r="AI143" i="4"/>
  <c r="AJ143" i="4"/>
  <c r="P122" i="4"/>
  <c r="X122" i="4"/>
  <c r="Q122" i="4"/>
  <c r="S122" i="4"/>
  <c r="T122" i="4"/>
  <c r="AF122" i="4" s="1"/>
  <c r="AG122" i="4" s="1"/>
  <c r="AR122" i="4"/>
  <c r="AC122" i="4"/>
  <c r="AM122" i="4"/>
  <c r="AH122" i="4"/>
  <c r="R122" i="4"/>
  <c r="K28" i="4"/>
  <c r="M28" i="4"/>
  <c r="L28" i="4"/>
  <c r="N28" i="4"/>
  <c r="AP42" i="4"/>
  <c r="AQ42" i="4" s="1"/>
  <c r="AK42" i="4"/>
  <c r="AL42" i="4" s="1"/>
  <c r="M22" i="4"/>
  <c r="K22" i="4"/>
  <c r="N22" i="4" s="1"/>
  <c r="L22" i="4"/>
  <c r="M34" i="4"/>
  <c r="K34" i="4"/>
  <c r="N34" i="4" s="1"/>
  <c r="L34" i="4"/>
  <c r="AM40" i="4"/>
  <c r="S40" i="4"/>
  <c r="Q40" i="4"/>
  <c r="T40" i="4"/>
  <c r="AF40" i="4" s="1"/>
  <c r="AG40" i="4" s="1"/>
  <c r="AR40" i="4"/>
  <c r="R40" i="4"/>
  <c r="X40" i="4"/>
  <c r="AH40" i="4"/>
  <c r="P40" i="4"/>
  <c r="AC40" i="4"/>
  <c r="AJ75" i="4"/>
  <c r="AI75" i="4"/>
  <c r="AH63" i="4"/>
  <c r="AR63" i="4"/>
  <c r="AM63" i="4"/>
  <c r="X63" i="4"/>
  <c r="AC63" i="4"/>
  <c r="AC89" i="4"/>
  <c r="P89" i="4"/>
  <c r="X89" i="4"/>
  <c r="AH89" i="4"/>
  <c r="AM89" i="4"/>
  <c r="AR89" i="4"/>
  <c r="S89" i="4"/>
  <c r="T89" i="4"/>
  <c r="AF89" i="4" s="1"/>
  <c r="AG89" i="4" s="1"/>
  <c r="Q89" i="4"/>
  <c r="AJ82" i="4"/>
  <c r="AI82" i="4"/>
  <c r="N97" i="4"/>
  <c r="M97" i="4"/>
  <c r="K97" i="4"/>
  <c r="L97" i="4"/>
  <c r="K95" i="4"/>
  <c r="L95" i="4"/>
  <c r="M95" i="4"/>
  <c r="AR102" i="4"/>
  <c r="AC102" i="4"/>
  <c r="X102" i="4"/>
  <c r="AH102" i="4"/>
  <c r="Q102" i="4"/>
  <c r="R102" i="4"/>
  <c r="AA102" i="4" s="1"/>
  <c r="AB102" i="4" s="1"/>
  <c r="AM102" i="4"/>
  <c r="AC103" i="4"/>
  <c r="AH103" i="4"/>
  <c r="AR103" i="4"/>
  <c r="AM103" i="4"/>
  <c r="X103" i="4"/>
  <c r="R103" i="4"/>
  <c r="AC110" i="4"/>
  <c r="X110" i="4"/>
  <c r="R110" i="4"/>
  <c r="AP110" i="4" s="1"/>
  <c r="AQ110" i="4" s="1"/>
  <c r="AM110" i="4"/>
  <c r="AH110" i="4"/>
  <c r="AR110" i="4"/>
  <c r="AM113" i="4"/>
  <c r="X113" i="4"/>
  <c r="AH113" i="4"/>
  <c r="P113" i="4"/>
  <c r="Q113" i="4"/>
  <c r="R113" i="4"/>
  <c r="AC113" i="4"/>
  <c r="T113" i="4"/>
  <c r="AF113" i="4" s="1"/>
  <c r="AG113" i="4" s="1"/>
  <c r="AR113" i="4"/>
  <c r="R146" i="4"/>
  <c r="AH146" i="4"/>
  <c r="S146" i="4"/>
  <c r="AR146" i="4"/>
  <c r="AC146" i="4"/>
  <c r="AM146" i="4"/>
  <c r="X146" i="4"/>
  <c r="Q144" i="4"/>
  <c r="AC129" i="4"/>
  <c r="AH129" i="4"/>
  <c r="AR129" i="4"/>
  <c r="X129" i="4"/>
  <c r="R129" i="4"/>
  <c r="AM129" i="4"/>
  <c r="S129" i="4"/>
  <c r="K20" i="4"/>
  <c r="M20" i="4"/>
  <c r="L20" i="4"/>
  <c r="T17" i="4"/>
  <c r="AF17" i="4" s="1"/>
  <c r="AG17" i="4" s="1"/>
  <c r="AM26" i="4"/>
  <c r="P26" i="4"/>
  <c r="R26" i="4"/>
  <c r="T26" i="4"/>
  <c r="AF26" i="4" s="1"/>
  <c r="AG26" i="4" s="1"/>
  <c r="S26" i="4"/>
  <c r="X26" i="4"/>
  <c r="Q26" i="4"/>
  <c r="V26" i="4" s="1"/>
  <c r="W26" i="4" s="1"/>
  <c r="AC26" i="4"/>
  <c r="AH26" i="4"/>
  <c r="AR26" i="4"/>
  <c r="P29" i="4"/>
  <c r="P55" i="4"/>
  <c r="X56" i="4"/>
  <c r="AH56" i="4"/>
  <c r="S56" i="4"/>
  <c r="AR56" i="4"/>
  <c r="AM56" i="4"/>
  <c r="Q56" i="4"/>
  <c r="V56" i="4" s="1"/>
  <c r="W56" i="4" s="1"/>
  <c r="AC56" i="4"/>
  <c r="AJ80" i="4"/>
  <c r="AI80" i="4"/>
  <c r="S59" i="4"/>
  <c r="R63" i="4"/>
  <c r="L70" i="4"/>
  <c r="K70" i="4"/>
  <c r="N70" i="4" s="1"/>
  <c r="M70" i="4"/>
  <c r="S88" i="4"/>
  <c r="Q110" i="4"/>
  <c r="V110" i="4" s="1"/>
  <c r="W110" i="4" s="1"/>
  <c r="K107" i="4"/>
  <c r="N107" i="4" s="1"/>
  <c r="L107" i="4"/>
  <c r="M107" i="4"/>
  <c r="K101" i="4"/>
  <c r="L101" i="4"/>
  <c r="M101" i="4"/>
  <c r="M112" i="4"/>
  <c r="K112" i="4"/>
  <c r="L112" i="4"/>
  <c r="N112" i="4" s="1"/>
  <c r="S114" i="4"/>
  <c r="K123" i="4"/>
  <c r="M123" i="4"/>
  <c r="L123" i="4"/>
  <c r="K134" i="4"/>
  <c r="L134" i="4"/>
  <c r="N134" i="4" s="1"/>
  <c r="M134" i="4"/>
  <c r="T146" i="4"/>
  <c r="AF146" i="4" s="1"/>
  <c r="AG146" i="4" s="1"/>
  <c r="S138" i="4"/>
  <c r="AM138" i="4"/>
  <c r="R138" i="4"/>
  <c r="AC138" i="4"/>
  <c r="T138" i="4"/>
  <c r="AF138" i="4" s="1"/>
  <c r="AG138" i="4" s="1"/>
  <c r="AR138" i="4"/>
  <c r="X138" i="4"/>
  <c r="AH138" i="4"/>
  <c r="P138" i="4"/>
  <c r="Q138" i="4"/>
  <c r="S144" i="4"/>
  <c r="AR25" i="4"/>
  <c r="AC25" i="4"/>
  <c r="AM25" i="4"/>
  <c r="X25" i="4"/>
  <c r="AH25" i="4"/>
  <c r="Q25" i="4"/>
  <c r="V25" i="4" s="1"/>
  <c r="W25" i="4" s="1"/>
  <c r="S25" i="4"/>
  <c r="L27" i="4"/>
  <c r="K27" i="4"/>
  <c r="M27" i="4"/>
  <c r="M39" i="4"/>
  <c r="L39" i="4"/>
  <c r="K39" i="4"/>
  <c r="N39" i="4" s="1"/>
  <c r="X52" i="4"/>
  <c r="AH52" i="4"/>
  <c r="Q52" i="4"/>
  <c r="V52" i="4" s="1"/>
  <c r="W52" i="4" s="1"/>
  <c r="AC52" i="4"/>
  <c r="S52" i="4"/>
  <c r="AR52" i="4"/>
  <c r="AM52" i="4"/>
  <c r="AJ84" i="4"/>
  <c r="AI84" i="4"/>
  <c r="P72" i="4"/>
  <c r="R75" i="4"/>
  <c r="T52" i="4"/>
  <c r="AF52" i="4" s="1"/>
  <c r="AG52" i="4" s="1"/>
  <c r="Q63" i="4"/>
  <c r="V63" i="4" s="1"/>
  <c r="W63" i="4" s="1"/>
  <c r="X82" i="4"/>
  <c r="AR82" i="4"/>
  <c r="AC82" i="4"/>
  <c r="AM82" i="4"/>
  <c r="Q82" i="4"/>
  <c r="AH82" i="4"/>
  <c r="K73" i="4"/>
  <c r="L73" i="4"/>
  <c r="M73" i="4"/>
  <c r="N73" i="4" s="1"/>
  <c r="AI83" i="4"/>
  <c r="AJ83" i="4"/>
  <c r="X86" i="4"/>
  <c r="AR86" i="4"/>
  <c r="Q86" i="4"/>
  <c r="V86" i="4" s="1"/>
  <c r="W86" i="4" s="1"/>
  <c r="R86" i="4"/>
  <c r="AC86" i="4"/>
  <c r="AM86" i="4"/>
  <c r="S86" i="4"/>
  <c r="AH86" i="4"/>
  <c r="AR92" i="4"/>
  <c r="X92" i="4"/>
  <c r="AH92" i="4"/>
  <c r="AC92" i="4"/>
  <c r="AM92" i="4"/>
  <c r="R92" i="4"/>
  <c r="AK92" i="4" s="1"/>
  <c r="AL92" i="4" s="1"/>
  <c r="S113" i="4"/>
  <c r="P103" i="4"/>
  <c r="V103" i="4" s="1"/>
  <c r="W103" i="4" s="1"/>
  <c r="P114" i="4"/>
  <c r="V114" i="4" s="1"/>
  <c r="W114" i="4" s="1"/>
  <c r="S115" i="4"/>
  <c r="AM115" i="4"/>
  <c r="T115" i="4"/>
  <c r="AF115" i="4" s="1"/>
  <c r="AG115" i="4" s="1"/>
  <c r="AR115" i="4"/>
  <c r="X115" i="4"/>
  <c r="AH115" i="4"/>
  <c r="P115" i="4"/>
  <c r="R115" i="4"/>
  <c r="AC115" i="4"/>
  <c r="Q115" i="4"/>
  <c r="P133" i="4"/>
  <c r="V133" i="4" s="1"/>
  <c r="W133" i="4" s="1"/>
  <c r="S133" i="4"/>
  <c r="Q129" i="4"/>
  <c r="V129" i="4" s="1"/>
  <c r="W129" i="4" s="1"/>
  <c r="AC120" i="4"/>
  <c r="P120" i="4"/>
  <c r="AR17" i="4"/>
  <c r="AC17" i="4"/>
  <c r="AH17" i="4"/>
  <c r="AM17" i="4"/>
  <c r="X17" i="4"/>
  <c r="M12" i="4"/>
  <c r="K12" i="4"/>
  <c r="N12" i="4" s="1"/>
  <c r="L12" i="4"/>
  <c r="K23" i="4"/>
  <c r="L23" i="4"/>
  <c r="M23" i="4"/>
  <c r="AE42" i="4"/>
  <c r="AD42" i="4"/>
  <c r="S17" i="4"/>
  <c r="AC32" i="4"/>
  <c r="AM32" i="4"/>
  <c r="AH32" i="4"/>
  <c r="AR32" i="4"/>
  <c r="X32" i="4"/>
  <c r="Q32" i="4"/>
  <c r="V32" i="4" s="1"/>
  <c r="W32" i="4" s="1"/>
  <c r="S44" i="4"/>
  <c r="AC44" i="4"/>
  <c r="P44" i="4"/>
  <c r="X44" i="4"/>
  <c r="Q44" i="4"/>
  <c r="V44" i="4" s="1"/>
  <c r="W44" i="4" s="1"/>
  <c r="AR44" i="4"/>
  <c r="R44" i="4"/>
  <c r="AH44" i="4"/>
  <c r="AM44" i="4"/>
  <c r="T44" i="4"/>
  <c r="AF44" i="4" s="1"/>
  <c r="AG44" i="4" s="1"/>
  <c r="AH57" i="4"/>
  <c r="AR57" i="4"/>
  <c r="R59" i="4"/>
  <c r="S55" i="4"/>
  <c r="L76" i="4"/>
  <c r="K76" i="4"/>
  <c r="M76" i="4"/>
  <c r="L84" i="4"/>
  <c r="M84" i="4"/>
  <c r="K84" i="4"/>
  <c r="N84" i="4"/>
  <c r="AJ104" i="4"/>
  <c r="AI104" i="4"/>
  <c r="AJ94" i="4"/>
  <c r="AI94" i="4"/>
  <c r="M108" i="4"/>
  <c r="K108" i="4"/>
  <c r="N108" i="4" s="1"/>
  <c r="L108" i="4"/>
  <c r="AR96" i="4"/>
  <c r="X96" i="4"/>
  <c r="AH96" i="4"/>
  <c r="Q96" i="4"/>
  <c r="V96" i="4" s="1"/>
  <c r="W96" i="4" s="1"/>
  <c r="AC96" i="4"/>
  <c r="AM96" i="4"/>
  <c r="R96" i="4"/>
  <c r="AK96" i="4" s="1"/>
  <c r="AL96" i="4" s="1"/>
  <c r="AI110" i="4"/>
  <c r="AJ110" i="4"/>
  <c r="AI135" i="4"/>
  <c r="AJ135" i="4"/>
  <c r="N121" i="4"/>
  <c r="K121" i="4"/>
  <c r="M121" i="4"/>
  <c r="L121" i="4"/>
  <c r="K125" i="4"/>
  <c r="M125" i="4"/>
  <c r="L125" i="4"/>
  <c r="AC135" i="4"/>
  <c r="AH135" i="4"/>
  <c r="AR135" i="4"/>
  <c r="X135" i="4"/>
  <c r="P135" i="4"/>
  <c r="R135" i="4"/>
  <c r="AM135" i="4"/>
  <c r="Q135" i="4"/>
  <c r="P146" i="4"/>
  <c r="V146" i="4" s="1"/>
  <c r="W146" i="4" s="1"/>
  <c r="S135" i="4"/>
  <c r="T13" i="4"/>
  <c r="AF13" i="4" s="1"/>
  <c r="AG13" i="4" s="1"/>
  <c r="K10" i="4"/>
  <c r="M10" i="4"/>
  <c r="L10" i="4"/>
  <c r="AC14" i="4"/>
  <c r="AM14" i="4"/>
  <c r="AH14" i="4"/>
  <c r="Q14" i="4"/>
  <c r="R14" i="4"/>
  <c r="S14" i="4"/>
  <c r="P14" i="4"/>
  <c r="AR14" i="4"/>
  <c r="T14" i="4"/>
  <c r="AF14" i="4" s="1"/>
  <c r="AG14" i="4" s="1"/>
  <c r="X14" i="4"/>
  <c r="R32" i="4"/>
  <c r="M43" i="4"/>
  <c r="K43" i="4"/>
  <c r="N43" i="4" s="1"/>
  <c r="L43" i="4"/>
  <c r="L53" i="4"/>
  <c r="K53" i="4"/>
  <c r="N53" i="4" s="1"/>
  <c r="M53" i="4"/>
  <c r="L66" i="4"/>
  <c r="K66" i="4"/>
  <c r="N66" i="4" s="1"/>
  <c r="M66" i="4"/>
  <c r="M45" i="4"/>
  <c r="K45" i="4"/>
  <c r="N45" i="4" s="1"/>
  <c r="L45" i="4"/>
  <c r="K77" i="4"/>
  <c r="L77" i="4"/>
  <c r="M77" i="4"/>
  <c r="R85" i="4"/>
  <c r="P102" i="4"/>
  <c r="T103" i="4"/>
  <c r="AF103" i="4" s="1"/>
  <c r="AG103" i="4" s="1"/>
  <c r="AC144" i="4"/>
  <c r="AM144" i="4"/>
  <c r="X144" i="4"/>
  <c r="R144" i="4"/>
  <c r="AH144" i="4"/>
  <c r="AR144" i="4"/>
  <c r="M137" i="4"/>
  <c r="K137" i="4"/>
  <c r="N137" i="4" s="1"/>
  <c r="L137" i="4"/>
  <c r="P144" i="4"/>
  <c r="K140" i="4"/>
  <c r="N140" i="4" s="1"/>
  <c r="L140" i="4"/>
  <c r="M140" i="4"/>
  <c r="AC127" i="4"/>
  <c r="X127" i="4"/>
  <c r="P127" i="4"/>
  <c r="R127" i="4"/>
  <c r="S127" i="4"/>
  <c r="AM127" i="4"/>
  <c r="T127" i="4"/>
  <c r="AF127" i="4" s="1"/>
  <c r="AG127" i="4" s="1"/>
  <c r="AH127" i="4"/>
  <c r="AR127" i="4"/>
  <c r="K142" i="4"/>
  <c r="L142" i="4"/>
  <c r="M142" i="4"/>
  <c r="N142" i="4"/>
  <c r="AM132" i="4"/>
  <c r="T132" i="4"/>
  <c r="AR132" i="4"/>
  <c r="X132" i="4"/>
  <c r="AH132" i="4"/>
  <c r="P132" i="4"/>
  <c r="V132" i="4" s="1"/>
  <c r="W132" i="4" s="1"/>
  <c r="Q132" i="4"/>
  <c r="R132" i="4"/>
  <c r="AC132" i="4"/>
  <c r="R29" i="4" l="1"/>
  <c r="AK29" i="4" s="1"/>
  <c r="AL29" i="4" s="1"/>
  <c r="AR29" i="4"/>
  <c r="N24" i="4"/>
  <c r="N23" i="4"/>
  <c r="AR23" i="4" s="1"/>
  <c r="T29" i="4"/>
  <c r="AF29" i="4" s="1"/>
  <c r="AG29" i="4" s="1"/>
  <c r="X29" i="4"/>
  <c r="Q29" i="4"/>
  <c r="V29" i="4" s="1"/>
  <c r="W29" i="4" s="1"/>
  <c r="N20" i="4"/>
  <c r="AC20" i="4" s="1"/>
  <c r="N10" i="4"/>
  <c r="T10" i="4" s="1"/>
  <c r="AF10" i="4" s="1"/>
  <c r="AG10" i="4" s="1"/>
  <c r="AM29" i="4"/>
  <c r="AH29" i="4"/>
  <c r="AC29" i="4"/>
  <c r="AK63" i="4"/>
  <c r="AL63" i="4" s="1"/>
  <c r="AP63" i="4"/>
  <c r="AQ63" i="4" s="1"/>
  <c r="AK102" i="4"/>
  <c r="AL102" i="4" s="1"/>
  <c r="AA32" i="4"/>
  <c r="AB32" i="4" s="1"/>
  <c r="AE32" i="4" s="1"/>
  <c r="AK32" i="4"/>
  <c r="AL32" i="4" s="1"/>
  <c r="Y143" i="4"/>
  <c r="Z143" i="4"/>
  <c r="N76" i="4"/>
  <c r="V148" i="4"/>
  <c r="W148" i="4" s="1"/>
  <c r="AE94" i="3"/>
  <c r="V135" i="4"/>
  <c r="W135" i="4" s="1"/>
  <c r="N125" i="4"/>
  <c r="X57" i="4"/>
  <c r="P57" i="4"/>
  <c r="V57" i="4" s="1"/>
  <c r="W57" i="4" s="1"/>
  <c r="V46" i="4"/>
  <c r="W46" i="4" s="1"/>
  <c r="Y46" i="4" s="1"/>
  <c r="V111" i="4"/>
  <c r="W111" i="4" s="1"/>
  <c r="AA13" i="4"/>
  <c r="AB13" i="4" s="1"/>
  <c r="V109" i="4"/>
  <c r="W109" i="4" s="1"/>
  <c r="AK110" i="4"/>
  <c r="AL110" i="4" s="1"/>
  <c r="AA21" i="4"/>
  <c r="AB21" i="4" s="1"/>
  <c r="AE21" i="4" s="1"/>
  <c r="AP96" i="4"/>
  <c r="AQ96" i="4" s="1"/>
  <c r="AA110" i="4"/>
  <c r="AB110" i="4" s="1"/>
  <c r="AC57" i="4"/>
  <c r="AM57" i="4"/>
  <c r="N95" i="4"/>
  <c r="V75" i="4"/>
  <c r="W75" i="4" s="1"/>
  <c r="V48" i="4"/>
  <c r="W48" i="4" s="1"/>
  <c r="Q57" i="4"/>
  <c r="V138" i="4"/>
  <c r="W138" i="4" s="1"/>
  <c r="V89" i="4"/>
  <c r="W89" i="4" s="1"/>
  <c r="V42" i="4"/>
  <c r="W42" i="4" s="1"/>
  <c r="Z42" i="4" s="1"/>
  <c r="V64" i="4"/>
  <c r="W64" i="4" s="1"/>
  <c r="AE133" i="3"/>
  <c r="AE139" i="3"/>
  <c r="AE110" i="3"/>
  <c r="AE92" i="3"/>
  <c r="AE143" i="3"/>
  <c r="AE51" i="3"/>
  <c r="AE132" i="3"/>
  <c r="AP21" i="4"/>
  <c r="AQ21" i="4" s="1"/>
  <c r="AS21" i="4" s="1"/>
  <c r="AE98" i="3"/>
  <c r="Q31" i="4"/>
  <c r="AC31" i="4"/>
  <c r="AR31" i="4"/>
  <c r="T31" i="4"/>
  <c r="AF31" i="4" s="1"/>
  <c r="AG31" i="4" s="1"/>
  <c r="AJ31" i="4" s="1"/>
  <c r="X31" i="4"/>
  <c r="P31" i="4"/>
  <c r="R31" i="4"/>
  <c r="AK31" i="4" s="1"/>
  <c r="AL31" i="4" s="1"/>
  <c r="S31" i="4"/>
  <c r="AM31" i="4"/>
  <c r="AH31" i="4"/>
  <c r="Y114" i="4"/>
  <c r="Z114" i="4"/>
  <c r="Z146" i="4"/>
  <c r="Y146" i="4"/>
  <c r="Y103" i="4"/>
  <c r="Z103" i="4"/>
  <c r="Z141" i="4"/>
  <c r="Y141" i="4"/>
  <c r="Z71" i="4"/>
  <c r="Y71" i="4"/>
  <c r="AM74" i="4"/>
  <c r="S74" i="4"/>
  <c r="T74" i="4"/>
  <c r="AF74" i="4" s="1"/>
  <c r="AG74" i="4" s="1"/>
  <c r="AH74" i="4"/>
  <c r="P74" i="4"/>
  <c r="X74" i="4"/>
  <c r="AR74" i="4"/>
  <c r="R74" i="4"/>
  <c r="Q74" i="4"/>
  <c r="AC74" i="4"/>
  <c r="T94" i="4"/>
  <c r="P94" i="4"/>
  <c r="V94" i="4" s="1"/>
  <c r="W94" i="4" s="1"/>
  <c r="AM120" i="4"/>
  <c r="R133" i="4"/>
  <c r="N145" i="4"/>
  <c r="AR94" i="4"/>
  <c r="AP32" i="4"/>
  <c r="AQ32" i="4" s="1"/>
  <c r="AA96" i="4"/>
  <c r="AB96" i="4" s="1"/>
  <c r="AE96" i="4" s="1"/>
  <c r="AA63" i="4"/>
  <c r="AB63" i="4" s="1"/>
  <c r="AP29" i="4"/>
  <c r="AQ29" i="4" s="1"/>
  <c r="AS29" i="4" s="1"/>
  <c r="R120" i="4"/>
  <c r="AK120" i="4" s="1"/>
  <c r="AL120" i="4" s="1"/>
  <c r="AR120" i="4"/>
  <c r="X133" i="4"/>
  <c r="V144" i="4"/>
  <c r="W144" i="4" s="1"/>
  <c r="N105" i="4"/>
  <c r="V72" i="4"/>
  <c r="W72" i="4" s="1"/>
  <c r="Y72" i="4" s="1"/>
  <c r="N30" i="4"/>
  <c r="AR30" i="4" s="1"/>
  <c r="AC94" i="4"/>
  <c r="AA92" i="4"/>
  <c r="AB92" i="4" s="1"/>
  <c r="V99" i="4"/>
  <c r="W99" i="4" s="1"/>
  <c r="V68" i="4"/>
  <c r="W68" i="4" s="1"/>
  <c r="T57" i="4"/>
  <c r="AF57" i="4" s="1"/>
  <c r="AG57" i="4" s="1"/>
  <c r="R57" i="4"/>
  <c r="AP57" i="4" s="1"/>
  <c r="AQ57" i="4" s="1"/>
  <c r="AP143" i="4"/>
  <c r="AQ143" i="4" s="1"/>
  <c r="AK143" i="4"/>
  <c r="AL143" i="4" s="1"/>
  <c r="AA143" i="4"/>
  <c r="AB143" i="4" s="1"/>
  <c r="AR133" i="4"/>
  <c r="AT21" i="4"/>
  <c r="S94" i="4"/>
  <c r="V35" i="4"/>
  <c r="W35" i="4" s="1"/>
  <c r="V47" i="4"/>
  <c r="W47" i="4" s="1"/>
  <c r="Y47" i="4" s="1"/>
  <c r="V67" i="4"/>
  <c r="W67" i="4" s="1"/>
  <c r="AE84" i="3"/>
  <c r="V127" i="4"/>
  <c r="W127" i="4" s="1"/>
  <c r="AP102" i="4"/>
  <c r="AQ102" i="4" s="1"/>
  <c r="AH120" i="4"/>
  <c r="V14" i="4"/>
  <c r="W14" i="4" s="1"/>
  <c r="Y14" i="4" s="1"/>
  <c r="S120" i="4"/>
  <c r="AH133" i="4"/>
  <c r="N27" i="4"/>
  <c r="AR27" i="4" s="1"/>
  <c r="N101" i="4"/>
  <c r="V40" i="4"/>
  <c r="W40" i="4" s="1"/>
  <c r="V122" i="4"/>
  <c r="W122" i="4" s="1"/>
  <c r="Z122" i="4" s="1"/>
  <c r="N79" i="4"/>
  <c r="V62" i="4"/>
  <c r="W62" i="4" s="1"/>
  <c r="Y62" i="4" s="1"/>
  <c r="V21" i="4"/>
  <c r="W21" i="4" s="1"/>
  <c r="AM94" i="4"/>
  <c r="N15" i="4"/>
  <c r="X15" i="4" s="1"/>
  <c r="AK13" i="4"/>
  <c r="AL13" i="4" s="1"/>
  <c r="AO13" i="4" s="1"/>
  <c r="AE60" i="3"/>
  <c r="S143" i="4"/>
  <c r="Q143" i="4"/>
  <c r="T143" i="4"/>
  <c r="V92" i="4"/>
  <c r="W92" i="4" s="1"/>
  <c r="V41" i="4"/>
  <c r="W41" i="4" s="1"/>
  <c r="T120" i="4"/>
  <c r="AF120" i="4" s="1"/>
  <c r="AG120" i="4" s="1"/>
  <c r="Q120" i="4"/>
  <c r="V120" i="4" s="1"/>
  <c r="W120" i="4" s="1"/>
  <c r="T133" i="4"/>
  <c r="AC133" i="4"/>
  <c r="V102" i="4"/>
  <c r="W102" i="4" s="1"/>
  <c r="Y102" i="4" s="1"/>
  <c r="V55" i="4"/>
  <c r="W55" i="4" s="1"/>
  <c r="AH94" i="4"/>
  <c r="V98" i="4"/>
  <c r="W98" i="4" s="1"/>
  <c r="AE43" i="3"/>
  <c r="AA29" i="4"/>
  <c r="AB29" i="4" s="1"/>
  <c r="N77" i="4"/>
  <c r="AM133" i="4"/>
  <c r="V115" i="4"/>
  <c r="W115" i="4" s="1"/>
  <c r="Z115" i="4" s="1"/>
  <c r="N123" i="4"/>
  <c r="V113" i="4"/>
  <c r="W113" i="4" s="1"/>
  <c r="V13" i="4"/>
  <c r="W13" i="4" s="1"/>
  <c r="R94" i="4"/>
  <c r="V69" i="4"/>
  <c r="W69" i="4" s="1"/>
  <c r="V61" i="4"/>
  <c r="W61" i="4" s="1"/>
  <c r="Y61" i="4" s="1"/>
  <c r="V51" i="4"/>
  <c r="W51" i="4" s="1"/>
  <c r="V33" i="4"/>
  <c r="W33" i="4" s="1"/>
  <c r="Z33" i="4" s="1"/>
  <c r="V117" i="4"/>
  <c r="W117" i="4" s="1"/>
  <c r="AE127" i="3"/>
  <c r="AE40" i="3"/>
  <c r="AE68" i="3"/>
  <c r="AE30" i="3"/>
  <c r="AE109" i="3"/>
  <c r="AE72" i="3"/>
  <c r="AE37" i="3"/>
  <c r="AE76" i="3"/>
  <c r="AE66" i="3"/>
  <c r="AE56" i="3"/>
  <c r="AE105" i="3"/>
  <c r="AE34" i="3"/>
  <c r="AE113" i="3"/>
  <c r="AE39" i="3"/>
  <c r="AE129" i="3"/>
  <c r="AE81" i="3"/>
  <c r="AE32" i="3"/>
  <c r="AE123" i="3"/>
  <c r="AE31" i="3"/>
  <c r="AE64" i="3"/>
  <c r="AE24" i="3"/>
  <c r="AE90" i="3"/>
  <c r="AE119" i="3"/>
  <c r="AE62" i="3"/>
  <c r="AE112" i="3"/>
  <c r="AE74" i="3"/>
  <c r="AE97" i="3"/>
  <c r="AE122" i="3"/>
  <c r="AE57" i="3"/>
  <c r="AE61" i="3"/>
  <c r="AE95" i="3"/>
  <c r="AE48" i="3"/>
  <c r="AE85" i="3"/>
  <c r="AE44" i="3"/>
  <c r="AE107" i="3"/>
  <c r="AE104" i="3"/>
  <c r="AE106" i="3"/>
  <c r="AE78" i="3"/>
  <c r="AE131" i="3"/>
  <c r="AE117" i="3"/>
  <c r="AC125" i="4"/>
  <c r="T125" i="4"/>
  <c r="AF125" i="4" s="1"/>
  <c r="AG125" i="4" s="1"/>
  <c r="AR125" i="4"/>
  <c r="AH125" i="4"/>
  <c r="X125" i="4"/>
  <c r="AM125" i="4"/>
  <c r="P125" i="4"/>
  <c r="S125" i="4"/>
  <c r="R125" i="4"/>
  <c r="Q125" i="4"/>
  <c r="R76" i="4"/>
  <c r="X73" i="4"/>
  <c r="AH73" i="4"/>
  <c r="Q73" i="4"/>
  <c r="AC73" i="4"/>
  <c r="S73" i="4"/>
  <c r="AR73" i="4"/>
  <c r="T73" i="4"/>
  <c r="AF73" i="4" s="1"/>
  <c r="AG73" i="4" s="1"/>
  <c r="AM73" i="4"/>
  <c r="P73" i="4"/>
  <c r="R73" i="4"/>
  <c r="S134" i="4"/>
  <c r="AM134" i="4"/>
  <c r="P134" i="4"/>
  <c r="Q134" i="4"/>
  <c r="R134" i="4"/>
  <c r="AC134" i="4"/>
  <c r="T134" i="4"/>
  <c r="AF134" i="4" s="1"/>
  <c r="AG134" i="4" s="1"/>
  <c r="AR134" i="4"/>
  <c r="X134" i="4"/>
  <c r="AH134" i="4"/>
  <c r="AC131" i="4"/>
  <c r="R131" i="4"/>
  <c r="S131" i="4"/>
  <c r="AM131" i="4"/>
  <c r="T131" i="4"/>
  <c r="AF131" i="4" s="1"/>
  <c r="AG131" i="4" s="1"/>
  <c r="AH131" i="4"/>
  <c r="AR131" i="4"/>
  <c r="X131" i="4"/>
  <c r="Q131" i="4"/>
  <c r="P131" i="4"/>
  <c r="AM36" i="4"/>
  <c r="S36" i="4"/>
  <c r="AR36" i="4"/>
  <c r="Q36" i="4"/>
  <c r="V36" i="4" s="1"/>
  <c r="W36" i="4" s="1"/>
  <c r="R36" i="4"/>
  <c r="AC36" i="4"/>
  <c r="T36" i="4"/>
  <c r="AF36" i="4" s="1"/>
  <c r="AG36" i="4" s="1"/>
  <c r="X36" i="4"/>
  <c r="AH36" i="4"/>
  <c r="P36" i="4"/>
  <c r="AM66" i="4"/>
  <c r="X66" i="4"/>
  <c r="Q66" i="4"/>
  <c r="AH66" i="4"/>
  <c r="AR66" i="4"/>
  <c r="S66" i="4"/>
  <c r="AC66" i="4"/>
  <c r="R66" i="4"/>
  <c r="T66" i="4"/>
  <c r="AF66" i="4" s="1"/>
  <c r="AG66" i="4" s="1"/>
  <c r="P66" i="4"/>
  <c r="X27" i="4"/>
  <c r="AH27" i="4"/>
  <c r="Q27" i="4"/>
  <c r="T27" i="4"/>
  <c r="AF27" i="4" s="1"/>
  <c r="AG27" i="4" s="1"/>
  <c r="AC101" i="4"/>
  <c r="P101" i="4"/>
  <c r="X101" i="4"/>
  <c r="S101" i="4"/>
  <c r="AH79" i="4"/>
  <c r="AR79" i="4"/>
  <c r="Q79" i="4"/>
  <c r="S79" i="4"/>
  <c r="X79" i="4"/>
  <c r="AM79" i="4"/>
  <c r="P79" i="4"/>
  <c r="V79" i="4" s="1"/>
  <c r="W79" i="4" s="1"/>
  <c r="AC79" i="4"/>
  <c r="R79" i="4"/>
  <c r="T79" i="4"/>
  <c r="AC139" i="4"/>
  <c r="AH139" i="4"/>
  <c r="AR139" i="4"/>
  <c r="X139" i="4"/>
  <c r="R139" i="4"/>
  <c r="S139" i="4"/>
  <c r="AM139" i="4"/>
  <c r="T139" i="4"/>
  <c r="AF139" i="4" s="1"/>
  <c r="AG139" i="4" s="1"/>
  <c r="Q139" i="4"/>
  <c r="P139" i="4"/>
  <c r="AM15" i="4"/>
  <c r="AC15" i="4"/>
  <c r="AR15" i="4"/>
  <c r="AH15" i="4"/>
  <c r="T15" i="4"/>
  <c r="AF15" i="4" s="1"/>
  <c r="AG15" i="4" s="1"/>
  <c r="Q15" i="4"/>
  <c r="R123" i="4"/>
  <c r="AH123" i="4"/>
  <c r="S123" i="4"/>
  <c r="AC123" i="4"/>
  <c r="AM123" i="4"/>
  <c r="T123" i="4"/>
  <c r="AF123" i="4" s="1"/>
  <c r="AG123" i="4" s="1"/>
  <c r="AR123" i="4"/>
  <c r="X123" i="4"/>
  <c r="P123" i="4"/>
  <c r="Q123" i="4"/>
  <c r="AM70" i="4"/>
  <c r="X70" i="4"/>
  <c r="AH70" i="4"/>
  <c r="AR70" i="4"/>
  <c r="AC70" i="4"/>
  <c r="Q70" i="4"/>
  <c r="S70" i="4"/>
  <c r="T70" i="4"/>
  <c r="AF70" i="4" s="1"/>
  <c r="AG70" i="4" s="1"/>
  <c r="P70" i="4"/>
  <c r="R70" i="4"/>
  <c r="X53" i="4"/>
  <c r="AH53" i="4"/>
  <c r="AR53" i="4"/>
  <c r="Q53" i="4"/>
  <c r="S53" i="4"/>
  <c r="AM53" i="4"/>
  <c r="AC53" i="4"/>
  <c r="P53" i="4"/>
  <c r="R53" i="4"/>
  <c r="T53" i="4"/>
  <c r="AF53" i="4" s="1"/>
  <c r="AG53" i="4" s="1"/>
  <c r="R119" i="4"/>
  <c r="AH119" i="4"/>
  <c r="S119" i="4"/>
  <c r="AC119" i="4"/>
  <c r="AM119" i="4"/>
  <c r="P119" i="4"/>
  <c r="AR119" i="4"/>
  <c r="T119" i="4"/>
  <c r="AF119" i="4" s="1"/>
  <c r="AG119" i="4" s="1"/>
  <c r="X119" i="4"/>
  <c r="Q119" i="4"/>
  <c r="AC118" i="4"/>
  <c r="P118" i="4"/>
  <c r="X118" i="4"/>
  <c r="S118" i="4"/>
  <c r="AR118" i="4"/>
  <c r="AM118" i="4"/>
  <c r="AH118" i="4"/>
  <c r="Q118" i="4"/>
  <c r="R118" i="4"/>
  <c r="T118" i="4"/>
  <c r="AF118" i="4" s="1"/>
  <c r="AG118" i="4" s="1"/>
  <c r="S10" i="4"/>
  <c r="AC10" i="4"/>
  <c r="AM10" i="4"/>
  <c r="R10" i="4"/>
  <c r="X10" i="4"/>
  <c r="AR10" i="4"/>
  <c r="X23" i="4"/>
  <c r="R23" i="4"/>
  <c r="AC23" i="4"/>
  <c r="T23" i="4"/>
  <c r="AF23" i="4" s="1"/>
  <c r="AG23" i="4" s="1"/>
  <c r="AH23" i="4"/>
  <c r="Q23" i="4"/>
  <c r="X145" i="4"/>
  <c r="Q145" i="4"/>
  <c r="S145" i="4"/>
  <c r="T145" i="4"/>
  <c r="AF145" i="4" s="1"/>
  <c r="AG145" i="4" s="1"/>
  <c r="AC45" i="4"/>
  <c r="AM45" i="4"/>
  <c r="S45" i="4"/>
  <c r="P45" i="4"/>
  <c r="Q45" i="4"/>
  <c r="R45" i="4"/>
  <c r="T45" i="4"/>
  <c r="AF45" i="4" s="1"/>
  <c r="AG45" i="4" s="1"/>
  <c r="X45" i="4"/>
  <c r="AH45" i="4"/>
  <c r="AR45" i="4"/>
  <c r="AC39" i="4"/>
  <c r="X39" i="4"/>
  <c r="R39" i="4"/>
  <c r="S39" i="4"/>
  <c r="AM39" i="4"/>
  <c r="AH39" i="4"/>
  <c r="P39" i="4"/>
  <c r="AR39" i="4"/>
  <c r="T39" i="4"/>
  <c r="AF39" i="4" s="1"/>
  <c r="AG39" i="4" s="1"/>
  <c r="Q39" i="4"/>
  <c r="AC112" i="4"/>
  <c r="AH112" i="4"/>
  <c r="AR112" i="4"/>
  <c r="X112" i="4"/>
  <c r="P112" i="4"/>
  <c r="R112" i="4"/>
  <c r="S112" i="4"/>
  <c r="AM112" i="4"/>
  <c r="Q112" i="4"/>
  <c r="T112" i="4"/>
  <c r="AF112" i="4" s="1"/>
  <c r="AG112" i="4" s="1"/>
  <c r="AC137" i="4"/>
  <c r="R137" i="4"/>
  <c r="AM137" i="4"/>
  <c r="AH137" i="4"/>
  <c r="AR137" i="4"/>
  <c r="X137" i="4"/>
  <c r="S137" i="4"/>
  <c r="P137" i="4"/>
  <c r="Q137" i="4"/>
  <c r="T137" i="4"/>
  <c r="AF137" i="4" s="1"/>
  <c r="AG137" i="4" s="1"/>
  <c r="AH95" i="4"/>
  <c r="AC95" i="4"/>
  <c r="P95" i="4"/>
  <c r="AR95" i="4"/>
  <c r="X95" i="4"/>
  <c r="AM95" i="4"/>
  <c r="Q95" i="4"/>
  <c r="T95" i="4"/>
  <c r="AF95" i="4" s="1"/>
  <c r="AG95" i="4" s="1"/>
  <c r="R95" i="4"/>
  <c r="S95" i="4"/>
  <c r="AH105" i="4"/>
  <c r="AM105" i="4"/>
  <c r="P105" i="4"/>
  <c r="Q105" i="4"/>
  <c r="V105" i="4" s="1"/>
  <c r="W105" i="4" s="1"/>
  <c r="R105" i="4"/>
  <c r="AH16" i="4"/>
  <c r="AM16" i="4"/>
  <c r="AR16" i="4"/>
  <c r="X16" i="4"/>
  <c r="AC16" i="4"/>
  <c r="T16" i="4"/>
  <c r="AF16" i="4" s="1"/>
  <c r="AG16" i="4" s="1"/>
  <c r="P16" i="4"/>
  <c r="Q16" i="4"/>
  <c r="R16" i="4"/>
  <c r="S16" i="4"/>
  <c r="AC30" i="4"/>
  <c r="R30" i="4"/>
  <c r="T30" i="4"/>
  <c r="AF30" i="4" s="1"/>
  <c r="AG30" i="4" s="1"/>
  <c r="AM30" i="4"/>
  <c r="S30" i="4"/>
  <c r="AH30" i="4"/>
  <c r="AM121" i="4"/>
  <c r="R121" i="4"/>
  <c r="AH121" i="4"/>
  <c r="AC121" i="4"/>
  <c r="P121" i="4"/>
  <c r="AR121" i="4"/>
  <c r="T121" i="4"/>
  <c r="AF121" i="4" s="1"/>
  <c r="AG121" i="4" s="1"/>
  <c r="X121" i="4"/>
  <c r="S121" i="4"/>
  <c r="Q121" i="4"/>
  <c r="Y132" i="4"/>
  <c r="Z132" i="4"/>
  <c r="AO21" i="4"/>
  <c r="AN21" i="4"/>
  <c r="Y32" i="4"/>
  <c r="Z32" i="4"/>
  <c r="AP17" i="4"/>
  <c r="AQ17" i="4" s="1"/>
  <c r="AA17" i="4"/>
  <c r="AB17" i="4" s="1"/>
  <c r="AK17" i="4"/>
  <c r="AL17" i="4" s="1"/>
  <c r="AA56" i="4"/>
  <c r="AB56" i="4" s="1"/>
  <c r="AP56" i="4"/>
  <c r="AQ56" i="4" s="1"/>
  <c r="AK56" i="4"/>
  <c r="AL56" i="4" s="1"/>
  <c r="Z26" i="4"/>
  <c r="Y26" i="4"/>
  <c r="AP146" i="4"/>
  <c r="AQ146" i="4" s="1"/>
  <c r="AA146" i="4"/>
  <c r="AB146" i="4" s="1"/>
  <c r="AK146" i="4"/>
  <c r="AL146" i="4" s="1"/>
  <c r="AI89" i="4"/>
  <c r="AJ89" i="4"/>
  <c r="AI130" i="4"/>
  <c r="AJ130" i="4"/>
  <c r="AA130" i="4"/>
  <c r="AB130" i="4" s="1"/>
  <c r="AK130" i="4"/>
  <c r="AL130" i="4" s="1"/>
  <c r="AP130" i="4"/>
  <c r="AQ130" i="4" s="1"/>
  <c r="Z72" i="4"/>
  <c r="AA62" i="4"/>
  <c r="AB62" i="4" s="1"/>
  <c r="AK62" i="4"/>
  <c r="AL62" i="4" s="1"/>
  <c r="AP62" i="4"/>
  <c r="AQ62" i="4" s="1"/>
  <c r="AJ96" i="4"/>
  <c r="AI96" i="4"/>
  <c r="AA82" i="4"/>
  <c r="AB82" i="4" s="1"/>
  <c r="AP82" i="4"/>
  <c r="AQ82" i="4" s="1"/>
  <c r="AK82" i="4"/>
  <c r="AL82" i="4" s="1"/>
  <c r="AA71" i="4"/>
  <c r="AB71" i="4" s="1"/>
  <c r="AK71" i="4"/>
  <c r="AL71" i="4" s="1"/>
  <c r="AP71" i="4"/>
  <c r="AQ71" i="4" s="1"/>
  <c r="Z21" i="4"/>
  <c r="Y21" i="4"/>
  <c r="Z104" i="4"/>
  <c r="Y104" i="4"/>
  <c r="Y59" i="4"/>
  <c r="Z59" i="4"/>
  <c r="AP50" i="4"/>
  <c r="AQ50" i="4" s="1"/>
  <c r="AK50" i="4"/>
  <c r="AL50" i="4" s="1"/>
  <c r="AA50" i="4"/>
  <c r="AB50" i="4" s="1"/>
  <c r="AP148" i="4"/>
  <c r="AQ148" i="4" s="1"/>
  <c r="AA148" i="4"/>
  <c r="AB148" i="4" s="1"/>
  <c r="AK148" i="4"/>
  <c r="AL148" i="4" s="1"/>
  <c r="AN92" i="4"/>
  <c r="AO92" i="4"/>
  <c r="AA111" i="4"/>
  <c r="AB111" i="4" s="1"/>
  <c r="AP111" i="4"/>
  <c r="AQ111" i="4" s="1"/>
  <c r="AK111" i="4"/>
  <c r="AL111" i="4" s="1"/>
  <c r="AE13" i="4"/>
  <c r="AD13" i="4"/>
  <c r="AJ98" i="4"/>
  <c r="AI98" i="4"/>
  <c r="AJ61" i="4"/>
  <c r="AI61" i="4"/>
  <c r="AP109" i="4"/>
  <c r="AQ109" i="4" s="1"/>
  <c r="AK109" i="4"/>
  <c r="AL109" i="4" s="1"/>
  <c r="AA109" i="4"/>
  <c r="AB109" i="4" s="1"/>
  <c r="Y67" i="4"/>
  <c r="Z67" i="4"/>
  <c r="AP64" i="4"/>
  <c r="AQ64" i="4" s="1"/>
  <c r="AK64" i="4"/>
  <c r="AL64" i="4" s="1"/>
  <c r="AA64" i="4"/>
  <c r="AB64" i="4" s="1"/>
  <c r="AK19" i="4"/>
  <c r="AL19" i="4" s="1"/>
  <c r="AP19" i="4"/>
  <c r="AQ19" i="4" s="1"/>
  <c r="AA19" i="4"/>
  <c r="AB19" i="4" s="1"/>
  <c r="AI13" i="4"/>
  <c r="AJ13" i="4"/>
  <c r="AT29" i="4"/>
  <c r="Y133" i="4"/>
  <c r="Z133" i="4"/>
  <c r="AP144" i="4"/>
  <c r="AQ144" i="4" s="1"/>
  <c r="AA144" i="4"/>
  <c r="AB144" i="4" s="1"/>
  <c r="AK144" i="4"/>
  <c r="AL144" i="4" s="1"/>
  <c r="AA59" i="4"/>
  <c r="AB59" i="4" s="1"/>
  <c r="AP59" i="4"/>
  <c r="AQ59" i="4" s="1"/>
  <c r="AK59" i="4"/>
  <c r="AL59" i="4" s="1"/>
  <c r="AI29" i="4"/>
  <c r="AJ29" i="4"/>
  <c r="AK89" i="4"/>
  <c r="AL89" i="4" s="1"/>
  <c r="AA89" i="4"/>
  <c r="AB89" i="4" s="1"/>
  <c r="AP89" i="4"/>
  <c r="AQ89" i="4" s="1"/>
  <c r="AN42" i="4"/>
  <c r="AO42" i="4"/>
  <c r="X78" i="4"/>
  <c r="AH78" i="4"/>
  <c r="AR78" i="4"/>
  <c r="Q78" i="4"/>
  <c r="S78" i="4"/>
  <c r="AM78" i="4"/>
  <c r="AC78" i="4"/>
  <c r="R78" i="4"/>
  <c r="T78" i="4"/>
  <c r="AF78" i="4" s="1"/>
  <c r="AG78" i="4" s="1"/>
  <c r="P78" i="4"/>
  <c r="AI32" i="4"/>
  <c r="AJ32" i="4"/>
  <c r="S11" i="4"/>
  <c r="AC11" i="4"/>
  <c r="AM11" i="4"/>
  <c r="P11" i="4"/>
  <c r="X11" i="4"/>
  <c r="Q11" i="4"/>
  <c r="V11" i="4" s="1"/>
  <c r="W11" i="4" s="1"/>
  <c r="R11" i="4"/>
  <c r="T11" i="4"/>
  <c r="AF11" i="4" s="1"/>
  <c r="AG11" i="4" s="1"/>
  <c r="AH11" i="4"/>
  <c r="AR11" i="4"/>
  <c r="AP141" i="4"/>
  <c r="AQ141" i="4" s="1"/>
  <c r="AA141" i="4"/>
  <c r="AB141" i="4" s="1"/>
  <c r="AK141" i="4"/>
  <c r="AL141" i="4" s="1"/>
  <c r="AI63" i="4"/>
  <c r="AJ63" i="4"/>
  <c r="AK35" i="4"/>
  <c r="AL35" i="4" s="1"/>
  <c r="AP35" i="4"/>
  <c r="AQ35" i="4" s="1"/>
  <c r="AA35" i="4"/>
  <c r="AB35" i="4" s="1"/>
  <c r="AI69" i="4"/>
  <c r="AJ69" i="4"/>
  <c r="AI47" i="4"/>
  <c r="AJ47" i="4"/>
  <c r="AI68" i="4"/>
  <c r="AJ68" i="4"/>
  <c r="AN13" i="4"/>
  <c r="AA98" i="4"/>
  <c r="AB98" i="4" s="1"/>
  <c r="AK98" i="4"/>
  <c r="AL98" i="4" s="1"/>
  <c r="AP98" i="4"/>
  <c r="AQ98" i="4" s="1"/>
  <c r="AP91" i="4"/>
  <c r="AQ91" i="4" s="1"/>
  <c r="AA91" i="4"/>
  <c r="AB91" i="4" s="1"/>
  <c r="AK91" i="4"/>
  <c r="AL91" i="4" s="1"/>
  <c r="AI109" i="4"/>
  <c r="AJ109" i="4"/>
  <c r="AA60" i="4"/>
  <c r="AB60" i="4" s="1"/>
  <c r="AK60" i="4"/>
  <c r="AL60" i="4" s="1"/>
  <c r="AP60" i="4"/>
  <c r="AQ60" i="4" s="1"/>
  <c r="AI67" i="4"/>
  <c r="AJ67" i="4"/>
  <c r="AI33" i="4"/>
  <c r="AJ33" i="4"/>
  <c r="AJ37" i="4"/>
  <c r="AI37" i="4"/>
  <c r="AI103" i="4"/>
  <c r="AJ103" i="4"/>
  <c r="AP135" i="4"/>
  <c r="AQ135" i="4" s="1"/>
  <c r="AA135" i="4"/>
  <c r="AB135" i="4" s="1"/>
  <c r="AK135" i="4"/>
  <c r="AL135" i="4" s="1"/>
  <c r="AK57" i="4"/>
  <c r="AL57" i="4" s="1"/>
  <c r="AO29" i="4"/>
  <c r="AN29" i="4"/>
  <c r="AC12" i="4"/>
  <c r="AM12" i="4"/>
  <c r="AH12" i="4"/>
  <c r="X12" i="4"/>
  <c r="P12" i="4"/>
  <c r="T12" i="4"/>
  <c r="AF12" i="4" s="1"/>
  <c r="AG12" i="4" s="1"/>
  <c r="AR12" i="4"/>
  <c r="R12" i="4"/>
  <c r="S12" i="4"/>
  <c r="Q12" i="4"/>
  <c r="AK113" i="4"/>
  <c r="AL113" i="4" s="1"/>
  <c r="AP113" i="4"/>
  <c r="AQ113" i="4" s="1"/>
  <c r="AA113" i="4"/>
  <c r="AB113" i="4" s="1"/>
  <c r="AK86" i="4"/>
  <c r="AL86" i="4" s="1"/>
  <c r="AA86" i="4"/>
  <c r="AB86" i="4" s="1"/>
  <c r="AP86" i="4"/>
  <c r="AQ86" i="4" s="1"/>
  <c r="AP25" i="4"/>
  <c r="AQ25" i="4" s="1"/>
  <c r="AK25" i="4"/>
  <c r="AL25" i="4" s="1"/>
  <c r="AA25" i="4"/>
  <c r="AB25" i="4" s="1"/>
  <c r="Y138" i="4"/>
  <c r="Z138" i="4"/>
  <c r="Y110" i="4"/>
  <c r="Z110" i="4"/>
  <c r="AP26" i="4"/>
  <c r="AQ26" i="4" s="1"/>
  <c r="AK26" i="4"/>
  <c r="AL26" i="4" s="1"/>
  <c r="AA26" i="4"/>
  <c r="AB26" i="4" s="1"/>
  <c r="AH97" i="4"/>
  <c r="Q97" i="4"/>
  <c r="AM97" i="4"/>
  <c r="AC97" i="4"/>
  <c r="T97" i="4"/>
  <c r="AF97" i="4" s="1"/>
  <c r="AG97" i="4" s="1"/>
  <c r="X97" i="4"/>
  <c r="P97" i="4"/>
  <c r="AR97" i="4"/>
  <c r="R97" i="4"/>
  <c r="S97" i="4"/>
  <c r="AS42" i="4"/>
  <c r="AT42" i="4"/>
  <c r="Z62" i="4"/>
  <c r="AI46" i="4"/>
  <c r="AJ46" i="4"/>
  <c r="Z46" i="4"/>
  <c r="AJ59" i="4"/>
  <c r="AI59" i="4"/>
  <c r="AM38" i="4"/>
  <c r="R38" i="4"/>
  <c r="AC38" i="4"/>
  <c r="X38" i="4"/>
  <c r="AH38" i="4"/>
  <c r="P38" i="4"/>
  <c r="Q38" i="4"/>
  <c r="T38" i="4"/>
  <c r="AF38" i="4" s="1"/>
  <c r="AG38" i="4" s="1"/>
  <c r="AR38" i="4"/>
  <c r="S38" i="4"/>
  <c r="AA69" i="4"/>
  <c r="AB69" i="4" s="1"/>
  <c r="AK69" i="4"/>
  <c r="AL69" i="4" s="1"/>
  <c r="AP69" i="4"/>
  <c r="AQ69" i="4" s="1"/>
  <c r="AP68" i="4"/>
  <c r="AQ68" i="4" s="1"/>
  <c r="AK68" i="4"/>
  <c r="AL68" i="4" s="1"/>
  <c r="AA68" i="4"/>
  <c r="AB68" i="4" s="1"/>
  <c r="AI18" i="4"/>
  <c r="AJ18" i="4"/>
  <c r="AS13" i="4"/>
  <c r="AT13" i="4"/>
  <c r="Y98" i="4"/>
  <c r="Z98" i="4"/>
  <c r="AP61" i="4"/>
  <c r="AQ61" i="4" s="1"/>
  <c r="AK61" i="4"/>
  <c r="AL61" i="4" s="1"/>
  <c r="AA61" i="4"/>
  <c r="AB61" i="4" s="1"/>
  <c r="Y60" i="4"/>
  <c r="Z60" i="4"/>
  <c r="AA67" i="4"/>
  <c r="AB67" i="4" s="1"/>
  <c r="AK67" i="4"/>
  <c r="AL67" i="4" s="1"/>
  <c r="AP67" i="4"/>
  <c r="AQ67" i="4" s="1"/>
  <c r="AA58" i="4"/>
  <c r="AB58" i="4" s="1"/>
  <c r="AP58" i="4"/>
  <c r="AQ58" i="4" s="1"/>
  <c r="AK58" i="4"/>
  <c r="AL58" i="4" s="1"/>
  <c r="Y19" i="4"/>
  <c r="Z19" i="4"/>
  <c r="AI117" i="4"/>
  <c r="AJ117" i="4"/>
  <c r="AR84" i="4"/>
  <c r="X84" i="4"/>
  <c r="Q84" i="4"/>
  <c r="AC84" i="4"/>
  <c r="AM84" i="4"/>
  <c r="S84" i="4"/>
  <c r="AH84" i="4"/>
  <c r="T84" i="4"/>
  <c r="P84" i="4"/>
  <c r="V84" i="4" s="1"/>
  <c r="W84" i="4" s="1"/>
  <c r="R84" i="4"/>
  <c r="AP55" i="4"/>
  <c r="AQ55" i="4" s="1"/>
  <c r="AA55" i="4"/>
  <c r="AB55" i="4" s="1"/>
  <c r="AK55" i="4"/>
  <c r="AL55" i="4" s="1"/>
  <c r="Y44" i="4"/>
  <c r="Z44" i="4"/>
  <c r="AJ120" i="4"/>
  <c r="AI120" i="4"/>
  <c r="AA138" i="4"/>
  <c r="AB138" i="4" s="1"/>
  <c r="AP138" i="4"/>
  <c r="AQ138" i="4" s="1"/>
  <c r="AK138" i="4"/>
  <c r="AL138" i="4" s="1"/>
  <c r="AA88" i="4"/>
  <c r="AB88" i="4" s="1"/>
  <c r="AK88" i="4"/>
  <c r="AL88" i="4" s="1"/>
  <c r="AP88" i="4"/>
  <c r="AQ88" i="4" s="1"/>
  <c r="AJ26" i="4"/>
  <c r="AI26" i="4"/>
  <c r="Y144" i="4"/>
  <c r="Z144" i="4"/>
  <c r="AC34" i="4"/>
  <c r="P34" i="4"/>
  <c r="X34" i="4"/>
  <c r="AR34" i="4"/>
  <c r="Q34" i="4"/>
  <c r="T34" i="4"/>
  <c r="AF34" i="4" s="1"/>
  <c r="AG34" i="4" s="1"/>
  <c r="AH34" i="4"/>
  <c r="AM34" i="4"/>
  <c r="S34" i="4"/>
  <c r="R34" i="4"/>
  <c r="AC28" i="4"/>
  <c r="T28" i="4"/>
  <c r="AF28" i="4" s="1"/>
  <c r="AG28" i="4" s="1"/>
  <c r="AR28" i="4"/>
  <c r="AH28" i="4"/>
  <c r="AM28" i="4"/>
  <c r="X28" i="4"/>
  <c r="R28" i="4"/>
  <c r="Q28" i="4"/>
  <c r="S28" i="4"/>
  <c r="P28" i="4"/>
  <c r="Y130" i="4"/>
  <c r="Z130" i="4"/>
  <c r="AC116" i="4"/>
  <c r="AH116" i="4"/>
  <c r="AR116" i="4"/>
  <c r="X116" i="4"/>
  <c r="R116" i="4"/>
  <c r="S116" i="4"/>
  <c r="AM116" i="4"/>
  <c r="T116" i="4"/>
  <c r="AF116" i="4" s="1"/>
  <c r="AG116" i="4" s="1"/>
  <c r="P116" i="4"/>
  <c r="Q116" i="4"/>
  <c r="AD102" i="4"/>
  <c r="AE102" i="4"/>
  <c r="AI49" i="4"/>
  <c r="AJ49" i="4"/>
  <c r="Y55" i="4"/>
  <c r="Z55" i="4"/>
  <c r="AK103" i="4"/>
  <c r="AL103" i="4" s="1"/>
  <c r="AA103" i="4"/>
  <c r="AB103" i="4" s="1"/>
  <c r="AP103" i="4"/>
  <c r="AQ103" i="4" s="1"/>
  <c r="AK90" i="4"/>
  <c r="AL90" i="4" s="1"/>
  <c r="AA90" i="4"/>
  <c r="AB90" i="4" s="1"/>
  <c r="AP90" i="4"/>
  <c r="AQ90" i="4" s="1"/>
  <c r="AC124" i="4"/>
  <c r="AM124" i="4"/>
  <c r="Q124" i="4"/>
  <c r="S124" i="4"/>
  <c r="R124" i="4"/>
  <c r="T124" i="4"/>
  <c r="AF124" i="4" s="1"/>
  <c r="AG124" i="4" s="1"/>
  <c r="AH124" i="4"/>
  <c r="X124" i="4"/>
  <c r="P124" i="4"/>
  <c r="AR124" i="4"/>
  <c r="AP104" i="4"/>
  <c r="AQ104" i="4" s="1"/>
  <c r="AK104" i="4"/>
  <c r="AL104" i="4" s="1"/>
  <c r="AA104" i="4"/>
  <c r="AB104" i="4" s="1"/>
  <c r="AN102" i="4"/>
  <c r="AO102" i="4"/>
  <c r="AA81" i="4"/>
  <c r="AB81" i="4" s="1"/>
  <c r="AK81" i="4"/>
  <c r="AL81" i="4" s="1"/>
  <c r="AP81" i="4"/>
  <c r="AQ81" i="4" s="1"/>
  <c r="Z69" i="4"/>
  <c r="Y69" i="4"/>
  <c r="AI136" i="4"/>
  <c r="AJ136" i="4"/>
  <c r="AA136" i="4"/>
  <c r="AB136" i="4" s="1"/>
  <c r="AK136" i="4"/>
  <c r="AL136" i="4" s="1"/>
  <c r="AP136" i="4"/>
  <c r="AQ136" i="4" s="1"/>
  <c r="AA99" i="4"/>
  <c r="AB99" i="4" s="1"/>
  <c r="AK99" i="4"/>
  <c r="AL99" i="4" s="1"/>
  <c r="AP99" i="4"/>
  <c r="AQ99" i="4" s="1"/>
  <c r="AI111" i="4"/>
  <c r="AJ111" i="4"/>
  <c r="AK18" i="4"/>
  <c r="AL18" i="4" s="1"/>
  <c r="AP18" i="4"/>
  <c r="AQ18" i="4" s="1"/>
  <c r="AA18" i="4"/>
  <c r="AB18" i="4" s="1"/>
  <c r="AN96" i="4"/>
  <c r="AO96" i="4"/>
  <c r="AJ58" i="4"/>
  <c r="AI58" i="4"/>
  <c r="Y51" i="4"/>
  <c r="Z51" i="4"/>
  <c r="AI19" i="4"/>
  <c r="AJ19" i="4"/>
  <c r="Y117" i="4"/>
  <c r="Z117" i="4"/>
  <c r="AM140" i="4"/>
  <c r="S140" i="4"/>
  <c r="P140" i="4"/>
  <c r="Q140" i="4"/>
  <c r="V140" i="4" s="1"/>
  <c r="W140" i="4" s="1"/>
  <c r="R140" i="4"/>
  <c r="AC140" i="4"/>
  <c r="T140" i="4"/>
  <c r="AF140" i="4" s="1"/>
  <c r="AG140" i="4" s="1"/>
  <c r="AR140" i="4"/>
  <c r="X140" i="4"/>
  <c r="AH140" i="4"/>
  <c r="AJ14" i="4"/>
  <c r="AI14" i="4"/>
  <c r="AC108" i="4"/>
  <c r="S108" i="4"/>
  <c r="AM108" i="4"/>
  <c r="T108" i="4"/>
  <c r="AF108" i="4" s="1"/>
  <c r="AG108" i="4" s="1"/>
  <c r="AH108" i="4"/>
  <c r="AR108" i="4"/>
  <c r="X108" i="4"/>
  <c r="P108" i="4"/>
  <c r="R108" i="4"/>
  <c r="Q108" i="4"/>
  <c r="AI127" i="4"/>
  <c r="AJ127" i="4"/>
  <c r="AA85" i="4"/>
  <c r="AB85" i="4" s="1"/>
  <c r="AK85" i="4"/>
  <c r="AL85" i="4" s="1"/>
  <c r="AP85" i="4"/>
  <c r="AQ85" i="4" s="1"/>
  <c r="Y135" i="4"/>
  <c r="Z135" i="4"/>
  <c r="AI31" i="4"/>
  <c r="AP120" i="4"/>
  <c r="AQ120" i="4" s="1"/>
  <c r="Y129" i="4"/>
  <c r="Z129" i="4"/>
  <c r="AI146" i="4"/>
  <c r="AJ146" i="4"/>
  <c r="AA129" i="4"/>
  <c r="AB129" i="4" s="1"/>
  <c r="AK129" i="4"/>
  <c r="AL129" i="4" s="1"/>
  <c r="AP129" i="4"/>
  <c r="AQ129" i="4" s="1"/>
  <c r="AI113" i="4"/>
  <c r="AJ113" i="4"/>
  <c r="AI122" i="4"/>
  <c r="AJ122" i="4"/>
  <c r="AK49" i="4"/>
  <c r="AL49" i="4" s="1"/>
  <c r="AP49" i="4"/>
  <c r="AQ49" i="4" s="1"/>
  <c r="AA49" i="4"/>
  <c r="AB49" i="4" s="1"/>
  <c r="S126" i="4"/>
  <c r="AC126" i="4"/>
  <c r="AM126" i="4"/>
  <c r="Q126" i="4"/>
  <c r="V126" i="4" s="1"/>
  <c r="W126" i="4" s="1"/>
  <c r="R126" i="4"/>
  <c r="T126" i="4"/>
  <c r="AF126" i="4" s="1"/>
  <c r="AG126" i="4" s="1"/>
  <c r="AR126" i="4"/>
  <c r="AH126" i="4"/>
  <c r="X126" i="4"/>
  <c r="P126" i="4"/>
  <c r="AM100" i="4"/>
  <c r="X100" i="4"/>
  <c r="Q100" i="4"/>
  <c r="T100" i="4"/>
  <c r="AF100" i="4" s="1"/>
  <c r="AG100" i="4" s="1"/>
  <c r="AR100" i="4"/>
  <c r="R100" i="4"/>
  <c r="AH100" i="4"/>
  <c r="AC100" i="4"/>
  <c r="S100" i="4"/>
  <c r="P100" i="4"/>
  <c r="Z90" i="4"/>
  <c r="Y90" i="4"/>
  <c r="AH24" i="4"/>
  <c r="AM24" i="4"/>
  <c r="P24" i="4"/>
  <c r="AR24" i="4"/>
  <c r="T24" i="4"/>
  <c r="AF24" i="4" s="1"/>
  <c r="AG24" i="4" s="1"/>
  <c r="X24" i="4"/>
  <c r="AC24" i="4"/>
  <c r="Q24" i="4"/>
  <c r="R24" i="4"/>
  <c r="S24" i="4"/>
  <c r="AI148" i="4"/>
  <c r="AJ148" i="4"/>
  <c r="Z81" i="4"/>
  <c r="Y81" i="4"/>
  <c r="AP80" i="4"/>
  <c r="AQ80" i="4" s="1"/>
  <c r="AK80" i="4"/>
  <c r="AL80" i="4" s="1"/>
  <c r="AA80" i="4"/>
  <c r="AB80" i="4" s="1"/>
  <c r="Z18" i="4"/>
  <c r="Y18" i="4"/>
  <c r="AS96" i="4"/>
  <c r="AT96" i="4"/>
  <c r="AJ91" i="4"/>
  <c r="AI91" i="4"/>
  <c r="Y109" i="4"/>
  <c r="Z109" i="4"/>
  <c r="AO110" i="4"/>
  <c r="AN110" i="4"/>
  <c r="Y37" i="4"/>
  <c r="Z37" i="4"/>
  <c r="AI48" i="4"/>
  <c r="AJ48" i="4"/>
  <c r="Y25" i="4"/>
  <c r="Z25" i="4"/>
  <c r="Y120" i="4"/>
  <c r="Z120" i="4"/>
  <c r="AI115" i="4"/>
  <c r="AJ115" i="4"/>
  <c r="Y63" i="4"/>
  <c r="Z63" i="4"/>
  <c r="AK52" i="4"/>
  <c r="AL52" i="4" s="1"/>
  <c r="AA52" i="4"/>
  <c r="AB52" i="4" s="1"/>
  <c r="AP52" i="4"/>
  <c r="AQ52" i="4" s="1"/>
  <c r="AA114" i="4"/>
  <c r="AB114" i="4" s="1"/>
  <c r="AP114" i="4"/>
  <c r="AQ114" i="4" s="1"/>
  <c r="AK114" i="4"/>
  <c r="AL114" i="4" s="1"/>
  <c r="Z56" i="4"/>
  <c r="Y56" i="4"/>
  <c r="AI40" i="4"/>
  <c r="AJ40" i="4"/>
  <c r="AA122" i="4"/>
  <c r="AB122" i="4" s="1"/>
  <c r="AK122" i="4"/>
  <c r="AL122" i="4" s="1"/>
  <c r="AP122" i="4"/>
  <c r="AQ122" i="4" s="1"/>
  <c r="AA72" i="4"/>
  <c r="AB72" i="4" s="1"/>
  <c r="AP72" i="4"/>
  <c r="AQ72" i="4" s="1"/>
  <c r="AK72" i="4"/>
  <c r="AL72" i="4" s="1"/>
  <c r="AJ71" i="4"/>
  <c r="AI71" i="4"/>
  <c r="AI35" i="4"/>
  <c r="AJ35" i="4"/>
  <c r="AS32" i="4"/>
  <c r="AT32" i="4"/>
  <c r="AD96" i="4"/>
  <c r="Z91" i="4"/>
  <c r="Y91" i="4"/>
  <c r="AK41" i="4"/>
  <c r="AL41" i="4" s="1"/>
  <c r="AP41" i="4"/>
  <c r="AQ41" i="4" s="1"/>
  <c r="AA41" i="4"/>
  <c r="AB41" i="4" s="1"/>
  <c r="AS110" i="4"/>
  <c r="AT110" i="4"/>
  <c r="Y64" i="4"/>
  <c r="Z64" i="4"/>
  <c r="AP117" i="4"/>
  <c r="AQ117" i="4" s="1"/>
  <c r="AK117" i="4"/>
  <c r="AL117" i="4" s="1"/>
  <c r="AA117" i="4"/>
  <c r="AB117" i="4" s="1"/>
  <c r="AD63" i="4"/>
  <c r="AE63" i="4"/>
  <c r="AA132" i="4"/>
  <c r="AB132" i="4" s="1"/>
  <c r="AP132" i="4"/>
  <c r="AQ132" i="4" s="1"/>
  <c r="AK132" i="4"/>
  <c r="AL132" i="4" s="1"/>
  <c r="S142" i="4"/>
  <c r="AM142" i="4"/>
  <c r="AR142" i="4"/>
  <c r="X142" i="4"/>
  <c r="AH142" i="4"/>
  <c r="P142" i="4"/>
  <c r="Q142" i="4"/>
  <c r="R142" i="4"/>
  <c r="AC142" i="4"/>
  <c r="T142" i="4"/>
  <c r="AF142" i="4" s="1"/>
  <c r="AG142" i="4" s="1"/>
  <c r="AA127" i="4"/>
  <c r="AB127" i="4" s="1"/>
  <c r="AP127" i="4"/>
  <c r="AQ127" i="4" s="1"/>
  <c r="AK127" i="4"/>
  <c r="AL127" i="4" s="1"/>
  <c r="AK14" i="4"/>
  <c r="AL14" i="4" s="1"/>
  <c r="AA14" i="4"/>
  <c r="AB14" i="4" s="1"/>
  <c r="AP14" i="4"/>
  <c r="AQ14" i="4" s="1"/>
  <c r="AI44" i="4"/>
  <c r="AJ44" i="4"/>
  <c r="AA31" i="4"/>
  <c r="AB31" i="4" s="1"/>
  <c r="Y115" i="4"/>
  <c r="Z86" i="4"/>
  <c r="Y86" i="4"/>
  <c r="AI52" i="4"/>
  <c r="AJ52" i="4"/>
  <c r="S107" i="4"/>
  <c r="AM107" i="4"/>
  <c r="P107" i="4"/>
  <c r="Q107" i="4"/>
  <c r="R107" i="4"/>
  <c r="AC107" i="4"/>
  <c r="T107" i="4"/>
  <c r="AF107" i="4" s="1"/>
  <c r="AG107" i="4" s="1"/>
  <c r="AR107" i="4"/>
  <c r="X107" i="4"/>
  <c r="AH107" i="4"/>
  <c r="Y40" i="4"/>
  <c r="Z40" i="4"/>
  <c r="AK75" i="4"/>
  <c r="AL75" i="4" s="1"/>
  <c r="AA75" i="4"/>
  <c r="AB75" i="4" s="1"/>
  <c r="AP75" i="4"/>
  <c r="AQ75" i="4" s="1"/>
  <c r="AH87" i="4"/>
  <c r="X87" i="4"/>
  <c r="AC87" i="4"/>
  <c r="Q87" i="4"/>
  <c r="V87" i="4" s="1"/>
  <c r="W87" i="4" s="1"/>
  <c r="S87" i="4"/>
  <c r="AR87" i="4"/>
  <c r="AM87" i="4"/>
  <c r="T87" i="4"/>
  <c r="AF87" i="4" s="1"/>
  <c r="AG87" i="4" s="1"/>
  <c r="P87" i="4"/>
  <c r="R87" i="4"/>
  <c r="Y17" i="4"/>
  <c r="Z17" i="4"/>
  <c r="Z13" i="4"/>
  <c r="Y13" i="4"/>
  <c r="AK46" i="4"/>
  <c r="AL46" i="4" s="1"/>
  <c r="AA46" i="4"/>
  <c r="AB46" i="4" s="1"/>
  <c r="AP46" i="4"/>
  <c r="AQ46" i="4" s="1"/>
  <c r="T147" i="4"/>
  <c r="AF147" i="4" s="1"/>
  <c r="AG147" i="4" s="1"/>
  <c r="AR147" i="4"/>
  <c r="AC147" i="4"/>
  <c r="AM147" i="4"/>
  <c r="P147" i="4"/>
  <c r="X147" i="4"/>
  <c r="Q147" i="4"/>
  <c r="AH147" i="4"/>
  <c r="S147" i="4"/>
  <c r="R147" i="4"/>
  <c r="AH93" i="4"/>
  <c r="AR93" i="4"/>
  <c r="X93" i="4"/>
  <c r="AC93" i="4"/>
  <c r="S93" i="4"/>
  <c r="AM93" i="4"/>
  <c r="Q93" i="4"/>
  <c r="P93" i="4"/>
  <c r="R93" i="4"/>
  <c r="T93" i="4"/>
  <c r="AF93" i="4" s="1"/>
  <c r="AG93" i="4" s="1"/>
  <c r="AJ88" i="4"/>
  <c r="AI88" i="4"/>
  <c r="AH83" i="4"/>
  <c r="AR83" i="4"/>
  <c r="X83" i="4"/>
  <c r="AC83" i="4"/>
  <c r="AM83" i="4"/>
  <c r="Q83" i="4"/>
  <c r="P83" i="4"/>
  <c r="V83" i="4" s="1"/>
  <c r="W83" i="4" s="1"/>
  <c r="S83" i="4"/>
  <c r="T83" i="4"/>
  <c r="R83" i="4"/>
  <c r="Y148" i="4"/>
  <c r="Z148" i="4"/>
  <c r="AT92" i="4"/>
  <c r="AS92" i="4"/>
  <c r="Y80" i="4"/>
  <c r="Z80" i="4"/>
  <c r="Y136" i="4"/>
  <c r="Z136" i="4"/>
  <c r="AI99" i="4"/>
  <c r="AJ99" i="4"/>
  <c r="Y111" i="4"/>
  <c r="Z111" i="4"/>
  <c r="AO32" i="4"/>
  <c r="AN32" i="4"/>
  <c r="Y41" i="4"/>
  <c r="Z41" i="4"/>
  <c r="AD110" i="4"/>
  <c r="AE110" i="4"/>
  <c r="AI60" i="4"/>
  <c r="AJ60" i="4"/>
  <c r="Z58" i="4"/>
  <c r="Y58" i="4"/>
  <c r="AI51" i="4"/>
  <c r="AJ51" i="4"/>
  <c r="AT63" i="4"/>
  <c r="AS63" i="4"/>
  <c r="AA37" i="4"/>
  <c r="AB37" i="4" s="1"/>
  <c r="AK37" i="4"/>
  <c r="AL37" i="4" s="1"/>
  <c r="AP37" i="4"/>
  <c r="AQ37" i="4" s="1"/>
  <c r="Z48" i="4"/>
  <c r="Y48" i="4"/>
  <c r="AC43" i="4"/>
  <c r="P43" i="4"/>
  <c r="X43" i="4"/>
  <c r="R43" i="4"/>
  <c r="AR43" i="4"/>
  <c r="S43" i="4"/>
  <c r="T43" i="4"/>
  <c r="AF43" i="4" s="1"/>
  <c r="AG43" i="4" s="1"/>
  <c r="AH43" i="4"/>
  <c r="Q43" i="4"/>
  <c r="AM43" i="4"/>
  <c r="Y96" i="4"/>
  <c r="Z96" i="4"/>
  <c r="Z57" i="4"/>
  <c r="Y57" i="4"/>
  <c r="AA44" i="4"/>
  <c r="AB44" i="4" s="1"/>
  <c r="AK44" i="4"/>
  <c r="AL44" i="4" s="1"/>
  <c r="AP44" i="4"/>
  <c r="AQ44" i="4" s="1"/>
  <c r="AA115" i="4"/>
  <c r="AB115" i="4" s="1"/>
  <c r="AP115" i="4"/>
  <c r="AQ115" i="4" s="1"/>
  <c r="AK115" i="4"/>
  <c r="AL115" i="4" s="1"/>
  <c r="Z52" i="4"/>
  <c r="Y52" i="4"/>
  <c r="AI138" i="4"/>
  <c r="AJ138" i="4"/>
  <c r="AI17" i="4"/>
  <c r="AJ17" i="4"/>
  <c r="Y113" i="4"/>
  <c r="Z113" i="4"/>
  <c r="Z89" i="4"/>
  <c r="Y89" i="4"/>
  <c r="AA40" i="4"/>
  <c r="AB40" i="4" s="1"/>
  <c r="AP40" i="4"/>
  <c r="AQ40" i="4" s="1"/>
  <c r="AK40" i="4"/>
  <c r="AL40" i="4" s="1"/>
  <c r="AC22" i="4"/>
  <c r="AM22" i="4"/>
  <c r="Q22" i="4"/>
  <c r="V22" i="4" s="1"/>
  <c r="W22" i="4" s="1"/>
  <c r="S22" i="4"/>
  <c r="AH22" i="4"/>
  <c r="R22" i="4"/>
  <c r="AR22" i="4"/>
  <c r="P22" i="4"/>
  <c r="T22" i="4"/>
  <c r="AF22" i="4" s="1"/>
  <c r="AG22" i="4" s="1"/>
  <c r="X22" i="4"/>
  <c r="Z75" i="4"/>
  <c r="Y75" i="4"/>
  <c r="AI42" i="4"/>
  <c r="AJ42" i="4"/>
  <c r="Z85" i="4"/>
  <c r="Y85" i="4"/>
  <c r="Y49" i="4"/>
  <c r="Z49" i="4"/>
  <c r="AI62" i="4"/>
  <c r="AJ62" i="4"/>
  <c r="AI114" i="4"/>
  <c r="AJ114" i="4"/>
  <c r="AH54" i="4"/>
  <c r="AR54" i="4"/>
  <c r="Q54" i="4"/>
  <c r="S54" i="4"/>
  <c r="X54" i="4"/>
  <c r="AM54" i="4"/>
  <c r="P54" i="4"/>
  <c r="AC54" i="4"/>
  <c r="T54" i="4"/>
  <c r="AF54" i="4" s="1"/>
  <c r="AG54" i="4" s="1"/>
  <c r="R54" i="4"/>
  <c r="AI141" i="4"/>
  <c r="AJ141" i="4"/>
  <c r="AM128" i="4"/>
  <c r="S128" i="4"/>
  <c r="Q128" i="4"/>
  <c r="V128" i="4" s="1"/>
  <c r="W128" i="4" s="1"/>
  <c r="R128" i="4"/>
  <c r="AC128" i="4"/>
  <c r="T128" i="4"/>
  <c r="AF128" i="4" s="1"/>
  <c r="AG128" i="4" s="1"/>
  <c r="AR128" i="4"/>
  <c r="X128" i="4"/>
  <c r="AH128" i="4"/>
  <c r="P128" i="4"/>
  <c r="AR106" i="4"/>
  <c r="R106" i="4"/>
  <c r="AH106" i="4"/>
  <c r="X106" i="4"/>
  <c r="AM106" i="4"/>
  <c r="AC106" i="4"/>
  <c r="S106" i="4"/>
  <c r="P106" i="4"/>
  <c r="Q106" i="4"/>
  <c r="V106" i="4" s="1"/>
  <c r="W106" i="4" s="1"/>
  <c r="T106" i="4"/>
  <c r="AF106" i="4" s="1"/>
  <c r="AG106" i="4" s="1"/>
  <c r="AA94" i="4"/>
  <c r="AB94" i="4" s="1"/>
  <c r="AP94" i="4"/>
  <c r="AQ94" i="4" s="1"/>
  <c r="AK94" i="4"/>
  <c r="AL94" i="4" s="1"/>
  <c r="AC65" i="4"/>
  <c r="AM65" i="4"/>
  <c r="X65" i="4"/>
  <c r="AH65" i="4"/>
  <c r="Q65" i="4"/>
  <c r="V65" i="4" s="1"/>
  <c r="W65" i="4" s="1"/>
  <c r="S65" i="4"/>
  <c r="T65" i="4"/>
  <c r="AF65" i="4" s="1"/>
  <c r="AG65" i="4" s="1"/>
  <c r="AR65" i="4"/>
  <c r="P65" i="4"/>
  <c r="R65" i="4"/>
  <c r="AI50" i="4"/>
  <c r="AJ50" i="4"/>
  <c r="Y50" i="4"/>
  <c r="Z50" i="4"/>
  <c r="Y35" i="4"/>
  <c r="Z35" i="4"/>
  <c r="AD92" i="4"/>
  <c r="AE92" i="4"/>
  <c r="AK47" i="4"/>
  <c r="AL47" i="4" s="1"/>
  <c r="AP47" i="4"/>
  <c r="AQ47" i="4" s="1"/>
  <c r="AA47" i="4"/>
  <c r="AB47" i="4" s="1"/>
  <c r="Z99" i="4"/>
  <c r="Y99" i="4"/>
  <c r="Y68" i="4"/>
  <c r="Z68" i="4"/>
  <c r="AI41" i="4"/>
  <c r="AJ41" i="4"/>
  <c r="AI64" i="4"/>
  <c r="AJ64" i="4"/>
  <c r="AP51" i="4"/>
  <c r="AQ51" i="4" s="1"/>
  <c r="AK51" i="4"/>
  <c r="AL51" i="4" s="1"/>
  <c r="AA51" i="4"/>
  <c r="AB51" i="4" s="1"/>
  <c r="AP33" i="4"/>
  <c r="AQ33" i="4" s="1"/>
  <c r="AK33" i="4"/>
  <c r="AL33" i="4" s="1"/>
  <c r="AA33" i="4"/>
  <c r="AB33" i="4" s="1"/>
  <c r="AO63" i="4"/>
  <c r="AN63" i="4"/>
  <c r="AP48" i="4"/>
  <c r="AQ48" i="4" s="1"/>
  <c r="AA48" i="4"/>
  <c r="AB48" i="4" s="1"/>
  <c r="AK48" i="4"/>
  <c r="AL48" i="4" s="1"/>
  <c r="L29" i="3"/>
  <c r="L28" i="3"/>
  <c r="L27" i="3"/>
  <c r="L26" i="3"/>
  <c r="L25" i="3"/>
  <c r="L23" i="3"/>
  <c r="L22" i="3"/>
  <c r="L21" i="3"/>
  <c r="Q30" i="4" l="1"/>
  <c r="X30" i="4"/>
  <c r="AC27" i="4"/>
  <c r="AP31" i="4"/>
  <c r="AQ31" i="4" s="1"/>
  <c r="P30" i="4"/>
  <c r="R27" i="4"/>
  <c r="AA27" i="4" s="1"/>
  <c r="AB27" i="4" s="1"/>
  <c r="V34" i="4"/>
  <c r="W34" i="4" s="1"/>
  <c r="Y34" i="4" s="1"/>
  <c r="S27" i="4"/>
  <c r="P23" i="4"/>
  <c r="AM23" i="4"/>
  <c r="S23" i="4"/>
  <c r="AR20" i="4"/>
  <c r="Y29" i="4"/>
  <c r="Z29" i="4"/>
  <c r="T20" i="4"/>
  <c r="AF20" i="4" s="1"/>
  <c r="AG20" i="4" s="1"/>
  <c r="X20" i="4"/>
  <c r="Y33" i="4"/>
  <c r="S20" i="4"/>
  <c r="AK20" i="4" s="1"/>
  <c r="AL20" i="4" s="1"/>
  <c r="AH20" i="4"/>
  <c r="AH10" i="4"/>
  <c r="Q10" i="4"/>
  <c r="S15" i="4"/>
  <c r="AK15" i="4" s="1"/>
  <c r="AL15" i="4" s="1"/>
  <c r="P27" i="4"/>
  <c r="AM20" i="4"/>
  <c r="R20" i="4"/>
  <c r="AD21" i="4"/>
  <c r="Q20" i="4"/>
  <c r="P10" i="4"/>
  <c r="R15" i="4"/>
  <c r="AM27" i="4"/>
  <c r="AD32" i="4"/>
  <c r="P20" i="4"/>
  <c r="P15" i="4"/>
  <c r="AH76" i="4"/>
  <c r="AM76" i="4"/>
  <c r="S76" i="4"/>
  <c r="Q76" i="4"/>
  <c r="V76" i="4" s="1"/>
  <c r="W76" i="4" s="1"/>
  <c r="Y76" i="4" s="1"/>
  <c r="AC76" i="4"/>
  <c r="V78" i="4"/>
  <c r="W78" i="4" s="1"/>
  <c r="X76" i="4"/>
  <c r="AR76" i="4"/>
  <c r="AR145" i="4"/>
  <c r="AM145" i="4"/>
  <c r="AC145" i="4"/>
  <c r="P145" i="4"/>
  <c r="R145" i="4"/>
  <c r="AH145" i="4"/>
  <c r="T105" i="4"/>
  <c r="AF105" i="4" s="1"/>
  <c r="AG105" i="4" s="1"/>
  <c r="S105" i="4"/>
  <c r="AR105" i="4"/>
  <c r="X105" i="4"/>
  <c r="AC105" i="4"/>
  <c r="AA133" i="4"/>
  <c r="AB133" i="4" s="1"/>
  <c r="AD133" i="4" s="1"/>
  <c r="AP133" i="4"/>
  <c r="AQ133" i="4" s="1"/>
  <c r="AK133" i="4"/>
  <c r="AL133" i="4" s="1"/>
  <c r="AR77" i="4"/>
  <c r="Q77" i="4"/>
  <c r="S77" i="4"/>
  <c r="V54" i="4"/>
  <c r="W54" i="4" s="1"/>
  <c r="V93" i="4"/>
  <c r="W93" i="4" s="1"/>
  <c r="Y42" i="4"/>
  <c r="V95" i="4"/>
  <c r="W95" i="4" s="1"/>
  <c r="Z61" i="4"/>
  <c r="P76" i="4"/>
  <c r="T101" i="4"/>
  <c r="AF101" i="4" s="1"/>
  <c r="AG101" i="4" s="1"/>
  <c r="AI101" i="4" s="1"/>
  <c r="AH101" i="4"/>
  <c r="Q101" i="4"/>
  <c r="V101" i="4" s="1"/>
  <c r="W101" i="4" s="1"/>
  <c r="AR101" i="4"/>
  <c r="R101" i="4"/>
  <c r="AA101" i="4" s="1"/>
  <c r="AB101" i="4" s="1"/>
  <c r="AM101" i="4"/>
  <c r="Z102" i="4"/>
  <c r="V147" i="4"/>
  <c r="W147" i="4" s="1"/>
  <c r="V108" i="4"/>
  <c r="W108" i="4" s="1"/>
  <c r="Z108" i="4" s="1"/>
  <c r="V124" i="4"/>
  <c r="W124" i="4" s="1"/>
  <c r="V38" i="4"/>
  <c r="W38" i="4" s="1"/>
  <c r="T76" i="4"/>
  <c r="AF76" i="4" s="1"/>
  <c r="AG76" i="4" s="1"/>
  <c r="V10" i="4"/>
  <c r="W10" i="4" s="1"/>
  <c r="Y10" i="4" s="1"/>
  <c r="V139" i="4"/>
  <c r="W139" i="4" s="1"/>
  <c r="V118" i="4"/>
  <c r="W118" i="4" s="1"/>
  <c r="V119" i="4"/>
  <c r="W119" i="4" s="1"/>
  <c r="V53" i="4"/>
  <c r="W53" i="4" s="1"/>
  <c r="Z53" i="4" s="1"/>
  <c r="V125" i="4"/>
  <c r="W125" i="4" s="1"/>
  <c r="V20" i="4"/>
  <c r="W20" i="4" s="1"/>
  <c r="Y20" i="4" s="1"/>
  <c r="V137" i="4"/>
  <c r="W137" i="4" s="1"/>
  <c r="V131" i="4"/>
  <c r="W131" i="4" s="1"/>
  <c r="V16" i="4"/>
  <c r="W16" i="4" s="1"/>
  <c r="Z16" i="4" s="1"/>
  <c r="V23" i="4"/>
  <c r="W23" i="4" s="1"/>
  <c r="T28" i="3"/>
  <c r="AA28" i="3"/>
  <c r="AC28" i="3"/>
  <c r="P28" i="3"/>
  <c r="AA27" i="3"/>
  <c r="T27" i="3"/>
  <c r="P27" i="3"/>
  <c r="AC27" i="3"/>
  <c r="T21" i="3"/>
  <c r="AC21" i="3"/>
  <c r="P21" i="3"/>
  <c r="AA21" i="3"/>
  <c r="T29" i="3"/>
  <c r="AA29" i="3"/>
  <c r="P29" i="3"/>
  <c r="AC29" i="3"/>
  <c r="T22" i="3"/>
  <c r="AC22" i="3"/>
  <c r="P22" i="3"/>
  <c r="AA22" i="3"/>
  <c r="T23" i="3"/>
  <c r="AA23" i="3"/>
  <c r="AC23" i="3"/>
  <c r="P23" i="3"/>
  <c r="T25" i="3"/>
  <c r="AC25" i="3"/>
  <c r="P25" i="3"/>
  <c r="AA25" i="3"/>
  <c r="T26" i="3"/>
  <c r="AA26" i="3"/>
  <c r="P26" i="3"/>
  <c r="AC26" i="3"/>
  <c r="Y94" i="4"/>
  <c r="Z94" i="4"/>
  <c r="V43" i="4"/>
  <c r="W43" i="4" s="1"/>
  <c r="V107" i="4"/>
  <c r="W107" i="4" s="1"/>
  <c r="Z107" i="4" s="1"/>
  <c r="V142" i="4"/>
  <c r="W142" i="4" s="1"/>
  <c r="V28" i="4"/>
  <c r="W28" i="4" s="1"/>
  <c r="Z28" i="4" s="1"/>
  <c r="AA57" i="4"/>
  <c r="AB57" i="4" s="1"/>
  <c r="AE57" i="4" s="1"/>
  <c r="V145" i="4"/>
  <c r="W145" i="4" s="1"/>
  <c r="Y145" i="4" s="1"/>
  <c r="V123" i="4"/>
  <c r="W123" i="4" s="1"/>
  <c r="AC77" i="4"/>
  <c r="AS102" i="4"/>
  <c r="AT102" i="4"/>
  <c r="V116" i="4"/>
  <c r="W116" i="4" s="1"/>
  <c r="Z116" i="4" s="1"/>
  <c r="V12" i="4"/>
  <c r="W12" i="4" s="1"/>
  <c r="Z14" i="4"/>
  <c r="V70" i="4"/>
  <c r="W70" i="4" s="1"/>
  <c r="R77" i="4"/>
  <c r="AH77" i="4"/>
  <c r="V134" i="4"/>
  <c r="W134" i="4" s="1"/>
  <c r="Z134" i="4" s="1"/>
  <c r="Y127" i="4"/>
  <c r="Z127" i="4"/>
  <c r="AJ57" i="4"/>
  <c r="AI57" i="4"/>
  <c r="AJ74" i="4"/>
  <c r="AI74" i="4"/>
  <c r="P77" i="4"/>
  <c r="V77" i="4" s="1"/>
  <c r="W77" i="4" s="1"/>
  <c r="X77" i="4"/>
  <c r="Y92" i="4"/>
  <c r="Z92" i="4"/>
  <c r="AA120" i="4"/>
  <c r="AB120" i="4" s="1"/>
  <c r="AE120" i="4" s="1"/>
  <c r="Z47" i="4"/>
  <c r="T77" i="4"/>
  <c r="AF77" i="4" s="1"/>
  <c r="AG77" i="4" s="1"/>
  <c r="AJ77" i="4" s="1"/>
  <c r="AD143" i="4"/>
  <c r="AE143" i="4"/>
  <c r="V74" i="4"/>
  <c r="W74" i="4" s="1"/>
  <c r="V31" i="4"/>
  <c r="W31" i="4" s="1"/>
  <c r="Y122" i="4"/>
  <c r="V24" i="4"/>
  <c r="W24" i="4" s="1"/>
  <c r="Z24" i="4" s="1"/>
  <c r="V112" i="4"/>
  <c r="W112" i="4" s="1"/>
  <c r="Y112" i="4" s="1"/>
  <c r="V45" i="4"/>
  <c r="W45" i="4" s="1"/>
  <c r="Y45" i="4" s="1"/>
  <c r="AM77" i="4"/>
  <c r="V15" i="4"/>
  <c r="W15" i="4" s="1"/>
  <c r="Y15" i="4" s="1"/>
  <c r="V27" i="4"/>
  <c r="W27" i="4" s="1"/>
  <c r="Z27" i="4" s="1"/>
  <c r="V66" i="4"/>
  <c r="W66" i="4" s="1"/>
  <c r="V73" i="4"/>
  <c r="W73" i="4" s="1"/>
  <c r="AE29" i="4"/>
  <c r="AD29" i="4"/>
  <c r="AO143" i="4"/>
  <c r="AN143" i="4"/>
  <c r="AP74" i="4"/>
  <c r="AQ74" i="4" s="1"/>
  <c r="AA74" i="4"/>
  <c r="AB74" i="4" s="1"/>
  <c r="AK74" i="4"/>
  <c r="AL74" i="4" s="1"/>
  <c r="V100" i="4"/>
  <c r="W100" i="4" s="1"/>
  <c r="V97" i="4"/>
  <c r="W97" i="4" s="1"/>
  <c r="Y97" i="4" s="1"/>
  <c r="V121" i="4"/>
  <c r="W121" i="4" s="1"/>
  <c r="Y121" i="4" s="1"/>
  <c r="V39" i="4"/>
  <c r="W39" i="4" s="1"/>
  <c r="Z39" i="4" s="1"/>
  <c r="AT143" i="4"/>
  <c r="AS143" i="4"/>
  <c r="Z106" i="4"/>
  <c r="Y106" i="4"/>
  <c r="AP43" i="4"/>
  <c r="AQ43" i="4" s="1"/>
  <c r="AA43" i="4"/>
  <c r="AB43" i="4" s="1"/>
  <c r="AK43" i="4"/>
  <c r="AL43" i="4" s="1"/>
  <c r="AS33" i="4"/>
  <c r="AT33" i="4"/>
  <c r="AO47" i="4"/>
  <c r="AN47" i="4"/>
  <c r="AA128" i="4"/>
  <c r="AB128" i="4" s="1"/>
  <c r="AP128" i="4"/>
  <c r="AQ128" i="4" s="1"/>
  <c r="AK128" i="4"/>
  <c r="AL128" i="4" s="1"/>
  <c r="AK22" i="4"/>
  <c r="AL22" i="4" s="1"/>
  <c r="AA22" i="4"/>
  <c r="AB22" i="4" s="1"/>
  <c r="AP22" i="4"/>
  <c r="AQ22" i="4" s="1"/>
  <c r="AO37" i="4"/>
  <c r="AN37" i="4"/>
  <c r="AJ93" i="4"/>
  <c r="AI93" i="4"/>
  <c r="AA87" i="4"/>
  <c r="AB87" i="4" s="1"/>
  <c r="AK87" i="4"/>
  <c r="AL87" i="4" s="1"/>
  <c r="AP87" i="4"/>
  <c r="AQ87" i="4" s="1"/>
  <c r="AE31" i="4"/>
  <c r="AD31" i="4"/>
  <c r="AD127" i="4"/>
  <c r="AE127" i="4"/>
  <c r="AD117" i="4"/>
  <c r="AE117" i="4"/>
  <c r="AS41" i="4"/>
  <c r="AT41" i="4"/>
  <c r="AD72" i="4"/>
  <c r="AE72" i="4"/>
  <c r="AD80" i="4"/>
  <c r="AE80" i="4"/>
  <c r="AS49" i="4"/>
  <c r="AT49" i="4"/>
  <c r="AS129" i="4"/>
  <c r="AT129" i="4"/>
  <c r="AD85" i="4"/>
  <c r="AE85" i="4"/>
  <c r="AS18" i="4"/>
  <c r="AT18" i="4"/>
  <c r="AN136" i="4"/>
  <c r="AO136" i="4"/>
  <c r="AD81" i="4"/>
  <c r="AE81" i="4"/>
  <c r="AI116" i="4"/>
  <c r="AJ116" i="4"/>
  <c r="AI34" i="4"/>
  <c r="AJ34" i="4"/>
  <c r="Y84" i="4"/>
  <c r="Z84" i="4"/>
  <c r="AT67" i="4"/>
  <c r="AS67" i="4"/>
  <c r="AS68" i="4"/>
  <c r="AT68" i="4"/>
  <c r="AS86" i="4"/>
  <c r="AT86" i="4"/>
  <c r="AT60" i="4"/>
  <c r="AS60" i="4"/>
  <c r="AS98" i="4"/>
  <c r="AT98" i="4"/>
  <c r="AO141" i="4"/>
  <c r="AN141" i="4"/>
  <c r="AJ78" i="4"/>
  <c r="AI78" i="4"/>
  <c r="AN59" i="4"/>
  <c r="AO59" i="4"/>
  <c r="AN64" i="4"/>
  <c r="AO64" i="4"/>
  <c r="AO50" i="4"/>
  <c r="AN50" i="4"/>
  <c r="AT71" i="4"/>
  <c r="AS71" i="4"/>
  <c r="AS62" i="4"/>
  <c r="AT62" i="4"/>
  <c r="AD17" i="4"/>
  <c r="AE17" i="4"/>
  <c r="AI30" i="4"/>
  <c r="AJ30" i="4"/>
  <c r="AA105" i="4"/>
  <c r="AB105" i="4" s="1"/>
  <c r="AP105" i="4"/>
  <c r="AQ105" i="4" s="1"/>
  <c r="AK105" i="4"/>
  <c r="AL105" i="4" s="1"/>
  <c r="AI105" i="4"/>
  <c r="AJ105" i="4"/>
  <c r="AI112" i="4"/>
  <c r="AJ112" i="4"/>
  <c r="AA39" i="4"/>
  <c r="AB39" i="4" s="1"/>
  <c r="AP39" i="4"/>
  <c r="AQ39" i="4" s="1"/>
  <c r="AK39" i="4"/>
  <c r="AL39" i="4" s="1"/>
  <c r="Y23" i="4"/>
  <c r="Z23" i="4"/>
  <c r="AI119" i="4"/>
  <c r="AJ119" i="4"/>
  <c r="AJ53" i="4"/>
  <c r="AI53" i="4"/>
  <c r="AI123" i="4"/>
  <c r="AJ123" i="4"/>
  <c r="AI77" i="4"/>
  <c r="AI27" i="4"/>
  <c r="AJ27" i="4"/>
  <c r="AP125" i="4"/>
  <c r="AQ125" i="4" s="1"/>
  <c r="AA125" i="4"/>
  <c r="AB125" i="4" s="1"/>
  <c r="AK125" i="4"/>
  <c r="AL125" i="4" s="1"/>
  <c r="AD51" i="4"/>
  <c r="AE51" i="4"/>
  <c r="AP106" i="4"/>
  <c r="AQ106" i="4" s="1"/>
  <c r="AA106" i="4"/>
  <c r="AB106" i="4" s="1"/>
  <c r="AK106" i="4"/>
  <c r="AL106" i="4" s="1"/>
  <c r="Y22" i="4"/>
  <c r="Z22" i="4"/>
  <c r="AO115" i="4"/>
  <c r="AN115" i="4"/>
  <c r="AE37" i="4"/>
  <c r="AD37" i="4"/>
  <c r="Z87" i="4"/>
  <c r="Y87" i="4"/>
  <c r="AI107" i="4"/>
  <c r="AJ107" i="4"/>
  <c r="AI142" i="4"/>
  <c r="AJ142" i="4"/>
  <c r="AN117" i="4"/>
  <c r="AO117" i="4"/>
  <c r="AO41" i="4"/>
  <c r="AN41" i="4"/>
  <c r="AN80" i="4"/>
  <c r="AO80" i="4"/>
  <c r="Y24" i="4"/>
  <c r="AJ100" i="4"/>
  <c r="AI100" i="4"/>
  <c r="AI126" i="4"/>
  <c r="AJ126" i="4"/>
  <c r="AN49" i="4"/>
  <c r="AO49" i="4"/>
  <c r="AO129" i="4"/>
  <c r="AN129" i="4"/>
  <c r="AN120" i="4"/>
  <c r="AO120" i="4"/>
  <c r="AI108" i="4"/>
  <c r="AJ108" i="4"/>
  <c r="AN18" i="4"/>
  <c r="AO18" i="4"/>
  <c r="AE136" i="4"/>
  <c r="AD136" i="4"/>
  <c r="Z34" i="4"/>
  <c r="AO67" i="4"/>
  <c r="AN67" i="4"/>
  <c r="AS69" i="4"/>
  <c r="AT69" i="4"/>
  <c r="AD86" i="4"/>
  <c r="AE86" i="4"/>
  <c r="AN60" i="4"/>
  <c r="AO60" i="4"/>
  <c r="AO98" i="4"/>
  <c r="AN98" i="4"/>
  <c r="AD141" i="4"/>
  <c r="AE141" i="4"/>
  <c r="AT59" i="4"/>
  <c r="AS59" i="4"/>
  <c r="AS64" i="4"/>
  <c r="AT64" i="4"/>
  <c r="AT50" i="4"/>
  <c r="AS50" i="4"/>
  <c r="AN71" i="4"/>
  <c r="AO71" i="4"/>
  <c r="AN62" i="4"/>
  <c r="AO62" i="4"/>
  <c r="AN56" i="4"/>
  <c r="AO56" i="4"/>
  <c r="AS17" i="4"/>
  <c r="AT17" i="4"/>
  <c r="AA137" i="4"/>
  <c r="AB137" i="4" s="1"/>
  <c r="AK137" i="4"/>
  <c r="AL137" i="4" s="1"/>
  <c r="AP137" i="4"/>
  <c r="AQ137" i="4" s="1"/>
  <c r="AI145" i="4"/>
  <c r="AJ145" i="4"/>
  <c r="AK101" i="4"/>
  <c r="AL101" i="4" s="1"/>
  <c r="Y27" i="4"/>
  <c r="Y66" i="4"/>
  <c r="Z66" i="4"/>
  <c r="AA134" i="4"/>
  <c r="AB134" i="4" s="1"/>
  <c r="AK134" i="4"/>
  <c r="AL134" i="4" s="1"/>
  <c r="AP134" i="4"/>
  <c r="AQ134" i="4" s="1"/>
  <c r="Z73" i="4"/>
  <c r="Y73" i="4"/>
  <c r="AS47" i="4"/>
  <c r="AT47" i="4"/>
  <c r="AN48" i="4"/>
  <c r="AO48" i="4"/>
  <c r="AD48" i="4"/>
  <c r="AE48" i="4"/>
  <c r="AN51" i="4"/>
  <c r="AO51" i="4"/>
  <c r="AK54" i="4"/>
  <c r="AL54" i="4" s="1"/>
  <c r="AA54" i="4"/>
  <c r="AB54" i="4" s="1"/>
  <c r="AP54" i="4"/>
  <c r="AQ54" i="4" s="1"/>
  <c r="AS115" i="4"/>
  <c r="AT115" i="4"/>
  <c r="AA142" i="4"/>
  <c r="AB142" i="4" s="1"/>
  <c r="AP142" i="4"/>
  <c r="AQ142" i="4" s="1"/>
  <c r="AK142" i="4"/>
  <c r="AL142" i="4" s="1"/>
  <c r="AS117" i="4"/>
  <c r="AT117" i="4"/>
  <c r="AO114" i="4"/>
  <c r="AN114" i="4"/>
  <c r="AT80" i="4"/>
  <c r="AS80" i="4"/>
  <c r="Y100" i="4"/>
  <c r="Z100" i="4"/>
  <c r="AE129" i="4"/>
  <c r="AD129" i="4"/>
  <c r="AI140" i="4"/>
  <c r="AJ140" i="4"/>
  <c r="AS90" i="4"/>
  <c r="AT90" i="4"/>
  <c r="AA116" i="4"/>
  <c r="AB116" i="4" s="1"/>
  <c r="AP116" i="4"/>
  <c r="AQ116" i="4" s="1"/>
  <c r="AK116" i="4"/>
  <c r="AL116" i="4" s="1"/>
  <c r="AI28" i="4"/>
  <c r="AJ28" i="4"/>
  <c r="AS88" i="4"/>
  <c r="AT88" i="4"/>
  <c r="AD67" i="4"/>
  <c r="AE67" i="4"/>
  <c r="AN69" i="4"/>
  <c r="AO69" i="4"/>
  <c r="AA97" i="4"/>
  <c r="AB97" i="4" s="1"/>
  <c r="AK97" i="4"/>
  <c r="AL97" i="4" s="1"/>
  <c r="AP97" i="4"/>
  <c r="AQ97" i="4" s="1"/>
  <c r="Z97" i="4"/>
  <c r="AN86" i="4"/>
  <c r="AO86" i="4"/>
  <c r="AI12" i="4"/>
  <c r="AJ12" i="4"/>
  <c r="AS57" i="4"/>
  <c r="AT57" i="4"/>
  <c r="AD60" i="4"/>
  <c r="AE60" i="4"/>
  <c r="AE98" i="4"/>
  <c r="AD98" i="4"/>
  <c r="AS141" i="4"/>
  <c r="AT141" i="4"/>
  <c r="AD59" i="4"/>
  <c r="AE59" i="4"/>
  <c r="AD71" i="4"/>
  <c r="AE71" i="4"/>
  <c r="AD62" i="4"/>
  <c r="AE62" i="4"/>
  <c r="AT56" i="4"/>
  <c r="AS56" i="4"/>
  <c r="Z121" i="4"/>
  <c r="AI16" i="4"/>
  <c r="AJ16" i="4"/>
  <c r="Z105" i="4"/>
  <c r="Y105" i="4"/>
  <c r="AK95" i="4"/>
  <c r="AL95" i="4" s="1"/>
  <c r="AA95" i="4"/>
  <c r="AB95" i="4" s="1"/>
  <c r="AP95" i="4"/>
  <c r="AQ95" i="4" s="1"/>
  <c r="Y39" i="4"/>
  <c r="AA145" i="4"/>
  <c r="AB145" i="4" s="1"/>
  <c r="AK145" i="4"/>
  <c r="AL145" i="4" s="1"/>
  <c r="AP145" i="4"/>
  <c r="AQ145" i="4" s="1"/>
  <c r="AA23" i="4"/>
  <c r="AB23" i="4" s="1"/>
  <c r="AP23" i="4"/>
  <c r="AQ23" i="4" s="1"/>
  <c r="AK23" i="4"/>
  <c r="AL23" i="4" s="1"/>
  <c r="AA10" i="4"/>
  <c r="AB10" i="4" s="1"/>
  <c r="AK10" i="4"/>
  <c r="AL10" i="4" s="1"/>
  <c r="AP10" i="4"/>
  <c r="AQ10" i="4" s="1"/>
  <c r="AA118" i="4"/>
  <c r="AB118" i="4" s="1"/>
  <c r="AP118" i="4"/>
  <c r="AQ118" i="4" s="1"/>
  <c r="AK118" i="4"/>
  <c r="AL118" i="4" s="1"/>
  <c r="AJ15" i="4"/>
  <c r="AI15" i="4"/>
  <c r="Y36" i="4"/>
  <c r="Z36" i="4"/>
  <c r="AN94" i="4"/>
  <c r="AO94" i="4"/>
  <c r="AI22" i="4"/>
  <c r="AJ22" i="4"/>
  <c r="AE115" i="4"/>
  <c r="AD115" i="4"/>
  <c r="Z93" i="4"/>
  <c r="Y93" i="4"/>
  <c r="AK147" i="4"/>
  <c r="AL147" i="4" s="1"/>
  <c r="AA147" i="4"/>
  <c r="AB147" i="4" s="1"/>
  <c r="AP147" i="4"/>
  <c r="AQ147" i="4" s="1"/>
  <c r="AI147" i="4"/>
  <c r="AJ147" i="4"/>
  <c r="AS14" i="4"/>
  <c r="AT14" i="4"/>
  <c r="AO132" i="4"/>
  <c r="AN132" i="4"/>
  <c r="AS122" i="4"/>
  <c r="AT122" i="4"/>
  <c r="AS114" i="4"/>
  <c r="AT114" i="4"/>
  <c r="Y126" i="4"/>
  <c r="Z126" i="4"/>
  <c r="Y108" i="4"/>
  <c r="AP108" i="4"/>
  <c r="AQ108" i="4" s="1"/>
  <c r="AA108" i="4"/>
  <c r="AB108" i="4" s="1"/>
  <c r="AK108" i="4"/>
  <c r="AL108" i="4" s="1"/>
  <c r="AE90" i="4"/>
  <c r="AD90" i="4"/>
  <c r="AP28" i="4"/>
  <c r="AQ28" i="4" s="1"/>
  <c r="AA28" i="4"/>
  <c r="AB28" i="4" s="1"/>
  <c r="AK28" i="4"/>
  <c r="AL28" i="4" s="1"/>
  <c r="AO88" i="4"/>
  <c r="AN88" i="4"/>
  <c r="AD69" i="4"/>
  <c r="AE69" i="4"/>
  <c r="AE113" i="4"/>
  <c r="AD113" i="4"/>
  <c r="AN57" i="4"/>
  <c r="AO57" i="4"/>
  <c r="AE35" i="4"/>
  <c r="AD35" i="4"/>
  <c r="AS89" i="4"/>
  <c r="AT89" i="4"/>
  <c r="AN144" i="4"/>
  <c r="AO144" i="4"/>
  <c r="AN82" i="4"/>
  <c r="AO82" i="4"/>
  <c r="AD56" i="4"/>
  <c r="AE56" i="4"/>
  <c r="AP121" i="4"/>
  <c r="AQ121" i="4" s="1"/>
  <c r="AA121" i="4"/>
  <c r="AB121" i="4" s="1"/>
  <c r="AK121" i="4"/>
  <c r="AL121" i="4" s="1"/>
  <c r="AP112" i="4"/>
  <c r="AQ112" i="4" s="1"/>
  <c r="AA112" i="4"/>
  <c r="AB112" i="4" s="1"/>
  <c r="AK112" i="4"/>
  <c r="AL112" i="4" s="1"/>
  <c r="AI39" i="4"/>
  <c r="AJ39" i="4"/>
  <c r="AK45" i="4"/>
  <c r="AL45" i="4" s="1"/>
  <c r="AA45" i="4"/>
  <c r="AB45" i="4" s="1"/>
  <c r="AP45" i="4"/>
  <c r="AQ45" i="4" s="1"/>
  <c r="Z10" i="4"/>
  <c r="AP123" i="4"/>
  <c r="AQ123" i="4" s="1"/>
  <c r="AA123" i="4"/>
  <c r="AB123" i="4" s="1"/>
  <c r="AK123" i="4"/>
  <c r="AL123" i="4" s="1"/>
  <c r="AK77" i="4"/>
  <c r="AL77" i="4" s="1"/>
  <c r="AP77" i="4"/>
  <c r="AQ77" i="4" s="1"/>
  <c r="AA77" i="4"/>
  <c r="AB77" i="4" s="1"/>
  <c r="Y139" i="4"/>
  <c r="Z139" i="4"/>
  <c r="AJ66" i="4"/>
  <c r="AI66" i="4"/>
  <c r="AI131" i="4"/>
  <c r="AJ131" i="4"/>
  <c r="AI134" i="4"/>
  <c r="AJ134" i="4"/>
  <c r="Z76" i="4"/>
  <c r="AT51" i="4"/>
  <c r="AS51" i="4"/>
  <c r="Z54" i="4"/>
  <c r="Y54" i="4"/>
  <c r="AI65" i="4"/>
  <c r="AJ65" i="4"/>
  <c r="AT94" i="4"/>
  <c r="AS94" i="4"/>
  <c r="AI128" i="4"/>
  <c r="AJ128" i="4"/>
  <c r="AO40" i="4"/>
  <c r="AN40" i="4"/>
  <c r="AS44" i="4"/>
  <c r="AT44" i="4"/>
  <c r="Z43" i="4"/>
  <c r="Y43" i="4"/>
  <c r="AA83" i="4"/>
  <c r="AB83" i="4" s="1"/>
  <c r="AK83" i="4"/>
  <c r="AL83" i="4" s="1"/>
  <c r="AP83" i="4"/>
  <c r="AQ83" i="4" s="1"/>
  <c r="AS46" i="4"/>
  <c r="AT46" i="4"/>
  <c r="Y107" i="4"/>
  <c r="AD14" i="4"/>
  <c r="AE14" i="4"/>
  <c r="Y142" i="4"/>
  <c r="Z142" i="4"/>
  <c r="AS132" i="4"/>
  <c r="AT132" i="4"/>
  <c r="AN122" i="4"/>
  <c r="AO122" i="4"/>
  <c r="AD114" i="4"/>
  <c r="AE114" i="4"/>
  <c r="AI24" i="4"/>
  <c r="AJ24" i="4"/>
  <c r="AP100" i="4"/>
  <c r="AQ100" i="4" s="1"/>
  <c r="AA100" i="4"/>
  <c r="AB100" i="4" s="1"/>
  <c r="AK100" i="4"/>
  <c r="AL100" i="4" s="1"/>
  <c r="AS99" i="4"/>
  <c r="AT99" i="4"/>
  <c r="AI124" i="4"/>
  <c r="AJ124" i="4"/>
  <c r="AN90" i="4"/>
  <c r="AO90" i="4"/>
  <c r="Y28" i="4"/>
  <c r="AD88" i="4"/>
  <c r="AE88" i="4"/>
  <c r="AN55" i="4"/>
  <c r="AO55" i="4"/>
  <c r="AP38" i="4"/>
  <c r="AQ38" i="4" s="1"/>
  <c r="AK38" i="4"/>
  <c r="AL38" i="4" s="1"/>
  <c r="AA38" i="4"/>
  <c r="AB38" i="4" s="1"/>
  <c r="AD26" i="4"/>
  <c r="AE26" i="4"/>
  <c r="AS113" i="4"/>
  <c r="AT113" i="4"/>
  <c r="AS35" i="4"/>
  <c r="AT35" i="4"/>
  <c r="AA11" i="4"/>
  <c r="AB11" i="4" s="1"/>
  <c r="AK11" i="4"/>
  <c r="AL11" i="4" s="1"/>
  <c r="AP11" i="4"/>
  <c r="AQ11" i="4" s="1"/>
  <c r="AP78" i="4"/>
  <c r="AQ78" i="4" s="1"/>
  <c r="AA78" i="4"/>
  <c r="AB78" i="4" s="1"/>
  <c r="AK78" i="4"/>
  <c r="AL78" i="4" s="1"/>
  <c r="AD89" i="4"/>
  <c r="AE89" i="4"/>
  <c r="AD144" i="4"/>
  <c r="AE144" i="4"/>
  <c r="AE19" i="4"/>
  <c r="AD19" i="4"/>
  <c r="AE109" i="4"/>
  <c r="AD109" i="4"/>
  <c r="AN148" i="4"/>
  <c r="AO148" i="4"/>
  <c r="AT82" i="4"/>
  <c r="AS82" i="4"/>
  <c r="AO146" i="4"/>
  <c r="AN146" i="4"/>
  <c r="AO133" i="4"/>
  <c r="AN133" i="4"/>
  <c r="AJ95" i="4"/>
  <c r="AI95" i="4"/>
  <c r="AI20" i="4"/>
  <c r="AJ20" i="4"/>
  <c r="AI118" i="4"/>
  <c r="AJ118" i="4"/>
  <c r="AJ70" i="4"/>
  <c r="AI70" i="4"/>
  <c r="Z123" i="4"/>
  <c r="Y123" i="4"/>
  <c r="AI139" i="4"/>
  <c r="AJ139" i="4"/>
  <c r="AP27" i="4"/>
  <c r="AQ27" i="4" s="1"/>
  <c r="AK27" i="4"/>
  <c r="AL27" i="4" s="1"/>
  <c r="AA36" i="4"/>
  <c r="AB36" i="4" s="1"/>
  <c r="AK36" i="4"/>
  <c r="AL36" i="4" s="1"/>
  <c r="AP36" i="4"/>
  <c r="AQ36" i="4" s="1"/>
  <c r="AA65" i="4"/>
  <c r="AB65" i="4" s="1"/>
  <c r="AP65" i="4"/>
  <c r="AQ65" i="4" s="1"/>
  <c r="AK65" i="4"/>
  <c r="AL65" i="4" s="1"/>
  <c r="AE94" i="4"/>
  <c r="AD94" i="4"/>
  <c r="AJ54" i="4"/>
  <c r="AI54" i="4"/>
  <c r="AO44" i="4"/>
  <c r="AN44" i="4"/>
  <c r="AA93" i="4"/>
  <c r="AB93" i="4" s="1"/>
  <c r="AK93" i="4"/>
  <c r="AL93" i="4" s="1"/>
  <c r="AP93" i="4"/>
  <c r="AQ93" i="4" s="1"/>
  <c r="Y147" i="4"/>
  <c r="Z147" i="4"/>
  <c r="AE46" i="4"/>
  <c r="AD46" i="4"/>
  <c r="AI87" i="4"/>
  <c r="AJ87" i="4"/>
  <c r="AT75" i="4"/>
  <c r="AS75" i="4"/>
  <c r="AO14" i="4"/>
  <c r="AN14" i="4"/>
  <c r="AE132" i="4"/>
  <c r="AD132" i="4"/>
  <c r="AE122" i="4"/>
  <c r="AD122" i="4"/>
  <c r="AT52" i="4"/>
  <c r="AS52" i="4"/>
  <c r="Y140" i="4"/>
  <c r="Z140" i="4"/>
  <c r="AO99" i="4"/>
  <c r="AN99" i="4"/>
  <c r="AE104" i="4"/>
  <c r="AD104" i="4"/>
  <c r="AS103" i="4"/>
  <c r="AT103" i="4"/>
  <c r="AP34" i="4"/>
  <c r="AQ34" i="4" s="1"/>
  <c r="AA34" i="4"/>
  <c r="AB34" i="4" s="1"/>
  <c r="AK34" i="4"/>
  <c r="AL34" i="4" s="1"/>
  <c r="AN138" i="4"/>
  <c r="AO138" i="4"/>
  <c r="AD55" i="4"/>
  <c r="AE55" i="4"/>
  <c r="AN58" i="4"/>
  <c r="AO58" i="4"/>
  <c r="AD61" i="4"/>
  <c r="AE61" i="4"/>
  <c r="AN26" i="4"/>
  <c r="AO26" i="4"/>
  <c r="AD25" i="4"/>
  <c r="AE25" i="4"/>
  <c r="AN113" i="4"/>
  <c r="AO113" i="4"/>
  <c r="AO135" i="4"/>
  <c r="AN135" i="4"/>
  <c r="AN91" i="4"/>
  <c r="AO91" i="4"/>
  <c r="AO35" i="4"/>
  <c r="AN35" i="4"/>
  <c r="AI11" i="4"/>
  <c r="AJ11" i="4"/>
  <c r="Z78" i="4"/>
  <c r="Y78" i="4"/>
  <c r="AN89" i="4"/>
  <c r="AO89" i="4"/>
  <c r="AS144" i="4"/>
  <c r="AT144" i="4"/>
  <c r="AT19" i="4"/>
  <c r="AS19" i="4"/>
  <c r="AN109" i="4"/>
  <c r="AO109" i="4"/>
  <c r="AN111" i="4"/>
  <c r="AO111" i="4"/>
  <c r="AD148" i="4"/>
  <c r="AE148" i="4"/>
  <c r="AD82" i="4"/>
  <c r="AE82" i="4"/>
  <c r="AS130" i="4"/>
  <c r="AT130" i="4"/>
  <c r="AD146" i="4"/>
  <c r="AE146" i="4"/>
  <c r="AS133" i="4"/>
  <c r="AT133" i="4"/>
  <c r="AI121" i="4"/>
  <c r="AJ121" i="4"/>
  <c r="Z95" i="4"/>
  <c r="Y95" i="4"/>
  <c r="AP20" i="4"/>
  <c r="AQ20" i="4" s="1"/>
  <c r="AA20" i="4"/>
  <c r="AB20" i="4" s="1"/>
  <c r="AJ23" i="4"/>
  <c r="AI23" i="4"/>
  <c r="AP119" i="4"/>
  <c r="AQ119" i="4" s="1"/>
  <c r="AA119" i="4"/>
  <c r="AB119" i="4" s="1"/>
  <c r="AK119" i="4"/>
  <c r="AL119" i="4" s="1"/>
  <c r="AK53" i="4"/>
  <c r="AL53" i="4" s="1"/>
  <c r="AP53" i="4"/>
  <c r="AQ53" i="4" s="1"/>
  <c r="AA53" i="4"/>
  <c r="AB53" i="4" s="1"/>
  <c r="AK70" i="4"/>
  <c r="AL70" i="4" s="1"/>
  <c r="AA70" i="4"/>
  <c r="AB70" i="4" s="1"/>
  <c r="AP70" i="4"/>
  <c r="AQ70" i="4" s="1"/>
  <c r="AA15" i="4"/>
  <c r="AB15" i="4" s="1"/>
  <c r="AP15" i="4"/>
  <c r="AQ15" i="4" s="1"/>
  <c r="AA79" i="4"/>
  <c r="AB79" i="4" s="1"/>
  <c r="AP79" i="4"/>
  <c r="AQ79" i="4" s="1"/>
  <c r="AK79" i="4"/>
  <c r="AL79" i="4" s="1"/>
  <c r="AA131" i="4"/>
  <c r="AB131" i="4" s="1"/>
  <c r="AK131" i="4"/>
  <c r="AL131" i="4" s="1"/>
  <c r="AP131" i="4"/>
  <c r="AQ131" i="4" s="1"/>
  <c r="AI73" i="4"/>
  <c r="AJ73" i="4"/>
  <c r="AJ76" i="4"/>
  <c r="AI76" i="4"/>
  <c r="AS48" i="4"/>
  <c r="AT48" i="4"/>
  <c r="AT40" i="4"/>
  <c r="AS40" i="4"/>
  <c r="AE33" i="4"/>
  <c r="AD33" i="4"/>
  <c r="AE47" i="4"/>
  <c r="AD47" i="4"/>
  <c r="Z65" i="4"/>
  <c r="Y65" i="4"/>
  <c r="AJ106" i="4"/>
  <c r="AI106" i="4"/>
  <c r="AE40" i="4"/>
  <c r="AD40" i="4"/>
  <c r="AD44" i="4"/>
  <c r="AE44" i="4"/>
  <c r="AI43" i="4"/>
  <c r="AJ43" i="4"/>
  <c r="AO46" i="4"/>
  <c r="AN46" i="4"/>
  <c r="AD75" i="4"/>
  <c r="AE75" i="4"/>
  <c r="AT31" i="4"/>
  <c r="AS31" i="4"/>
  <c r="AO127" i="4"/>
  <c r="AN127" i="4"/>
  <c r="AN72" i="4"/>
  <c r="AO72" i="4"/>
  <c r="AD52" i="4"/>
  <c r="AE52" i="4"/>
  <c r="AA126" i="4"/>
  <c r="AB126" i="4" s="1"/>
  <c r="AK126" i="4"/>
  <c r="AL126" i="4" s="1"/>
  <c r="AP126" i="4"/>
  <c r="AQ126" i="4" s="1"/>
  <c r="AT85" i="4"/>
  <c r="AS85" i="4"/>
  <c r="AD99" i="4"/>
  <c r="AE99" i="4"/>
  <c r="AT81" i="4"/>
  <c r="AS81" i="4"/>
  <c r="AN104" i="4"/>
  <c r="AO104" i="4"/>
  <c r="AA124" i="4"/>
  <c r="AB124" i="4" s="1"/>
  <c r="AK124" i="4"/>
  <c r="AL124" i="4" s="1"/>
  <c r="AP124" i="4"/>
  <c r="AQ124" i="4" s="1"/>
  <c r="AD103" i="4"/>
  <c r="AE103" i="4"/>
  <c r="Y116" i="4"/>
  <c r="AS138" i="4"/>
  <c r="AT138" i="4"/>
  <c r="AT55" i="4"/>
  <c r="AS55" i="4"/>
  <c r="AT58" i="4"/>
  <c r="AS58" i="4"/>
  <c r="AN61" i="4"/>
  <c r="AO61" i="4"/>
  <c r="AD68" i="4"/>
  <c r="AE68" i="4"/>
  <c r="AI38" i="4"/>
  <c r="AJ38" i="4"/>
  <c r="AT26" i="4"/>
  <c r="AS26" i="4"/>
  <c r="AO25" i="4"/>
  <c r="AN25" i="4"/>
  <c r="Y12" i="4"/>
  <c r="Z12" i="4"/>
  <c r="AD135" i="4"/>
  <c r="AE135" i="4"/>
  <c r="AD91" i="4"/>
  <c r="AE91" i="4"/>
  <c r="AN19" i="4"/>
  <c r="AO19" i="4"/>
  <c r="AS109" i="4"/>
  <c r="AT109" i="4"/>
  <c r="AS111" i="4"/>
  <c r="AT111" i="4"/>
  <c r="AS148" i="4"/>
  <c r="AT148" i="4"/>
  <c r="AN130" i="4"/>
  <c r="AO130" i="4"/>
  <c r="AS146" i="4"/>
  <c r="AT146" i="4"/>
  <c r="AE133" i="4"/>
  <c r="AA30" i="4"/>
  <c r="AB30" i="4" s="1"/>
  <c r="AP30" i="4"/>
  <c r="AQ30" i="4" s="1"/>
  <c r="AK30" i="4"/>
  <c r="AL30" i="4" s="1"/>
  <c r="AK16" i="4"/>
  <c r="AL16" i="4" s="1"/>
  <c r="AP16" i="4"/>
  <c r="AQ16" i="4" s="1"/>
  <c r="AA16" i="4"/>
  <c r="AB16" i="4" s="1"/>
  <c r="AJ137" i="4"/>
  <c r="AI137" i="4"/>
  <c r="AI10" i="4"/>
  <c r="AJ10" i="4"/>
  <c r="Z118" i="4"/>
  <c r="Y118" i="4"/>
  <c r="Z119" i="4"/>
  <c r="Y119" i="4"/>
  <c r="Z70" i="4"/>
  <c r="Y70" i="4"/>
  <c r="AA139" i="4"/>
  <c r="AB139" i="4" s="1"/>
  <c r="AK139" i="4"/>
  <c r="AL139" i="4" s="1"/>
  <c r="AP139" i="4"/>
  <c r="AQ139" i="4" s="1"/>
  <c r="AK66" i="4"/>
  <c r="AL66" i="4" s="1"/>
  <c r="AA66" i="4"/>
  <c r="AB66" i="4" s="1"/>
  <c r="AP66" i="4"/>
  <c r="AQ66" i="4" s="1"/>
  <c r="AP76" i="4"/>
  <c r="AQ76" i="4" s="1"/>
  <c r="AK76" i="4"/>
  <c r="AL76" i="4" s="1"/>
  <c r="AA76" i="4"/>
  <c r="AB76" i="4" s="1"/>
  <c r="Y125" i="4"/>
  <c r="Z125" i="4"/>
  <c r="AI125" i="4"/>
  <c r="AJ125" i="4"/>
  <c r="AN33" i="4"/>
  <c r="AO33" i="4"/>
  <c r="Y128" i="4"/>
  <c r="Z128" i="4"/>
  <c r="AS37" i="4"/>
  <c r="AT37" i="4"/>
  <c r="Z83" i="4"/>
  <c r="Y83" i="4"/>
  <c r="AO75" i="4"/>
  <c r="AN75" i="4"/>
  <c r="AA107" i="4"/>
  <c r="AB107" i="4" s="1"/>
  <c r="AK107" i="4"/>
  <c r="AL107" i="4" s="1"/>
  <c r="AP107" i="4"/>
  <c r="AQ107" i="4" s="1"/>
  <c r="AO31" i="4"/>
  <c r="AN31" i="4"/>
  <c r="AS127" i="4"/>
  <c r="AT127" i="4"/>
  <c r="AE41" i="4"/>
  <c r="AD41" i="4"/>
  <c r="AT72" i="4"/>
  <c r="AS72" i="4"/>
  <c r="AN52" i="4"/>
  <c r="AO52" i="4"/>
  <c r="AK24" i="4"/>
  <c r="AL24" i="4" s="1"/>
  <c r="AP24" i="4"/>
  <c r="AQ24" i="4" s="1"/>
  <c r="AA24" i="4"/>
  <c r="AB24" i="4" s="1"/>
  <c r="AE49" i="4"/>
  <c r="AD49" i="4"/>
  <c r="AS120" i="4"/>
  <c r="AT120" i="4"/>
  <c r="AN85" i="4"/>
  <c r="AO85" i="4"/>
  <c r="AA140" i="4"/>
  <c r="AB140" i="4" s="1"/>
  <c r="AK140" i="4"/>
  <c r="AL140" i="4" s="1"/>
  <c r="AP140" i="4"/>
  <c r="AQ140" i="4" s="1"/>
  <c r="AD18" i="4"/>
  <c r="AE18" i="4"/>
  <c r="AS136" i="4"/>
  <c r="AT136" i="4"/>
  <c r="AN81" i="4"/>
  <c r="AO81" i="4"/>
  <c r="AS104" i="4"/>
  <c r="AT104" i="4"/>
  <c r="Y124" i="4"/>
  <c r="Z124" i="4"/>
  <c r="AO103" i="4"/>
  <c r="AN103" i="4"/>
  <c r="AE138" i="4"/>
  <c r="AD138" i="4"/>
  <c r="AA84" i="4"/>
  <c r="AB84" i="4" s="1"/>
  <c r="AK84" i="4"/>
  <c r="AL84" i="4" s="1"/>
  <c r="AP84" i="4"/>
  <c r="AQ84" i="4" s="1"/>
  <c r="AD58" i="4"/>
  <c r="AE58" i="4"/>
  <c r="AS61" i="4"/>
  <c r="AT61" i="4"/>
  <c r="AN68" i="4"/>
  <c r="AO68" i="4"/>
  <c r="Y38" i="4"/>
  <c r="Z38" i="4"/>
  <c r="AI97" i="4"/>
  <c r="AJ97" i="4"/>
  <c r="AS25" i="4"/>
  <c r="AT25" i="4"/>
  <c r="AK12" i="4"/>
  <c r="AL12" i="4" s="1"/>
  <c r="AP12" i="4"/>
  <c r="AQ12" i="4" s="1"/>
  <c r="AA12" i="4"/>
  <c r="AB12" i="4" s="1"/>
  <c r="AS135" i="4"/>
  <c r="AT135" i="4"/>
  <c r="AT91" i="4"/>
  <c r="AS91" i="4"/>
  <c r="Y11" i="4"/>
  <c r="Z11" i="4"/>
  <c r="AD64" i="4"/>
  <c r="AE64" i="4"/>
  <c r="AE111" i="4"/>
  <c r="AD111" i="4"/>
  <c r="AE50" i="4"/>
  <c r="AD50" i="4"/>
  <c r="AE130" i="4"/>
  <c r="AD130" i="4"/>
  <c r="AO17" i="4"/>
  <c r="AN17" i="4"/>
  <c r="Y137" i="4"/>
  <c r="Z137" i="4"/>
  <c r="AI45" i="4"/>
  <c r="AJ45" i="4"/>
  <c r="Z79" i="4"/>
  <c r="Y79" i="4"/>
  <c r="Y101" i="4"/>
  <c r="Z101" i="4"/>
  <c r="AI36" i="4"/>
  <c r="AJ36" i="4"/>
  <c r="Y131" i="4"/>
  <c r="Z131" i="4"/>
  <c r="AA73" i="4"/>
  <c r="AB73" i="4" s="1"/>
  <c r="AK73" i="4"/>
  <c r="AL73" i="4" s="1"/>
  <c r="AP73" i="4"/>
  <c r="AQ73" i="4" s="1"/>
  <c r="O9" i="4"/>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M12" i="25"/>
  <c r="P12" i="25"/>
  <c r="M13" i="25"/>
  <c r="P13" i="25"/>
  <c r="M14" i="25"/>
  <c r="P14" i="25"/>
  <c r="M15" i="25"/>
  <c r="P15" i="25"/>
  <c r="M16" i="25"/>
  <c r="P16" i="25"/>
  <c r="M17" i="25"/>
  <c r="P17" i="25"/>
  <c r="M18" i="25"/>
  <c r="P18" i="25"/>
  <c r="M19" i="25"/>
  <c r="P19" i="25"/>
  <c r="M20" i="25"/>
  <c r="P20" i="25"/>
  <c r="M21" i="25"/>
  <c r="P21" i="25"/>
  <c r="M22" i="25"/>
  <c r="P22" i="25"/>
  <c r="B12" i="25"/>
  <c r="C12" i="25"/>
  <c r="D12" i="25"/>
  <c r="E12" i="25"/>
  <c r="F12" i="25"/>
  <c r="G12" i="25"/>
  <c r="N12" i="25" s="1"/>
  <c r="B13" i="25"/>
  <c r="C13" i="25"/>
  <c r="D13" i="25"/>
  <c r="E13" i="25"/>
  <c r="F13" i="25"/>
  <c r="G13" i="25"/>
  <c r="Q13" i="25" s="1"/>
  <c r="B14" i="25"/>
  <c r="C14" i="25"/>
  <c r="D14" i="25"/>
  <c r="E14" i="25"/>
  <c r="F14" i="25"/>
  <c r="G14" i="25"/>
  <c r="O14" i="25" s="1"/>
  <c r="B15" i="25"/>
  <c r="C15" i="25"/>
  <c r="D15" i="25"/>
  <c r="E15" i="25"/>
  <c r="F15" i="25"/>
  <c r="G15" i="25"/>
  <c r="Q15" i="25" s="1"/>
  <c r="B16" i="25"/>
  <c r="C16" i="25"/>
  <c r="D16" i="25"/>
  <c r="E16" i="25"/>
  <c r="F16" i="25"/>
  <c r="G16" i="25"/>
  <c r="Q16" i="25" s="1"/>
  <c r="B17" i="25"/>
  <c r="C17" i="25"/>
  <c r="D17" i="25"/>
  <c r="E17" i="25"/>
  <c r="F17" i="25"/>
  <c r="G17" i="25"/>
  <c r="Q17" i="25" s="1"/>
  <c r="B18" i="25"/>
  <c r="C18" i="25"/>
  <c r="D18" i="25"/>
  <c r="E18" i="25"/>
  <c r="F18" i="25"/>
  <c r="G18" i="25"/>
  <c r="Q18" i="25" s="1"/>
  <c r="B19" i="25"/>
  <c r="C19" i="25"/>
  <c r="D19" i="25"/>
  <c r="E19" i="25"/>
  <c r="F19" i="25"/>
  <c r="G19" i="25"/>
  <c r="N19" i="25" s="1"/>
  <c r="B20" i="25"/>
  <c r="C20" i="25"/>
  <c r="D20" i="25"/>
  <c r="E20" i="25"/>
  <c r="F20" i="25"/>
  <c r="G20" i="25"/>
  <c r="Q20" i="25" s="1"/>
  <c r="B21" i="25"/>
  <c r="C21" i="25"/>
  <c r="D21" i="25"/>
  <c r="E21" i="25"/>
  <c r="F21" i="25"/>
  <c r="G21" i="25"/>
  <c r="N21" i="25" s="1"/>
  <c r="B22" i="25"/>
  <c r="C22" i="25"/>
  <c r="D22" i="25"/>
  <c r="E22" i="25"/>
  <c r="F22" i="25"/>
  <c r="G22" i="25"/>
  <c r="O22" i="25" s="1"/>
  <c r="B10" i="12"/>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B14" i="12"/>
  <c r="C14" i="12"/>
  <c r="D14" i="12"/>
  <c r="E14" i="12"/>
  <c r="F14" i="12"/>
  <c r="G14" i="12"/>
  <c r="I14" i="12" s="1"/>
  <c r="B15" i="12"/>
  <c r="C15" i="12"/>
  <c r="D15" i="12"/>
  <c r="E15" i="12"/>
  <c r="F15" i="12"/>
  <c r="G15" i="12"/>
  <c r="I15" i="12" s="1"/>
  <c r="B16" i="12"/>
  <c r="C16" i="12"/>
  <c r="D16" i="12"/>
  <c r="E16" i="12"/>
  <c r="F16" i="12"/>
  <c r="G16" i="12"/>
  <c r="I16" i="12" s="1"/>
  <c r="B17" i="12"/>
  <c r="C17" i="12"/>
  <c r="D17" i="12"/>
  <c r="E17" i="12"/>
  <c r="F17" i="12"/>
  <c r="G17" i="12"/>
  <c r="I17" i="12" s="1"/>
  <c r="B18" i="12"/>
  <c r="C18" i="12"/>
  <c r="D18" i="12"/>
  <c r="E18" i="12"/>
  <c r="F18" i="12"/>
  <c r="G18" i="12"/>
  <c r="I18" i="12" s="1"/>
  <c r="B19" i="12"/>
  <c r="C19" i="12"/>
  <c r="D19" i="12"/>
  <c r="E19" i="12"/>
  <c r="F19" i="12"/>
  <c r="G19" i="12"/>
  <c r="I19" i="12" s="1"/>
  <c r="B20" i="12"/>
  <c r="C20" i="12"/>
  <c r="D20" i="12"/>
  <c r="E20" i="12"/>
  <c r="F20" i="12"/>
  <c r="G20" i="12"/>
  <c r="I20" i="12" s="1"/>
  <c r="V30" i="4" l="1"/>
  <c r="W30" i="4" s="1"/>
  <c r="Z15" i="4"/>
  <c r="Y16" i="4"/>
  <c r="Z20" i="4"/>
  <c r="AJ101" i="4"/>
  <c r="AD120" i="4"/>
  <c r="Y53" i="4"/>
  <c r="AP101" i="4"/>
  <c r="AQ101" i="4" s="1"/>
  <c r="AE29" i="3"/>
  <c r="AE25" i="3"/>
  <c r="AE22" i="3"/>
  <c r="AE21" i="3"/>
  <c r="AE28" i="3"/>
  <c r="AE26" i="3"/>
  <c r="AE23" i="3"/>
  <c r="AE27" i="3"/>
  <c r="Y77" i="4"/>
  <c r="Z77" i="4"/>
  <c r="Y134" i="4"/>
  <c r="Z145" i="4"/>
  <c r="AD57" i="4"/>
  <c r="Z45" i="4"/>
  <c r="AN74" i="4"/>
  <c r="AO74" i="4"/>
  <c r="Y31" i="4"/>
  <c r="Z31" i="4"/>
  <c r="Z112" i="4"/>
  <c r="AE74" i="4"/>
  <c r="AD74" i="4"/>
  <c r="Z74" i="4"/>
  <c r="Y74" i="4"/>
  <c r="AT74" i="4"/>
  <c r="AS74" i="4"/>
  <c r="AE66" i="4"/>
  <c r="AD66" i="4"/>
  <c r="AO124" i="4"/>
  <c r="AN124" i="4"/>
  <c r="AO131" i="4"/>
  <c r="AN131" i="4"/>
  <c r="AO119" i="4"/>
  <c r="AN119" i="4"/>
  <c r="AN34" i="4"/>
  <c r="AO34" i="4"/>
  <c r="AN36" i="4"/>
  <c r="AO36" i="4"/>
  <c r="AS11" i="4"/>
  <c r="AT11" i="4"/>
  <c r="AE112" i="4"/>
  <c r="AD112" i="4"/>
  <c r="AE28" i="4"/>
  <c r="AD28" i="4"/>
  <c r="AO10" i="4"/>
  <c r="AN10" i="4"/>
  <c r="AN134" i="4"/>
  <c r="AO134" i="4"/>
  <c r="AO101" i="4"/>
  <c r="AN101" i="4"/>
  <c r="AT107" i="4"/>
  <c r="AS107" i="4"/>
  <c r="AN66" i="4"/>
  <c r="AO66" i="4"/>
  <c r="AD16" i="4"/>
  <c r="AE16" i="4"/>
  <c r="AE124" i="4"/>
  <c r="AD124" i="4"/>
  <c r="AD131" i="4"/>
  <c r="AE131" i="4"/>
  <c r="AD119" i="4"/>
  <c r="AE119" i="4"/>
  <c r="AE34" i="4"/>
  <c r="AD34" i="4"/>
  <c r="AE36" i="4"/>
  <c r="AD36" i="4"/>
  <c r="AN11" i="4"/>
  <c r="AO11" i="4"/>
  <c r="AS112" i="4"/>
  <c r="AT112" i="4"/>
  <c r="AS28" i="4"/>
  <c r="AT28" i="4"/>
  <c r="AD10" i="4"/>
  <c r="AE10" i="4"/>
  <c r="AT97" i="4"/>
  <c r="AS97" i="4"/>
  <c r="AE134" i="4"/>
  <c r="AD134" i="4"/>
  <c r="AS137" i="4"/>
  <c r="AT137" i="4"/>
  <c r="AO125" i="4"/>
  <c r="AN125" i="4"/>
  <c r="AO105" i="4"/>
  <c r="AN105" i="4"/>
  <c r="AS22" i="4"/>
  <c r="AT22" i="4"/>
  <c r="AT73" i="4"/>
  <c r="AS73" i="4"/>
  <c r="AS84" i="4"/>
  <c r="AT84" i="4"/>
  <c r="AN107" i="4"/>
  <c r="AO107" i="4"/>
  <c r="AD76" i="4"/>
  <c r="AE76" i="4"/>
  <c r="AS139" i="4"/>
  <c r="AT139" i="4"/>
  <c r="AT16" i="4"/>
  <c r="AS16" i="4"/>
  <c r="AS126" i="4"/>
  <c r="AT126" i="4"/>
  <c r="AN79" i="4"/>
  <c r="AO79" i="4"/>
  <c r="AS70" i="4"/>
  <c r="AT70" i="4"/>
  <c r="AS119" i="4"/>
  <c r="AT119" i="4"/>
  <c r="AS34" i="4"/>
  <c r="AT34" i="4"/>
  <c r="AE27" i="4"/>
  <c r="AD27" i="4"/>
  <c r="AE11" i="4"/>
  <c r="AD11" i="4"/>
  <c r="AN100" i="4"/>
  <c r="AO100" i="4"/>
  <c r="AD77" i="4"/>
  <c r="AE77" i="4"/>
  <c r="AS45" i="4"/>
  <c r="AT45" i="4"/>
  <c r="AO121" i="4"/>
  <c r="AN121" i="4"/>
  <c r="AN23" i="4"/>
  <c r="AO23" i="4"/>
  <c r="AT95" i="4"/>
  <c r="AS95" i="4"/>
  <c r="AN97" i="4"/>
  <c r="AO97" i="4"/>
  <c r="AT54" i="4"/>
  <c r="AS54" i="4"/>
  <c r="AO137" i="4"/>
  <c r="AN137" i="4"/>
  <c r="AE125" i="4"/>
  <c r="AD125" i="4"/>
  <c r="AO39" i="4"/>
  <c r="AN39" i="4"/>
  <c r="AT105" i="4"/>
  <c r="AS105" i="4"/>
  <c r="AT87" i="4"/>
  <c r="AS87" i="4"/>
  <c r="AD22" i="4"/>
  <c r="AE22" i="4"/>
  <c r="AN73" i="4"/>
  <c r="AO73" i="4"/>
  <c r="AE12" i="4"/>
  <c r="AD12" i="4"/>
  <c r="AN84" i="4"/>
  <c r="AO84" i="4"/>
  <c r="AT140" i="4"/>
  <c r="AS140" i="4"/>
  <c r="AE107" i="4"/>
  <c r="AD107" i="4"/>
  <c r="AN76" i="4"/>
  <c r="AO76" i="4"/>
  <c r="AO139" i="4"/>
  <c r="AN139" i="4"/>
  <c r="AO16" i="4"/>
  <c r="AN16" i="4"/>
  <c r="AO126" i="4"/>
  <c r="AN126" i="4"/>
  <c r="AT79" i="4"/>
  <c r="AS79" i="4"/>
  <c r="AE70" i="4"/>
  <c r="AD70" i="4"/>
  <c r="AT93" i="4"/>
  <c r="AS93" i="4"/>
  <c r="AN27" i="4"/>
  <c r="AO27" i="4"/>
  <c r="AE38" i="4"/>
  <c r="AD38" i="4"/>
  <c r="AE100" i="4"/>
  <c r="AD100" i="4"/>
  <c r="AT77" i="4"/>
  <c r="AS77" i="4"/>
  <c r="AE45" i="4"/>
  <c r="AD45" i="4"/>
  <c r="AD121" i="4"/>
  <c r="AE121" i="4"/>
  <c r="AS23" i="4"/>
  <c r="AT23" i="4"/>
  <c r="AD95" i="4"/>
  <c r="AE95" i="4"/>
  <c r="AD97" i="4"/>
  <c r="AE97" i="4"/>
  <c r="AD54" i="4"/>
  <c r="AE54" i="4"/>
  <c r="AD137" i="4"/>
  <c r="AE137" i="4"/>
  <c r="AS125" i="4"/>
  <c r="AT125" i="4"/>
  <c r="AS39" i="4"/>
  <c r="AT39" i="4"/>
  <c r="AE105" i="4"/>
  <c r="AD105" i="4"/>
  <c r="AO87" i="4"/>
  <c r="AN87" i="4"/>
  <c r="AO22" i="4"/>
  <c r="AN22" i="4"/>
  <c r="AN43" i="4"/>
  <c r="AO43" i="4"/>
  <c r="AD73" i="4"/>
  <c r="AE73" i="4"/>
  <c r="AS12" i="4"/>
  <c r="AT12" i="4"/>
  <c r="AD84" i="4"/>
  <c r="AE84" i="4"/>
  <c r="AN140" i="4"/>
  <c r="AO140" i="4"/>
  <c r="AD24" i="4"/>
  <c r="AE24" i="4"/>
  <c r="AT76" i="4"/>
  <c r="AS76" i="4"/>
  <c r="AD139" i="4"/>
  <c r="AE139" i="4"/>
  <c r="AO30" i="4"/>
  <c r="AN30" i="4"/>
  <c r="AE126" i="4"/>
  <c r="AD126" i="4"/>
  <c r="AD79" i="4"/>
  <c r="AE79" i="4"/>
  <c r="AN70" i="4"/>
  <c r="AO70" i="4"/>
  <c r="AO93" i="4"/>
  <c r="AN93" i="4"/>
  <c r="AN65" i="4"/>
  <c r="AO65" i="4"/>
  <c r="AS27" i="4"/>
  <c r="AT27" i="4"/>
  <c r="AN38" i="4"/>
  <c r="AO38" i="4"/>
  <c r="AS100" i="4"/>
  <c r="AT100" i="4"/>
  <c r="AN77" i="4"/>
  <c r="AO77" i="4"/>
  <c r="AN45" i="4"/>
  <c r="AO45" i="4"/>
  <c r="AT121" i="4"/>
  <c r="AS121" i="4"/>
  <c r="AO108" i="4"/>
  <c r="AN108" i="4"/>
  <c r="AN118" i="4"/>
  <c r="AO118" i="4"/>
  <c r="AE23" i="4"/>
  <c r="AD23" i="4"/>
  <c r="AN95" i="4"/>
  <c r="AO95" i="4"/>
  <c r="AO116" i="4"/>
  <c r="AN116" i="4"/>
  <c r="AN54" i="4"/>
  <c r="AO54" i="4"/>
  <c r="AN106" i="4"/>
  <c r="AO106" i="4"/>
  <c r="AD39" i="4"/>
  <c r="AE39" i="4"/>
  <c r="AD87" i="4"/>
  <c r="AE87" i="4"/>
  <c r="AN128" i="4"/>
  <c r="AO128" i="4"/>
  <c r="AE43" i="4"/>
  <c r="AD43" i="4"/>
  <c r="AO12" i="4"/>
  <c r="AN12" i="4"/>
  <c r="AE140" i="4"/>
  <c r="AD140" i="4"/>
  <c r="AT24" i="4"/>
  <c r="AS24" i="4"/>
  <c r="AS30" i="4"/>
  <c r="AT30" i="4"/>
  <c r="AT15" i="4"/>
  <c r="AS15" i="4"/>
  <c r="AD53" i="4"/>
  <c r="AE53" i="4"/>
  <c r="AE20" i="4"/>
  <c r="AD20" i="4"/>
  <c r="AD93" i="4"/>
  <c r="AE93" i="4"/>
  <c r="AS65" i="4"/>
  <c r="AT65" i="4"/>
  <c r="AN78" i="4"/>
  <c r="AO78" i="4"/>
  <c r="AS38" i="4"/>
  <c r="AT38" i="4"/>
  <c r="AT83" i="4"/>
  <c r="AS83" i="4"/>
  <c r="AO123" i="4"/>
  <c r="AN123" i="4"/>
  <c r="AD108" i="4"/>
  <c r="AE108" i="4"/>
  <c r="AS147" i="4"/>
  <c r="AT147" i="4"/>
  <c r="AS118" i="4"/>
  <c r="AT118" i="4"/>
  <c r="AS145" i="4"/>
  <c r="AT145" i="4"/>
  <c r="AS116" i="4"/>
  <c r="AT116" i="4"/>
  <c r="AN142" i="4"/>
  <c r="AO142" i="4"/>
  <c r="AE106" i="4"/>
  <c r="AD106" i="4"/>
  <c r="AS128" i="4"/>
  <c r="AT128" i="4"/>
  <c r="AS43" i="4"/>
  <c r="AT43" i="4"/>
  <c r="AO24" i="4"/>
  <c r="AN24" i="4"/>
  <c r="AE30" i="4"/>
  <c r="AD30" i="4"/>
  <c r="AN15" i="4"/>
  <c r="AO15" i="4"/>
  <c r="AS53" i="4"/>
  <c r="AT53" i="4"/>
  <c r="AS20" i="4"/>
  <c r="AT20" i="4"/>
  <c r="AD65" i="4"/>
  <c r="AE65" i="4"/>
  <c r="AD78" i="4"/>
  <c r="AE78" i="4"/>
  <c r="AN83" i="4"/>
  <c r="AO83" i="4"/>
  <c r="AE123" i="4"/>
  <c r="AD123" i="4"/>
  <c r="AS108" i="4"/>
  <c r="AT108" i="4"/>
  <c r="AD147" i="4"/>
  <c r="AE147" i="4"/>
  <c r="AE118" i="4"/>
  <c r="AD118" i="4"/>
  <c r="AN145" i="4"/>
  <c r="AO145" i="4"/>
  <c r="AD116" i="4"/>
  <c r="AE116" i="4"/>
  <c r="AS142" i="4"/>
  <c r="AT142" i="4"/>
  <c r="AT101" i="4"/>
  <c r="AS101" i="4"/>
  <c r="AS106" i="4"/>
  <c r="AT106" i="4"/>
  <c r="AE128" i="4"/>
  <c r="AD128" i="4"/>
  <c r="AS66" i="4"/>
  <c r="AT66" i="4"/>
  <c r="AS124" i="4"/>
  <c r="AT124" i="4"/>
  <c r="AS131" i="4"/>
  <c r="AT131" i="4"/>
  <c r="AE15" i="4"/>
  <c r="AD15" i="4"/>
  <c r="AN53" i="4"/>
  <c r="AO53" i="4"/>
  <c r="AO20" i="4"/>
  <c r="AN20" i="4"/>
  <c r="AT36" i="4"/>
  <c r="AS36" i="4"/>
  <c r="AS78" i="4"/>
  <c r="AT78" i="4"/>
  <c r="AD83" i="4"/>
  <c r="AE83" i="4"/>
  <c r="AS123" i="4"/>
  <c r="AT123" i="4"/>
  <c r="AO112" i="4"/>
  <c r="AN112" i="4"/>
  <c r="AO28" i="4"/>
  <c r="AN28" i="4"/>
  <c r="AN147" i="4"/>
  <c r="AO147" i="4"/>
  <c r="AS10" i="4"/>
  <c r="AT10" i="4"/>
  <c r="AE145" i="4"/>
  <c r="AD145" i="4"/>
  <c r="AE142" i="4"/>
  <c r="AD142" i="4"/>
  <c r="AS134" i="4"/>
  <c r="AT134" i="4"/>
  <c r="AD101" i="4"/>
  <c r="AE101" i="4"/>
  <c r="N14" i="25"/>
  <c r="Q14" i="25"/>
  <c r="O19" i="25"/>
  <c r="R19" i="25" s="1"/>
  <c r="Q22" i="25"/>
  <c r="J22" i="25"/>
  <c r="J21" i="25"/>
  <c r="J18" i="25"/>
  <c r="J17" i="25"/>
  <c r="J14" i="25"/>
  <c r="J13" i="25"/>
  <c r="N20" i="25"/>
  <c r="O12" i="25"/>
  <c r="R12" i="25" s="1"/>
  <c r="Q21" i="25"/>
  <c r="N13" i="25"/>
  <c r="N22" i="25"/>
  <c r="O21" i="25"/>
  <c r="R21" i="25" s="1"/>
  <c r="Q19" i="25"/>
  <c r="N17" i="25"/>
  <c r="N16" i="25"/>
  <c r="N15" i="25"/>
  <c r="Q12" i="25"/>
  <c r="O20" i="25"/>
  <c r="O13" i="25"/>
  <c r="O16" i="25"/>
  <c r="O15" i="25"/>
  <c r="N18" i="25"/>
  <c r="O18" i="25"/>
  <c r="O17" i="25"/>
  <c r="R22" i="25"/>
  <c r="R14" i="25"/>
  <c r="K22" i="25"/>
  <c r="K20" i="25"/>
  <c r="K14" i="25"/>
  <c r="K12" i="25"/>
  <c r="K21" i="25"/>
  <c r="K15" i="25"/>
  <c r="K13" i="25"/>
  <c r="Y30" i="4" l="1"/>
  <c r="Z30" i="4"/>
  <c r="S14" i="25"/>
  <c r="T14" i="25" s="1"/>
  <c r="S19" i="25"/>
  <c r="T19" i="25" s="1"/>
  <c r="R20" i="25"/>
  <c r="S20" i="25" s="1"/>
  <c r="T20" i="25" s="1"/>
  <c r="S22" i="25"/>
  <c r="T22" i="25" s="1"/>
  <c r="S12" i="25"/>
  <c r="T12" i="25" s="1"/>
  <c r="S21" i="25"/>
  <c r="T21" i="25" s="1"/>
  <c r="K19" i="25"/>
  <c r="J16" i="25"/>
  <c r="J15" i="25"/>
  <c r="J12" i="25"/>
  <c r="J20" i="25"/>
  <c r="R13" i="25"/>
  <c r="S13" i="25" s="1"/>
  <c r="T13" i="25" s="1"/>
  <c r="R16" i="25"/>
  <c r="S16" i="25" s="1"/>
  <c r="T16" i="25" s="1"/>
  <c r="K16" i="25"/>
  <c r="K17" i="25"/>
  <c r="K18" i="25"/>
  <c r="J19" i="25"/>
  <c r="R15" i="25"/>
  <c r="S15" i="25" s="1"/>
  <c r="T15" i="25" s="1"/>
  <c r="R18" i="25"/>
  <c r="S18" i="25" s="1"/>
  <c r="T18" i="25" s="1"/>
  <c r="R17" i="25"/>
  <c r="S17" i="25" s="1"/>
  <c r="T17" i="25" s="1"/>
  <c r="B15" i="19" l="1"/>
  <c r="C15" i="19"/>
  <c r="D15" i="19"/>
  <c r="E15" i="19"/>
  <c r="F15" i="19"/>
  <c r="G15" i="19"/>
  <c r="H15" i="19"/>
  <c r="I15" i="19"/>
  <c r="J15" i="19"/>
  <c r="B16" i="19"/>
  <c r="C16" i="19"/>
  <c r="D16" i="19"/>
  <c r="E16" i="19"/>
  <c r="F16" i="19"/>
  <c r="G16" i="19"/>
  <c r="H16" i="19"/>
  <c r="I16" i="19"/>
  <c r="J16" i="19"/>
  <c r="B17" i="19"/>
  <c r="C17" i="19"/>
  <c r="D17" i="19"/>
  <c r="E17" i="19"/>
  <c r="F17" i="19"/>
  <c r="G17" i="19"/>
  <c r="H17" i="19"/>
  <c r="I17" i="19"/>
  <c r="J17" i="19"/>
  <c r="B18" i="19"/>
  <c r="C18" i="19"/>
  <c r="D18" i="19"/>
  <c r="E18" i="19"/>
  <c r="F18" i="19"/>
  <c r="G18" i="19"/>
  <c r="H18" i="19"/>
  <c r="I18" i="19"/>
  <c r="J18" i="19"/>
  <c r="B19" i="19"/>
  <c r="C19" i="19"/>
  <c r="D19" i="19"/>
  <c r="E19" i="19"/>
  <c r="F19" i="19"/>
  <c r="G19" i="19"/>
  <c r="H19" i="19"/>
  <c r="I19" i="19"/>
  <c r="J19" i="19"/>
  <c r="B20" i="19"/>
  <c r="C20" i="19"/>
  <c r="D20" i="19"/>
  <c r="E20" i="19"/>
  <c r="F20" i="19"/>
  <c r="G20" i="19"/>
  <c r="H20" i="19"/>
  <c r="I20" i="19"/>
  <c r="J20" i="19"/>
  <c r="B21" i="19"/>
  <c r="C21" i="19"/>
  <c r="D21" i="19"/>
  <c r="E21" i="19"/>
  <c r="F21" i="19"/>
  <c r="G21" i="19"/>
  <c r="H21" i="19"/>
  <c r="I21" i="19"/>
  <c r="J21" i="19"/>
  <c r="B22" i="19"/>
  <c r="C22" i="19"/>
  <c r="D22" i="19"/>
  <c r="E22" i="19"/>
  <c r="F22" i="19"/>
  <c r="G22" i="19"/>
  <c r="H22" i="19"/>
  <c r="I22" i="19"/>
  <c r="N22" i="19" s="1"/>
  <c r="J22" i="19"/>
  <c r="B23" i="19"/>
  <c r="C23" i="19"/>
  <c r="D23" i="19"/>
  <c r="E23" i="19"/>
  <c r="F23" i="19"/>
  <c r="G23" i="19"/>
  <c r="H23" i="19"/>
  <c r="I23" i="19"/>
  <c r="N23" i="19" s="1"/>
  <c r="J23" i="19"/>
  <c r="B24" i="19"/>
  <c r="C24" i="19"/>
  <c r="D24" i="19"/>
  <c r="E24" i="19"/>
  <c r="F24" i="19"/>
  <c r="G24" i="19"/>
  <c r="H24" i="19"/>
  <c r="I24" i="19"/>
  <c r="N24" i="19" s="1"/>
  <c r="J24" i="19"/>
  <c r="B25" i="19"/>
  <c r="C25" i="19"/>
  <c r="D25" i="19"/>
  <c r="E25" i="19"/>
  <c r="F25" i="19"/>
  <c r="G25" i="19"/>
  <c r="H25" i="19"/>
  <c r="I25" i="19"/>
  <c r="N25" i="19" s="1"/>
  <c r="J25" i="19"/>
  <c r="T16" i="19" l="1"/>
  <c r="T22" i="19"/>
  <c r="T18" i="19"/>
  <c r="T23" i="19"/>
  <c r="T25" i="19"/>
  <c r="T20" i="19"/>
  <c r="T17" i="19"/>
  <c r="T24" i="19"/>
  <c r="T21" i="19"/>
  <c r="T19" i="19"/>
  <c r="T15" i="19"/>
  <c r="AK70" i="28"/>
  <c r="AJ70" i="28"/>
  <c r="AI70" i="28"/>
  <c r="M70" i="28"/>
  <c r="K70" i="28" s="1"/>
  <c r="AN70" i="28" s="1"/>
  <c r="J70" i="28"/>
  <c r="H70" i="28" s="1"/>
  <c r="AM70" i="28" s="1"/>
  <c r="G70" i="28"/>
  <c r="E70" i="28" s="1"/>
  <c r="AL70" i="28" s="1"/>
  <c r="AK69" i="28"/>
  <c r="AJ69" i="28"/>
  <c r="AI69" i="28"/>
  <c r="M69" i="28"/>
  <c r="K69" i="28" s="1"/>
  <c r="AN69" i="28" s="1"/>
  <c r="J69" i="28"/>
  <c r="H69" i="28" s="1"/>
  <c r="AM69" i="28" s="1"/>
  <c r="G69" i="28"/>
  <c r="E69" i="28" s="1"/>
  <c r="AL69" i="28" s="1"/>
  <c r="AN68" i="28"/>
  <c r="AM68" i="28"/>
  <c r="AL68" i="28"/>
  <c r="AK68" i="28"/>
  <c r="AJ68" i="28"/>
  <c r="AI68" i="28"/>
  <c r="AK67" i="28"/>
  <c r="AJ67" i="28"/>
  <c r="AI67" i="28"/>
  <c r="M67" i="28"/>
  <c r="K67" i="28" s="1"/>
  <c r="AN67" i="28" s="1"/>
  <c r="J67" i="28"/>
  <c r="H67" i="28" s="1"/>
  <c r="AM67" i="28" s="1"/>
  <c r="G67" i="28"/>
  <c r="E67" i="28" s="1"/>
  <c r="AL67" i="28" s="1"/>
  <c r="AN66" i="28"/>
  <c r="AM66" i="28"/>
  <c r="AK66" i="28"/>
  <c r="AJ66" i="28"/>
  <c r="AI66" i="28"/>
  <c r="G66" i="28"/>
  <c r="E66" i="28" s="1"/>
  <c r="AL66" i="28" s="1"/>
  <c r="AN65" i="28"/>
  <c r="AM65" i="28"/>
  <c r="AK65" i="28"/>
  <c r="AJ65" i="28"/>
  <c r="AI65" i="28"/>
  <c r="G65" i="28"/>
  <c r="AL65" i="28" s="1"/>
  <c r="AN64" i="28"/>
  <c r="AM64" i="28"/>
  <c r="AK64" i="28"/>
  <c r="AJ64" i="28"/>
  <c r="AI64" i="28"/>
  <c r="G64" i="28"/>
  <c r="AL64" i="28" s="1"/>
  <c r="AN63" i="28"/>
  <c r="AM63" i="28"/>
  <c r="AK63" i="28"/>
  <c r="AJ63" i="28"/>
  <c r="AI63" i="28"/>
  <c r="G63" i="28"/>
  <c r="AL63" i="28" s="1"/>
  <c r="AN62" i="28"/>
  <c r="AM62" i="28"/>
  <c r="AK62" i="28"/>
  <c r="AJ62" i="28"/>
  <c r="AI62" i="28"/>
  <c r="G62" i="28"/>
  <c r="AL62" i="28" s="1"/>
  <c r="AN61" i="28"/>
  <c r="AM61" i="28"/>
  <c r="AK61" i="28"/>
  <c r="AJ61" i="28"/>
  <c r="AI61" i="28"/>
  <c r="G61" i="28"/>
  <c r="AL61" i="28" s="1"/>
  <c r="AN60" i="28"/>
  <c r="AM60" i="28"/>
  <c r="AK60" i="28"/>
  <c r="AJ60" i="28"/>
  <c r="AI60" i="28"/>
  <c r="G60" i="28"/>
  <c r="E60" i="28" s="1"/>
  <c r="AL60" i="28" s="1"/>
  <c r="AN59" i="28"/>
  <c r="AM59" i="28"/>
  <c r="AL59" i="28"/>
  <c r="AK59" i="28"/>
  <c r="AJ59" i="28"/>
  <c r="AI59" i="28"/>
  <c r="AN58" i="28"/>
  <c r="AM58" i="28"/>
  <c r="AK58" i="28"/>
  <c r="AJ58" i="28"/>
  <c r="AI58" i="28"/>
  <c r="G58" i="28"/>
  <c r="E58" i="28" s="1"/>
  <c r="AL58" i="28" s="1"/>
  <c r="AK57" i="28"/>
  <c r="AJ57" i="28"/>
  <c r="AI57" i="28"/>
  <c r="M57" i="28"/>
  <c r="K57" i="28" s="1"/>
  <c r="AN57" i="28" s="1"/>
  <c r="J57" i="28"/>
  <c r="H57" i="28" s="1"/>
  <c r="AM57" i="28" s="1"/>
  <c r="G57" i="28"/>
  <c r="E57" i="28" s="1"/>
  <c r="AL57" i="28" s="1"/>
  <c r="AK56" i="28"/>
  <c r="AJ56" i="28"/>
  <c r="AI56" i="28"/>
  <c r="M56" i="28"/>
  <c r="K56" i="28" s="1"/>
  <c r="AN56" i="28" s="1"/>
  <c r="J56" i="28"/>
  <c r="H56" i="28" s="1"/>
  <c r="AM56" i="28" s="1"/>
  <c r="G56" i="28"/>
  <c r="E56" i="28" s="1"/>
  <c r="AL56" i="28" s="1"/>
  <c r="AN55" i="28"/>
  <c r="AK55" i="28"/>
  <c r="AJ55" i="28"/>
  <c r="AI55" i="28"/>
  <c r="J55" i="28"/>
  <c r="H55" i="28" s="1"/>
  <c r="AM55" i="28" s="1"/>
  <c r="G55" i="28"/>
  <c r="E55" i="28" s="1"/>
  <c r="AL55" i="28" s="1"/>
  <c r="AN54" i="28"/>
  <c r="AM54" i="28"/>
  <c r="AK54" i="28"/>
  <c r="AJ54" i="28"/>
  <c r="AI54" i="28"/>
  <c r="G54" i="28"/>
  <c r="E54" i="28" s="1"/>
  <c r="AL54" i="28" s="1"/>
  <c r="AN53" i="28"/>
  <c r="AK53" i="28"/>
  <c r="AJ53" i="28"/>
  <c r="AI53" i="28"/>
  <c r="J53" i="28"/>
  <c r="H53" i="28" s="1"/>
  <c r="AM53" i="28" s="1"/>
  <c r="G53" i="28"/>
  <c r="E53" i="28" s="1"/>
  <c r="AL53" i="28" s="1"/>
  <c r="AK52" i="28"/>
  <c r="AJ52" i="28"/>
  <c r="AI52" i="28"/>
  <c r="M52" i="28"/>
  <c r="K52" i="28" s="1"/>
  <c r="AN52" i="28" s="1"/>
  <c r="J52" i="28"/>
  <c r="H52" i="28" s="1"/>
  <c r="AM52" i="28" s="1"/>
  <c r="G52" i="28"/>
  <c r="E52" i="28" s="1"/>
  <c r="AL52" i="28" s="1"/>
  <c r="AK51" i="28"/>
  <c r="AJ51" i="28"/>
  <c r="AI51" i="28"/>
  <c r="M51" i="28"/>
  <c r="AN51" i="28" s="1"/>
  <c r="J51" i="28"/>
  <c r="H51" i="28" s="1"/>
  <c r="AM51" i="28" s="1"/>
  <c r="G51" i="28"/>
  <c r="E51" i="28" s="1"/>
  <c r="AL51" i="28" s="1"/>
  <c r="AK50" i="28"/>
  <c r="AJ50" i="28"/>
  <c r="AI50" i="28"/>
  <c r="M50" i="28"/>
  <c r="K50" i="28" s="1"/>
  <c r="AN50" i="28" s="1"/>
  <c r="J50" i="28"/>
  <c r="H50" i="28" s="1"/>
  <c r="AM50" i="28" s="1"/>
  <c r="G50" i="28"/>
  <c r="E50" i="28" s="1"/>
  <c r="AL50" i="28" s="1"/>
  <c r="AK49" i="28"/>
  <c r="AJ49" i="28"/>
  <c r="AI49" i="28"/>
  <c r="M49" i="28"/>
  <c r="K49" i="28" s="1"/>
  <c r="AN49" i="28" s="1"/>
  <c r="J49" i="28"/>
  <c r="H49" i="28" s="1"/>
  <c r="AM49" i="28" s="1"/>
  <c r="G49" i="28"/>
  <c r="E49" i="28" s="1"/>
  <c r="AL49" i="28" s="1"/>
  <c r="AN48" i="28"/>
  <c r="AM48" i="28"/>
  <c r="AK48" i="28"/>
  <c r="AJ48" i="28"/>
  <c r="AI48" i="28"/>
  <c r="G48" i="28"/>
  <c r="E48" i="28" s="1"/>
  <c r="AL48" i="28" s="1"/>
  <c r="AN47" i="28"/>
  <c r="AM47" i="28"/>
  <c r="AK47" i="28"/>
  <c r="AJ47" i="28"/>
  <c r="AI47" i="28"/>
  <c r="G47" i="28"/>
  <c r="E47" i="28" s="1"/>
  <c r="AL47" i="28" s="1"/>
  <c r="AN46" i="28"/>
  <c r="AK46" i="28"/>
  <c r="AJ46" i="28"/>
  <c r="AI46" i="28"/>
  <c r="J46" i="28"/>
  <c r="H46" i="28" s="1"/>
  <c r="AM46" i="28" s="1"/>
  <c r="G46" i="28"/>
  <c r="E46" i="28" s="1"/>
  <c r="AL46" i="28" s="1"/>
  <c r="AN45" i="28"/>
  <c r="AK45" i="28"/>
  <c r="AJ45" i="28"/>
  <c r="AI45" i="28"/>
  <c r="J45" i="28"/>
  <c r="H45" i="28" s="1"/>
  <c r="AM45" i="28" s="1"/>
  <c r="G45" i="28"/>
  <c r="E45" i="28" s="1"/>
  <c r="AL45" i="28" s="1"/>
  <c r="AN44" i="28"/>
  <c r="AM44" i="28"/>
  <c r="AL44" i="28"/>
  <c r="AK44" i="28"/>
  <c r="AJ44" i="28"/>
  <c r="AI44" i="28"/>
  <c r="AN43" i="28"/>
  <c r="AM43" i="28"/>
  <c r="AL43" i="28"/>
  <c r="AK43" i="28"/>
  <c r="AJ43" i="28"/>
  <c r="AI43" i="28"/>
  <c r="AN42" i="28"/>
  <c r="AM42" i="28"/>
  <c r="AL42" i="28"/>
  <c r="AK42" i="28"/>
  <c r="AJ42" i="28"/>
  <c r="AI42" i="28"/>
  <c r="AN41" i="28"/>
  <c r="AM41" i="28"/>
  <c r="AL41" i="28"/>
  <c r="AK41" i="28"/>
  <c r="AJ41" i="28"/>
  <c r="AI41" i="28"/>
  <c r="AN40" i="28"/>
  <c r="AM40" i="28"/>
  <c r="AL40" i="28"/>
  <c r="AK40" i="28"/>
  <c r="AJ40" i="28"/>
  <c r="AI40" i="28"/>
  <c r="AN39" i="28"/>
  <c r="AM39" i="28"/>
  <c r="AL39" i="28"/>
  <c r="AK39" i="28"/>
  <c r="AJ39" i="28"/>
  <c r="AI39" i="28"/>
  <c r="AN38" i="28"/>
  <c r="AM38" i="28"/>
  <c r="AL38" i="28"/>
  <c r="AK38" i="28"/>
  <c r="AJ38" i="28"/>
  <c r="AI38" i="28"/>
  <c r="AN37" i="28"/>
  <c r="AM37" i="28"/>
  <c r="AL37" i="28"/>
  <c r="AK37" i="28"/>
  <c r="AJ37" i="28"/>
  <c r="AI37" i="28"/>
  <c r="AN36" i="28"/>
  <c r="AM36" i="28"/>
  <c r="AL36" i="28"/>
  <c r="AK36" i="28"/>
  <c r="AJ36" i="28"/>
  <c r="AI36" i="28"/>
  <c r="AN35" i="28"/>
  <c r="AM35" i="28"/>
  <c r="AL35" i="28"/>
  <c r="AK35" i="28"/>
  <c r="AJ35" i="28"/>
  <c r="AI35" i="28"/>
  <c r="AN34" i="28"/>
  <c r="AM34" i="28"/>
  <c r="AL34" i="28"/>
  <c r="AK34" i="28"/>
  <c r="AJ34" i="28"/>
  <c r="AI34" i="28"/>
  <c r="AN33" i="28"/>
  <c r="AM33" i="28"/>
  <c r="AL33" i="28"/>
  <c r="AK33" i="28"/>
  <c r="AJ33" i="28"/>
  <c r="AI33" i="28"/>
  <c r="AN32" i="28"/>
  <c r="AM32" i="28"/>
  <c r="AL32" i="28"/>
  <c r="AK32" i="28"/>
  <c r="AJ32" i="28"/>
  <c r="AI32" i="28"/>
  <c r="AN31" i="28"/>
  <c r="AM31" i="28"/>
  <c r="AL31" i="28"/>
  <c r="AK31" i="28"/>
  <c r="AJ31" i="28"/>
  <c r="AI31" i="28"/>
  <c r="AN30" i="28"/>
  <c r="AM30" i="28"/>
  <c r="AL30" i="28"/>
  <c r="AK30" i="28"/>
  <c r="AJ30" i="28"/>
  <c r="AI30" i="28"/>
  <c r="AN29" i="28"/>
  <c r="AM29" i="28"/>
  <c r="AL29" i="28"/>
  <c r="AK29" i="28"/>
  <c r="AJ29" i="28"/>
  <c r="AI29" i="28"/>
  <c r="AN28" i="28"/>
  <c r="AM28" i="28"/>
  <c r="AL28" i="28"/>
  <c r="AK28" i="28"/>
  <c r="AJ28" i="28"/>
  <c r="AI28" i="28"/>
  <c r="AN27" i="28"/>
  <c r="AM27" i="28"/>
  <c r="AL27" i="28"/>
  <c r="AK27" i="28"/>
  <c r="AJ27" i="28"/>
  <c r="AI27" i="28"/>
  <c r="AN26" i="28"/>
  <c r="AM26" i="28"/>
  <c r="AL26" i="28"/>
  <c r="AK26" i="28"/>
  <c r="AJ26" i="28"/>
  <c r="AI26" i="28"/>
  <c r="AN25" i="28"/>
  <c r="AM25" i="28"/>
  <c r="AL25" i="28"/>
  <c r="AK25" i="28"/>
  <c r="AJ25" i="28"/>
  <c r="AI25" i="28"/>
  <c r="AN24" i="28"/>
  <c r="AM24" i="28"/>
  <c r="AL24" i="28"/>
  <c r="AK24" i="28"/>
  <c r="AJ24" i="28"/>
  <c r="AI24" i="28"/>
  <c r="AN23" i="28"/>
  <c r="AM23" i="28"/>
  <c r="AL23" i="28"/>
  <c r="AK23" i="28"/>
  <c r="AJ23" i="28"/>
  <c r="AI23" i="28"/>
  <c r="AN22" i="28"/>
  <c r="AM22" i="28"/>
  <c r="AL22" i="28"/>
  <c r="AK22" i="28"/>
  <c r="AJ22" i="28"/>
  <c r="AI22" i="28"/>
  <c r="AN21" i="28"/>
  <c r="AM21" i="28"/>
  <c r="AL21" i="28"/>
  <c r="AK21" i="28"/>
  <c r="AJ21" i="28"/>
  <c r="AI21" i="28"/>
  <c r="AN20" i="28"/>
  <c r="AM20" i="28"/>
  <c r="AL20" i="28"/>
  <c r="AK20" i="28"/>
  <c r="AJ20" i="28"/>
  <c r="AI20" i="28"/>
  <c r="AN19" i="28"/>
  <c r="AM19" i="28"/>
  <c r="AL19" i="28"/>
  <c r="AK19" i="28"/>
  <c r="AJ19" i="28"/>
  <c r="AI19" i="28"/>
  <c r="AN18" i="28"/>
  <c r="AM18" i="28"/>
  <c r="AL18" i="28"/>
  <c r="AK18" i="28"/>
  <c r="AJ18" i="28"/>
  <c r="AI18" i="28"/>
  <c r="AN17" i="28"/>
  <c r="AM17" i="28"/>
  <c r="AL17" i="28"/>
  <c r="AK17" i="28"/>
  <c r="AJ17" i="28"/>
  <c r="AI17" i="28"/>
  <c r="AN16" i="28"/>
  <c r="AM16" i="28"/>
  <c r="AL16" i="28"/>
  <c r="AK16" i="28"/>
  <c r="AJ16" i="28"/>
  <c r="AI16" i="28"/>
  <c r="AN15" i="28"/>
  <c r="AM15" i="28"/>
  <c r="AL15" i="28"/>
  <c r="AK15" i="28"/>
  <c r="AJ15" i="28"/>
  <c r="AI15" i="28"/>
  <c r="AN14" i="28"/>
  <c r="AM14" i="28"/>
  <c r="AL14" i="28"/>
  <c r="AK14" i="28"/>
  <c r="AJ14" i="28"/>
  <c r="AI14" i="28"/>
  <c r="AN13" i="28"/>
  <c r="AM13" i="28"/>
  <c r="AL13" i="28"/>
  <c r="AK13" i="28"/>
  <c r="AJ13" i="28"/>
  <c r="AI13" i="28"/>
  <c r="AN12" i="28"/>
  <c r="AO12" i="28" s="1"/>
  <c r="AM12" i="28"/>
  <c r="AL12" i="28"/>
  <c r="AK12" i="28"/>
  <c r="AJ12" i="28"/>
  <c r="AI12" i="28"/>
  <c r="AN11" i="28"/>
  <c r="AM11" i="28"/>
  <c r="AL11" i="28"/>
  <c r="AK11" i="28"/>
  <c r="AJ11" i="28"/>
  <c r="AI11" i="28"/>
  <c r="AN10" i="28"/>
  <c r="AM10" i="28"/>
  <c r="AL10" i="28"/>
  <c r="AK10" i="28"/>
  <c r="AJ10" i="28"/>
  <c r="AI10" i="28"/>
  <c r="AN9" i="28"/>
  <c r="AM9" i="28"/>
  <c r="AL9" i="28"/>
  <c r="AK9" i="28"/>
  <c r="AJ9" i="28"/>
  <c r="AI9" i="28"/>
  <c r="AN8" i="28"/>
  <c r="AM8" i="28"/>
  <c r="AL8" i="28"/>
  <c r="AK8" i="28"/>
  <c r="AJ8" i="28"/>
  <c r="AI8" i="28"/>
  <c r="AN7" i="28"/>
  <c r="AM7" i="28"/>
  <c r="AL7" i="28"/>
  <c r="AK7" i="28"/>
  <c r="AJ7" i="28"/>
  <c r="AI7" i="28"/>
  <c r="AN6" i="28"/>
  <c r="AM6" i="28"/>
  <c r="AL6" i="28"/>
  <c r="AK6" i="28"/>
  <c r="AJ6" i="28"/>
  <c r="AI6" i="28"/>
  <c r="AN5" i="28"/>
  <c r="AM5" i="28"/>
  <c r="AL5" i="28"/>
  <c r="AK5" i="28"/>
  <c r="AJ5" i="28"/>
  <c r="AI5" i="28"/>
  <c r="AN4" i="28"/>
  <c r="AM4" i="28"/>
  <c r="AL4" i="28"/>
  <c r="AK4" i="28"/>
  <c r="AJ4" i="28"/>
  <c r="AI4" i="28"/>
  <c r="AN3" i="28"/>
  <c r="AM3" i="28"/>
  <c r="AL3" i="28"/>
  <c r="AK3" i="28"/>
  <c r="AJ3" i="28"/>
  <c r="AI3" i="28"/>
  <c r="AO24" i="28" l="1"/>
  <c r="AO3" i="28"/>
  <c r="AO56" i="28"/>
  <c r="AO27" i="28"/>
  <c r="AO39" i="28"/>
  <c r="AO43" i="28"/>
  <c r="AO28" i="28"/>
  <c r="AO38" i="28"/>
  <c r="AO66" i="28"/>
  <c r="AO36" i="28"/>
  <c r="AO8" i="28"/>
  <c r="AO64" i="28"/>
  <c r="AO48" i="28"/>
  <c r="AO15" i="28"/>
  <c r="AO37" i="28"/>
  <c r="AO54" i="28"/>
  <c r="AO63" i="28"/>
  <c r="AO13" i="28"/>
  <c r="AO61" i="28"/>
  <c r="AO26" i="28"/>
  <c r="AO31" i="28"/>
  <c r="AO69" i="28"/>
  <c r="AO11" i="28"/>
  <c r="AO34" i="28"/>
  <c r="AO16" i="28"/>
  <c r="AO14" i="28"/>
  <c r="AO40" i="28"/>
  <c r="AO6" i="28"/>
  <c r="AO25" i="28"/>
  <c r="AO59" i="28"/>
  <c r="AO22" i="28"/>
  <c r="AO17" i="28"/>
  <c r="AO33" i="28"/>
  <c r="AO41" i="28"/>
  <c r="AO10" i="28"/>
  <c r="AO18" i="28"/>
  <c r="AO30" i="28"/>
  <c r="AO35" i="28"/>
  <c r="AO21" i="28"/>
  <c r="AO29" i="28"/>
  <c r="AO65" i="28"/>
  <c r="AO5" i="28"/>
  <c r="AO55" i="28"/>
  <c r="AO60" i="28"/>
  <c r="AO42" i="28"/>
  <c r="AO47" i="28"/>
  <c r="AO58" i="28"/>
  <c r="AO44" i="28"/>
  <c r="AO9" i="28"/>
  <c r="AO62" i="28"/>
  <c r="AO68" i="28"/>
  <c r="AO19" i="28"/>
  <c r="AO4" i="28"/>
  <c r="AO7" i="28"/>
  <c r="AO20" i="28"/>
  <c r="AO23" i="28"/>
  <c r="AO32" i="28"/>
  <c r="AO52" i="28"/>
  <c r="AO51" i="28"/>
  <c r="AO70" i="28"/>
  <c r="AO49" i="28"/>
  <c r="AO46" i="28"/>
  <c r="AO50" i="28"/>
  <c r="AO67" i="28"/>
  <c r="AO53" i="28"/>
  <c r="AO57" i="28"/>
  <c r="AO45" i="28"/>
  <c r="N3" i="5" l="1"/>
  <c r="J9" i="5"/>
  <c r="N2" i="5"/>
  <c r="N34" i="5" l="1"/>
  <c r="N93" i="5"/>
  <c r="N77" i="5"/>
  <c r="N59" i="5"/>
  <c r="N53" i="5"/>
  <c r="N83" i="5"/>
  <c r="N41" i="5"/>
  <c r="N32" i="5"/>
  <c r="N82" i="5"/>
  <c r="N66" i="5"/>
  <c r="N23" i="5"/>
  <c r="N38" i="5"/>
  <c r="N39" i="5"/>
  <c r="N90" i="5"/>
  <c r="N36" i="5"/>
  <c r="N30" i="5"/>
  <c r="N105" i="5"/>
  <c r="N121" i="5"/>
  <c r="N125" i="5"/>
  <c r="N16" i="5"/>
  <c r="N86" i="5"/>
  <c r="N28" i="5"/>
  <c r="N40" i="5"/>
  <c r="N58" i="5"/>
  <c r="N27" i="5"/>
  <c r="N18" i="5"/>
  <c r="N14" i="5"/>
  <c r="N46" i="5"/>
  <c r="N26" i="5"/>
  <c r="N75" i="5"/>
  <c r="N10" i="5"/>
  <c r="N24" i="5"/>
  <c r="N29" i="5"/>
  <c r="N51" i="5"/>
  <c r="N22" i="5"/>
  <c r="N15" i="5"/>
  <c r="N25" i="5"/>
  <c r="N85" i="5"/>
  <c r="N70" i="5"/>
  <c r="N13" i="5"/>
  <c r="N108" i="5"/>
  <c r="N99" i="5"/>
  <c r="N130" i="5"/>
  <c r="N78" i="5"/>
  <c r="N145" i="5"/>
  <c r="N109" i="5"/>
  <c r="N124" i="5"/>
  <c r="N49" i="5"/>
  <c r="N84" i="5"/>
  <c r="N71" i="5"/>
  <c r="N112" i="5"/>
  <c r="N89" i="5"/>
  <c r="N126" i="5"/>
  <c r="N96" i="5"/>
  <c r="N79" i="5"/>
  <c r="N123" i="5"/>
  <c r="N37" i="5"/>
  <c r="N11" i="5"/>
  <c r="N122" i="5"/>
  <c r="N60" i="5"/>
  <c r="N47" i="5"/>
  <c r="N100" i="5"/>
  <c r="N136" i="5"/>
  <c r="N65" i="5"/>
  <c r="N119" i="5"/>
  <c r="N64" i="5"/>
  <c r="N147" i="5"/>
  <c r="N120" i="5"/>
  <c r="N133" i="5"/>
  <c r="N131" i="5"/>
  <c r="N97" i="5"/>
  <c r="N95" i="5"/>
  <c r="N132" i="5"/>
  <c r="N55" i="5"/>
  <c r="N111" i="5"/>
  <c r="N144" i="5"/>
  <c r="N106" i="5"/>
  <c r="N76" i="5"/>
  <c r="N87" i="5"/>
  <c r="N107" i="5"/>
  <c r="N68" i="5"/>
  <c r="N117" i="5"/>
  <c r="N128" i="5"/>
  <c r="N102" i="5"/>
  <c r="N104" i="5"/>
  <c r="N113" i="5"/>
  <c r="N127" i="5"/>
  <c r="N146" i="5"/>
  <c r="N52" i="5"/>
  <c r="N110" i="5"/>
  <c r="N139" i="5"/>
  <c r="N73" i="5"/>
  <c r="N140" i="5"/>
  <c r="N129" i="5"/>
  <c r="N103" i="5"/>
  <c r="N134" i="5"/>
  <c r="N116" i="5"/>
  <c r="N148" i="5"/>
  <c r="N98" i="5"/>
  <c r="N57" i="5"/>
  <c r="N92" i="5"/>
  <c r="N143" i="5"/>
  <c r="N61" i="5"/>
  <c r="N81" i="5"/>
  <c r="N135" i="5"/>
  <c r="N80" i="5"/>
  <c r="N88" i="5"/>
  <c r="N17" i="5"/>
  <c r="N43" i="5"/>
  <c r="N56" i="5"/>
  <c r="N45" i="5"/>
  <c r="N74" i="5"/>
  <c r="N72" i="5"/>
  <c r="N63" i="5"/>
  <c r="N31" i="5"/>
  <c r="N44" i="5"/>
  <c r="N94" i="5"/>
  <c r="N48" i="5"/>
  <c r="N20" i="5"/>
  <c r="N42" i="5"/>
  <c r="N101" i="5"/>
  <c r="N67" i="5"/>
  <c r="N33" i="5"/>
  <c r="N62" i="5"/>
  <c r="N12" i="5"/>
  <c r="N35" i="5"/>
  <c r="N69" i="5"/>
  <c r="N19" i="5"/>
  <c r="N91" i="5"/>
  <c r="N50" i="5"/>
  <c r="N21" i="5"/>
  <c r="N54" i="5"/>
  <c r="N114" i="5"/>
  <c r="N141" i="5"/>
  <c r="N138" i="5"/>
  <c r="N118" i="5"/>
  <c r="N142" i="5"/>
  <c r="N115" i="5"/>
  <c r="N137" i="5"/>
  <c r="K133" i="5"/>
  <c r="K136" i="5"/>
  <c r="K117" i="5"/>
  <c r="K99" i="5"/>
  <c r="K139" i="5"/>
  <c r="K34" i="5"/>
  <c r="K105" i="5"/>
  <c r="K11" i="5"/>
  <c r="K127" i="5"/>
  <c r="K38" i="5"/>
  <c r="K135" i="5"/>
  <c r="K125" i="5"/>
  <c r="K123" i="5"/>
  <c r="K134" i="5"/>
  <c r="K131" i="5"/>
  <c r="K116" i="5"/>
  <c r="K98" i="5"/>
  <c r="K146" i="5"/>
  <c r="K138" i="5"/>
  <c r="K33" i="5"/>
  <c r="K104" i="5"/>
  <c r="K40" i="5"/>
  <c r="K126" i="5"/>
  <c r="K43" i="5"/>
  <c r="L16" i="5"/>
  <c r="M16" i="5" s="1"/>
  <c r="L95" i="5"/>
  <c r="M95" i="5" s="1"/>
  <c r="L134" i="5"/>
  <c r="M134" i="5" s="1"/>
  <c r="L128" i="5"/>
  <c r="M128" i="5" s="1"/>
  <c r="L136" i="5"/>
  <c r="M136" i="5" s="1"/>
  <c r="K41" i="5"/>
  <c r="K132" i="5"/>
  <c r="K124" i="5"/>
  <c r="K122" i="5"/>
  <c r="L15" i="5"/>
  <c r="M15" i="5" s="1"/>
  <c r="K115" i="5"/>
  <c r="K97" i="5"/>
  <c r="K145" i="5"/>
  <c r="K137" i="5"/>
  <c r="K17" i="5"/>
  <c r="K15" i="5"/>
  <c r="K130" i="5"/>
  <c r="K39" i="5"/>
  <c r="K37" i="5"/>
  <c r="K18" i="5"/>
  <c r="L14" i="5"/>
  <c r="M14" i="5" s="1"/>
  <c r="K108" i="5"/>
  <c r="K101" i="5"/>
  <c r="K121" i="5"/>
  <c r="K147" i="5"/>
  <c r="K114" i="5"/>
  <c r="K96" i="5"/>
  <c r="K144" i="5"/>
  <c r="K16" i="5"/>
  <c r="K14" i="5"/>
  <c r="K32" i="5"/>
  <c r="K102" i="5"/>
  <c r="K28" i="5"/>
  <c r="K10" i="5"/>
  <c r="K120" i="5"/>
  <c r="K44" i="5"/>
  <c r="K113" i="5"/>
  <c r="K95" i="5"/>
  <c r="K143" i="5"/>
  <c r="K109" i="5"/>
  <c r="K12" i="5"/>
  <c r="K31" i="5"/>
  <c r="K30" i="5"/>
  <c r="K27" i="5"/>
  <c r="K24" i="5"/>
  <c r="K22" i="5"/>
  <c r="L11" i="5"/>
  <c r="M11" i="5" s="1"/>
  <c r="K100" i="5"/>
  <c r="K26" i="5"/>
  <c r="K112" i="5"/>
  <c r="K42" i="5"/>
  <c r="K142" i="5"/>
  <c r="K29" i="5"/>
  <c r="K21" i="5"/>
  <c r="K23" i="5"/>
  <c r="K13" i="5"/>
  <c r="K36" i="5"/>
  <c r="K94" i="5"/>
  <c r="K25" i="5"/>
  <c r="K119" i="5"/>
  <c r="K111" i="5"/>
  <c r="K141" i="5"/>
  <c r="K107" i="5"/>
  <c r="K19" i="5"/>
  <c r="K129" i="5"/>
  <c r="K20" i="5"/>
  <c r="K140" i="5"/>
  <c r="K106" i="5"/>
  <c r="L105" i="5"/>
  <c r="M105" i="5" s="1"/>
  <c r="L117" i="5"/>
  <c r="M117" i="5" s="1"/>
  <c r="L139" i="5"/>
  <c r="M139" i="5" s="1"/>
  <c r="K81" i="5"/>
  <c r="L49" i="5"/>
  <c r="M49" i="5" s="1"/>
  <c r="L68" i="5"/>
  <c r="M68" i="5" s="1"/>
  <c r="L71" i="5"/>
  <c r="M71" i="5" s="1"/>
  <c r="K66" i="5"/>
  <c r="K93" i="5"/>
  <c r="K69" i="5"/>
  <c r="L64" i="5"/>
  <c r="M64" i="5" s="1"/>
  <c r="L79" i="5"/>
  <c r="M79" i="5" s="1"/>
  <c r="L75" i="5"/>
  <c r="M75" i="5" s="1"/>
  <c r="L51" i="5"/>
  <c r="M51" i="5" s="1"/>
  <c r="L70" i="5"/>
  <c r="M70" i="5" s="1"/>
  <c r="L42" i="5"/>
  <c r="M42" i="5" s="1"/>
  <c r="L34" i="5"/>
  <c r="M34" i="5" s="1"/>
  <c r="L26" i="5"/>
  <c r="L18" i="5"/>
  <c r="M18" i="5" s="1"/>
  <c r="L94" i="5"/>
  <c r="M94" i="5" s="1"/>
  <c r="K45" i="5"/>
  <c r="K91" i="5"/>
  <c r="K62" i="5"/>
  <c r="L33" i="5"/>
  <c r="M33" i="5" s="1"/>
  <c r="L17" i="5"/>
  <c r="M17" i="5" s="1"/>
  <c r="L106" i="5"/>
  <c r="M106" i="5" s="1"/>
  <c r="L60" i="5"/>
  <c r="M60" i="5" s="1"/>
  <c r="L80" i="5"/>
  <c r="M80" i="5" s="1"/>
  <c r="L91" i="5"/>
  <c r="M91" i="5" s="1"/>
  <c r="L62" i="5"/>
  <c r="M62" i="5" s="1"/>
  <c r="L24" i="5"/>
  <c r="L57" i="5"/>
  <c r="M57" i="5" s="1"/>
  <c r="L77" i="5"/>
  <c r="M77" i="5" s="1"/>
  <c r="L28" i="5"/>
  <c r="L89" i="5"/>
  <c r="M89" i="5" s="1"/>
  <c r="L88" i="5"/>
  <c r="M88" i="5" s="1"/>
  <c r="L19" i="5"/>
  <c r="M19" i="5" s="1"/>
  <c r="K128" i="5"/>
  <c r="L147" i="5"/>
  <c r="M147" i="5" s="1"/>
  <c r="L120" i="5"/>
  <c r="M120" i="5" s="1"/>
  <c r="L108" i="5"/>
  <c r="M108" i="5" s="1"/>
  <c r="L133" i="5"/>
  <c r="M133" i="5" s="1"/>
  <c r="L99" i="5"/>
  <c r="M99" i="5" s="1"/>
  <c r="L131" i="5"/>
  <c r="M131" i="5" s="1"/>
  <c r="L109" i="5"/>
  <c r="M109" i="5" s="1"/>
  <c r="L124" i="5"/>
  <c r="M124" i="5" s="1"/>
  <c r="K73" i="5"/>
  <c r="K92" i="5"/>
  <c r="K60" i="5"/>
  <c r="L66" i="5"/>
  <c r="M66" i="5" s="1"/>
  <c r="L93" i="5"/>
  <c r="M93" i="5" s="1"/>
  <c r="L69" i="5"/>
  <c r="M69" i="5" s="1"/>
  <c r="K80" i="5"/>
  <c r="L41" i="5"/>
  <c r="M41" i="5" s="1"/>
  <c r="L25" i="5"/>
  <c r="L111" i="5"/>
  <c r="M111" i="5" s="1"/>
  <c r="L73" i="5"/>
  <c r="M73" i="5" s="1"/>
  <c r="K90" i="5"/>
  <c r="K56" i="5"/>
  <c r="K63" i="5"/>
  <c r="L40" i="5"/>
  <c r="M40" i="5" s="1"/>
  <c r="K53" i="5"/>
  <c r="L44" i="5"/>
  <c r="M44" i="5" s="1"/>
  <c r="K68" i="5"/>
  <c r="K51" i="5"/>
  <c r="L92" i="5"/>
  <c r="M92" i="5" s="1"/>
  <c r="K58" i="5"/>
  <c r="L45" i="5"/>
  <c r="M45" i="5" s="1"/>
  <c r="K67" i="5"/>
  <c r="L32" i="5"/>
  <c r="M32" i="5" s="1"/>
  <c r="L148" i="5"/>
  <c r="M148" i="5" s="1"/>
  <c r="K74" i="5"/>
  <c r="K88" i="5"/>
  <c r="L20" i="5"/>
  <c r="M20" i="5" s="1"/>
  <c r="L126" i="5"/>
  <c r="M126" i="5" s="1"/>
  <c r="K64" i="5"/>
  <c r="L35" i="5"/>
  <c r="M35" i="5" s="1"/>
  <c r="K35" i="5"/>
  <c r="L100" i="5"/>
  <c r="M100" i="5" s="1"/>
  <c r="L125" i="5"/>
  <c r="M125" i="5" s="1"/>
  <c r="L102" i="5"/>
  <c r="M102" i="5" s="1"/>
  <c r="L112" i="5"/>
  <c r="M112" i="5" s="1"/>
  <c r="L113" i="5"/>
  <c r="M113" i="5" s="1"/>
  <c r="L127" i="5"/>
  <c r="M127" i="5" s="1"/>
  <c r="L97" i="5"/>
  <c r="M97" i="5" s="1"/>
  <c r="K65" i="5"/>
  <c r="K84" i="5"/>
  <c r="K52" i="5"/>
  <c r="L90" i="5"/>
  <c r="M90" i="5" s="1"/>
  <c r="L58" i="5"/>
  <c r="M58" i="5" s="1"/>
  <c r="K85" i="5"/>
  <c r="K61" i="5"/>
  <c r="K47" i="5"/>
  <c r="L56" i="5"/>
  <c r="M56" i="5" s="1"/>
  <c r="L67" i="5"/>
  <c r="M67" i="5" s="1"/>
  <c r="L63" i="5"/>
  <c r="M63" i="5" s="1"/>
  <c r="K54" i="5"/>
  <c r="L39" i="5"/>
  <c r="M39" i="5" s="1"/>
  <c r="L31" i="5"/>
  <c r="M31" i="5" s="1"/>
  <c r="L23" i="5"/>
  <c r="L123" i="5"/>
  <c r="M123" i="5" s="1"/>
  <c r="K89" i="5"/>
  <c r="L87" i="5"/>
  <c r="M87" i="5" s="1"/>
  <c r="L36" i="5"/>
  <c r="M36" i="5" s="1"/>
  <c r="L145" i="5"/>
  <c r="M145" i="5" s="1"/>
  <c r="K71" i="5"/>
  <c r="L53" i="5"/>
  <c r="M53" i="5" s="1"/>
  <c r="K70" i="5"/>
  <c r="K118" i="5"/>
  <c r="L140" i="5"/>
  <c r="M140" i="5" s="1"/>
  <c r="L103" i="5"/>
  <c r="M103" i="5" s="1"/>
  <c r="L144" i="5"/>
  <c r="M144" i="5" s="1"/>
  <c r="L116" i="5"/>
  <c r="M116" i="5" s="1"/>
  <c r="L98" i="5"/>
  <c r="M98" i="5" s="1"/>
  <c r="L65" i="5"/>
  <c r="M65" i="5" s="1"/>
  <c r="L84" i="5"/>
  <c r="M84" i="5" s="1"/>
  <c r="L52" i="5"/>
  <c r="M52" i="5" s="1"/>
  <c r="K82" i="5"/>
  <c r="K50" i="5"/>
  <c r="L85" i="5"/>
  <c r="M85" i="5" s="1"/>
  <c r="L61" i="5"/>
  <c r="M61" i="5" s="1"/>
  <c r="L47" i="5"/>
  <c r="M47" i="5" s="1"/>
  <c r="K72" i="5"/>
  <c r="K83" i="5"/>
  <c r="K59" i="5"/>
  <c r="K86" i="5"/>
  <c r="K46" i="5"/>
  <c r="L38" i="5"/>
  <c r="M38" i="5" s="1"/>
  <c r="L30" i="5"/>
  <c r="M30" i="5" s="1"/>
  <c r="L22" i="5"/>
  <c r="L129" i="5"/>
  <c r="M129" i="5" s="1"/>
  <c r="K55" i="5"/>
  <c r="K78" i="5"/>
  <c r="L96" i="5"/>
  <c r="M96" i="5" s="1"/>
  <c r="K49" i="5"/>
  <c r="L55" i="5"/>
  <c r="M55" i="5" s="1"/>
  <c r="K75" i="5"/>
  <c r="L27" i="5"/>
  <c r="K148" i="5"/>
  <c r="K110" i="5"/>
  <c r="L143" i="5"/>
  <c r="M143" i="5" s="1"/>
  <c r="L104" i="5"/>
  <c r="M104" i="5" s="1"/>
  <c r="L110" i="5"/>
  <c r="M110" i="5" s="1"/>
  <c r="L119" i="5"/>
  <c r="M119" i="5" s="1"/>
  <c r="L146" i="5"/>
  <c r="M146" i="5" s="1"/>
  <c r="K57" i="5"/>
  <c r="K76" i="5"/>
  <c r="K87" i="5"/>
  <c r="L82" i="5"/>
  <c r="M82" i="5" s="1"/>
  <c r="L50" i="5"/>
  <c r="M50" i="5" s="1"/>
  <c r="K77" i="5"/>
  <c r="L72" i="5"/>
  <c r="M72" i="5" s="1"/>
  <c r="K48" i="5"/>
  <c r="L83" i="5"/>
  <c r="M83" i="5" s="1"/>
  <c r="L59" i="5"/>
  <c r="M59" i="5" s="1"/>
  <c r="L86" i="5"/>
  <c r="M86" i="5" s="1"/>
  <c r="L46" i="5"/>
  <c r="M46" i="5" s="1"/>
  <c r="L37" i="5"/>
  <c r="M37" i="5" s="1"/>
  <c r="L29" i="5"/>
  <c r="M29" i="5" s="1"/>
  <c r="L21" i="5"/>
  <c r="L13" i="5"/>
  <c r="M13" i="5" s="1"/>
  <c r="K103" i="5"/>
  <c r="L76" i="5"/>
  <c r="M76" i="5" s="1"/>
  <c r="L48" i="5"/>
  <c r="M48" i="5" s="1"/>
  <c r="L121" i="5"/>
  <c r="M121" i="5" s="1"/>
  <c r="L107" i="5"/>
  <c r="M107" i="5" s="1"/>
  <c r="L130" i="5"/>
  <c r="M130" i="5" s="1"/>
  <c r="L132" i="5"/>
  <c r="M132" i="5" s="1"/>
  <c r="L74" i="5"/>
  <c r="M74" i="5" s="1"/>
  <c r="K79" i="5"/>
  <c r="L43" i="5"/>
  <c r="M43" i="5" s="1"/>
  <c r="L10" i="5"/>
  <c r="M10" i="5" s="1"/>
  <c r="L12" i="5"/>
  <c r="M12" i="5" s="1"/>
  <c r="L122" i="5"/>
  <c r="M122" i="5" s="1"/>
  <c r="L135" i="5"/>
  <c r="M135" i="5" s="1"/>
  <c r="L81" i="5"/>
  <c r="M81" i="5" s="1"/>
  <c r="L101" i="5"/>
  <c r="M101" i="5" s="1"/>
  <c r="L54" i="5"/>
  <c r="M54" i="5" s="1"/>
  <c r="L78" i="5"/>
  <c r="M78" i="5" s="1"/>
  <c r="L114" i="5"/>
  <c r="M114" i="5" s="1"/>
  <c r="L138" i="5"/>
  <c r="M138" i="5" s="1"/>
  <c r="L118" i="5"/>
  <c r="M118" i="5" s="1"/>
  <c r="L115" i="5"/>
  <c r="M115" i="5" s="1"/>
  <c r="L137" i="5"/>
  <c r="M137" i="5" s="1"/>
  <c r="L142" i="5"/>
  <c r="M142" i="5" s="1"/>
  <c r="L141" i="5"/>
  <c r="M141" i="5" s="1"/>
  <c r="A10" i="14"/>
  <c r="M21" i="5" l="1"/>
  <c r="Q17" i="9"/>
  <c r="M25" i="5"/>
  <c r="Q21" i="9"/>
  <c r="M23" i="5"/>
  <c r="Q19" i="9"/>
  <c r="M24" i="5"/>
  <c r="Q20" i="9"/>
  <c r="M27" i="5"/>
  <c r="Q23" i="9"/>
  <c r="M22" i="5"/>
  <c r="Q18" i="9"/>
  <c r="M28" i="5"/>
  <c r="Q24" i="9"/>
  <c r="M26" i="5"/>
  <c r="Q22" i="9"/>
  <c r="Q12" i="9"/>
  <c r="Q14" i="9"/>
  <c r="Q7" i="9"/>
  <c r="Q11" i="9"/>
  <c r="Q10" i="9"/>
  <c r="Q8" i="9"/>
  <c r="Q9" i="9"/>
  <c r="Q6" i="9"/>
  <c r="Q13" i="9"/>
  <c r="Q16" i="9"/>
  <c r="Q15" i="9"/>
  <c r="O762" i="2" l="1"/>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Q365" i="2" s="1"/>
  <c r="O364" i="2"/>
  <c r="O363" i="2"/>
  <c r="Q363" i="2" s="1"/>
  <c r="O362" i="2"/>
  <c r="O361" i="2"/>
  <c r="Q361" i="2" s="1"/>
  <c r="O360" i="2"/>
  <c r="O359" i="2"/>
  <c r="Q359" i="2" s="1"/>
  <c r="O358" i="2"/>
  <c r="O357" i="2"/>
  <c r="P357" i="2" s="1"/>
  <c r="O356" i="2"/>
  <c r="Q356" i="2" s="1"/>
  <c r="O355" i="2"/>
  <c r="O354" i="2"/>
  <c r="Q354" i="2" s="1"/>
  <c r="O353" i="2"/>
  <c r="O352" i="2"/>
  <c r="Q352" i="2" s="1"/>
  <c r="O351" i="2"/>
  <c r="O350" i="2"/>
  <c r="P350" i="2" s="1"/>
  <c r="O349" i="2"/>
  <c r="O348" i="2"/>
  <c r="P348" i="2" s="1"/>
  <c r="O347" i="2"/>
  <c r="O346" i="2"/>
  <c r="P346" i="2" s="1"/>
  <c r="O345" i="2"/>
  <c r="O344" i="2"/>
  <c r="P344" i="2" s="1"/>
  <c r="O343" i="2"/>
  <c r="O342" i="2"/>
  <c r="O341" i="2"/>
  <c r="Q341" i="2" s="1"/>
  <c r="O340" i="2"/>
  <c r="O339" i="2"/>
  <c r="P339" i="2" s="1"/>
  <c r="O338" i="2"/>
  <c r="O337" i="2"/>
  <c r="P337" i="2" s="1"/>
  <c r="O336" i="2"/>
  <c r="O335" i="2"/>
  <c r="P335" i="2" s="1"/>
  <c r="O334" i="2"/>
  <c r="Q334" i="2" s="1"/>
  <c r="O333" i="2"/>
  <c r="O332" i="2"/>
  <c r="Q332" i="2" s="1"/>
  <c r="O331" i="2"/>
  <c r="O330" i="2"/>
  <c r="Q330" i="2" s="1"/>
  <c r="O329" i="2"/>
  <c r="O328" i="2"/>
  <c r="Q328" i="2" s="1"/>
  <c r="O327" i="2"/>
  <c r="O326" i="2"/>
  <c r="P326" i="2" s="1"/>
  <c r="O325" i="2"/>
  <c r="O324" i="2"/>
  <c r="O323" i="2"/>
  <c r="Q323" i="2" s="1"/>
  <c r="O322" i="2"/>
  <c r="O321" i="2"/>
  <c r="Q321" i="2" s="1"/>
  <c r="O320" i="2"/>
  <c r="O319" i="2"/>
  <c r="Q319" i="2" s="1"/>
  <c r="O318" i="2"/>
  <c r="O317" i="2"/>
  <c r="P317" i="2" s="1"/>
  <c r="O316" i="2"/>
  <c r="O315" i="2"/>
  <c r="P315" i="2" s="1"/>
  <c r="O314" i="2"/>
  <c r="O313" i="2"/>
  <c r="P313" i="2" s="1"/>
  <c r="O312" i="2"/>
  <c r="O311" i="2"/>
  <c r="P311" i="2" s="1"/>
  <c r="O310" i="2"/>
  <c r="Q310" i="2" s="1"/>
  <c r="O309" i="2"/>
  <c r="O308" i="2"/>
  <c r="P308" i="2" s="1"/>
  <c r="O307" i="2"/>
  <c r="O306" i="2"/>
  <c r="P306" i="2" s="1"/>
  <c r="O305" i="2"/>
  <c r="O304" i="2"/>
  <c r="P304" i="2" s="1"/>
  <c r="O303" i="2"/>
  <c r="O302" i="2"/>
  <c r="P302" i="2" s="1"/>
  <c r="O301" i="2"/>
  <c r="O300" i="2"/>
  <c r="P300" i="2" s="1"/>
  <c r="O299" i="2"/>
  <c r="O298" i="2"/>
  <c r="P298" i="2" s="1"/>
  <c r="O297" i="2"/>
  <c r="O296" i="2"/>
  <c r="P296" i="2" s="1"/>
  <c r="O295" i="2"/>
  <c r="O294" i="2"/>
  <c r="P294" i="2" s="1"/>
  <c r="O293" i="2"/>
  <c r="O292" i="2"/>
  <c r="P292" i="2" s="1"/>
  <c r="O291" i="2"/>
  <c r="O290" i="2"/>
  <c r="P290" i="2" s="1"/>
  <c r="O289" i="2"/>
  <c r="O288" i="2"/>
  <c r="P288" i="2" s="1"/>
  <c r="O287" i="2"/>
  <c r="O286" i="2"/>
  <c r="P286" i="2" s="1"/>
  <c r="O285" i="2"/>
  <c r="O284" i="2"/>
  <c r="P284" i="2" s="1"/>
  <c r="O283" i="2"/>
  <c r="O282" i="2"/>
  <c r="P282" i="2" s="1"/>
  <c r="O281" i="2"/>
  <c r="O280" i="2"/>
  <c r="P280" i="2" s="1"/>
  <c r="O279" i="2"/>
  <c r="O278" i="2"/>
  <c r="P278" i="2" s="1"/>
  <c r="O277" i="2"/>
  <c r="O276" i="2"/>
  <c r="P276" i="2" s="1"/>
  <c r="O275" i="2"/>
  <c r="O274" i="2"/>
  <c r="P274" i="2" s="1"/>
  <c r="O273" i="2"/>
  <c r="O272" i="2"/>
  <c r="P272" i="2" s="1"/>
  <c r="O271" i="2"/>
  <c r="O270" i="2"/>
  <c r="P270" i="2" s="1"/>
  <c r="O269" i="2"/>
  <c r="O268" i="2"/>
  <c r="P268" i="2" s="1"/>
  <c r="O267" i="2"/>
  <c r="O266" i="2"/>
  <c r="P266" i="2" s="1"/>
  <c r="O265" i="2"/>
  <c r="O264" i="2"/>
  <c r="P264" i="2" s="1"/>
  <c r="O263" i="2"/>
  <c r="O262" i="2"/>
  <c r="P262" i="2" s="1"/>
  <c r="O261" i="2"/>
  <c r="O260" i="2"/>
  <c r="P260" i="2" s="1"/>
  <c r="O259" i="2"/>
  <c r="O258" i="2"/>
  <c r="P258" i="2" s="1"/>
  <c r="O257" i="2"/>
  <c r="O256" i="2"/>
  <c r="P256" i="2" s="1"/>
  <c r="O255" i="2"/>
  <c r="Q255" i="2" s="1"/>
  <c r="O254" i="2"/>
  <c r="O253" i="2"/>
  <c r="Q253" i="2" s="1"/>
  <c r="O252" i="2"/>
  <c r="O251" i="2"/>
  <c r="Q251" i="2" s="1"/>
  <c r="O250" i="2"/>
  <c r="O249" i="2"/>
  <c r="Q249" i="2" s="1"/>
  <c r="O248" i="2"/>
  <c r="O247" i="2"/>
  <c r="P247" i="2" s="1"/>
  <c r="O246" i="2"/>
  <c r="O245" i="2"/>
  <c r="P245" i="2" s="1"/>
  <c r="O244" i="2"/>
  <c r="O243" i="2"/>
  <c r="P243" i="2" s="1"/>
  <c r="O242" i="2"/>
  <c r="O241" i="2"/>
  <c r="P241" i="2" s="1"/>
  <c r="O240" i="2"/>
  <c r="O239" i="2"/>
  <c r="O238" i="2"/>
  <c r="Q238" i="2" s="1"/>
  <c r="O237" i="2"/>
  <c r="O236" i="2"/>
  <c r="Q236" i="2" s="1"/>
  <c r="O235" i="2"/>
  <c r="O234" i="2"/>
  <c r="Q234" i="2" s="1"/>
  <c r="O233" i="2"/>
  <c r="O232" i="2"/>
  <c r="Q232" i="2" s="1"/>
  <c r="O231" i="2"/>
  <c r="O230" i="2"/>
  <c r="P230" i="2" s="1"/>
  <c r="O229" i="2"/>
  <c r="O228" i="2"/>
  <c r="P228" i="2" s="1"/>
  <c r="O227" i="2"/>
  <c r="O226" i="2"/>
  <c r="P226" i="2" s="1"/>
  <c r="O225" i="2"/>
  <c r="O224" i="2"/>
  <c r="P224" i="2" s="1"/>
  <c r="O223" i="2"/>
  <c r="Q223" i="2" s="1"/>
  <c r="O222" i="2"/>
  <c r="O221" i="2"/>
  <c r="Q221" i="2" s="1"/>
  <c r="O220" i="2"/>
  <c r="O219" i="2"/>
  <c r="Q219" i="2" s="1"/>
  <c r="O218" i="2"/>
  <c r="O217" i="2"/>
  <c r="Q217" i="2" s="1"/>
  <c r="O216" i="2"/>
  <c r="O215" i="2"/>
  <c r="P215" i="2" s="1"/>
  <c r="O214" i="2"/>
  <c r="O213" i="2"/>
  <c r="P213" i="2" s="1"/>
  <c r="O212" i="2"/>
  <c r="O211" i="2"/>
  <c r="P211" i="2" s="1"/>
  <c r="O210" i="2"/>
  <c r="O209" i="2"/>
  <c r="P209" i="2" s="1"/>
  <c r="O208" i="2"/>
  <c r="Q208" i="2" s="1"/>
  <c r="O207" i="2"/>
  <c r="O206" i="2"/>
  <c r="Q206" i="2" s="1"/>
  <c r="O205" i="2"/>
  <c r="O204" i="2"/>
  <c r="Q204" i="2" s="1"/>
  <c r="O203" i="2"/>
  <c r="O202" i="2"/>
  <c r="Q202" i="2" s="1"/>
  <c r="O201" i="2"/>
  <c r="O200" i="2"/>
  <c r="Q200" i="2" s="1"/>
  <c r="O199" i="2"/>
  <c r="O198" i="2"/>
  <c r="P198" i="2" s="1"/>
  <c r="O197" i="2"/>
  <c r="Q197" i="2" s="1"/>
  <c r="O196" i="2"/>
  <c r="P196" i="2" s="1"/>
  <c r="O195" i="2"/>
  <c r="O194" i="2"/>
  <c r="P194" i="2" s="1"/>
  <c r="O193" i="2"/>
  <c r="Q193" i="2" s="1"/>
  <c r="O192" i="2"/>
  <c r="P192" i="2" s="1"/>
  <c r="O191" i="2"/>
  <c r="Q191" i="2" s="1"/>
  <c r="O190" i="2"/>
  <c r="O189" i="2"/>
  <c r="Q189" i="2" s="1"/>
  <c r="O188" i="2"/>
  <c r="O187" i="2"/>
  <c r="Q187" i="2" s="1"/>
  <c r="O186" i="2"/>
  <c r="Q186" i="2" s="1"/>
  <c r="O185" i="2"/>
  <c r="Q185" i="2" s="1"/>
  <c r="O184" i="2"/>
  <c r="Q184" i="2" s="1"/>
  <c r="O183" i="2"/>
  <c r="Q183" i="2" s="1"/>
  <c r="O182" i="2"/>
  <c r="Q182" i="2" s="1"/>
  <c r="O181" i="2"/>
  <c r="Q181" i="2" s="1"/>
  <c r="O180" i="2"/>
  <c r="Q180" i="2" s="1"/>
  <c r="O179" i="2"/>
  <c r="Q179" i="2" s="1"/>
  <c r="O178" i="2"/>
  <c r="Q178" i="2" s="1"/>
  <c r="O177" i="2"/>
  <c r="Q177" i="2" s="1"/>
  <c r="O176" i="2"/>
  <c r="Q176" i="2" s="1"/>
  <c r="O175" i="2"/>
  <c r="P175" i="2" s="1"/>
  <c r="O174" i="2"/>
  <c r="Q174" i="2" s="1"/>
  <c r="O173" i="2"/>
  <c r="Q173" i="2" s="1"/>
  <c r="O172" i="2"/>
  <c r="Q172" i="2" s="1"/>
  <c r="O171" i="2"/>
  <c r="P171" i="2" s="1"/>
  <c r="O170" i="2"/>
  <c r="Q170" i="2" s="1"/>
  <c r="O169" i="2"/>
  <c r="Q169" i="2" s="1"/>
  <c r="O168" i="2"/>
  <c r="Q168" i="2" s="1"/>
  <c r="O167" i="2"/>
  <c r="Q167" i="2" s="1"/>
  <c r="O166" i="2"/>
  <c r="Q166" i="2" s="1"/>
  <c r="O165" i="2"/>
  <c r="Q165" i="2" s="1"/>
  <c r="O164" i="2"/>
  <c r="Q164" i="2" s="1"/>
  <c r="O163" i="2"/>
  <c r="Q163" i="2" s="1"/>
  <c r="O162" i="2"/>
  <c r="Q162" i="2" s="1"/>
  <c r="O161" i="2"/>
  <c r="Q161" i="2" s="1"/>
  <c r="O160" i="2"/>
  <c r="Q160" i="2" s="1"/>
  <c r="O159" i="2"/>
  <c r="Q159" i="2" s="1"/>
  <c r="O158" i="2"/>
  <c r="Q158" i="2" s="1"/>
  <c r="O157" i="2"/>
  <c r="Q157" i="2" s="1"/>
  <c r="O156" i="2"/>
  <c r="P156" i="2" s="1"/>
  <c r="O155" i="2"/>
  <c r="Q155" i="2" s="1"/>
  <c r="O154" i="2"/>
  <c r="Q154" i="2" s="1"/>
  <c r="O153" i="2"/>
  <c r="Q153" i="2" s="1"/>
  <c r="O152" i="2"/>
  <c r="P152" i="2" s="1"/>
  <c r="O151" i="2"/>
  <c r="Q151" i="2" s="1"/>
  <c r="O150" i="2"/>
  <c r="Q150" i="2" s="1"/>
  <c r="O149" i="2"/>
  <c r="Q149" i="2" s="1"/>
  <c r="O148" i="2"/>
  <c r="Q148" i="2" s="1"/>
  <c r="O147" i="2"/>
  <c r="Q147" i="2" s="1"/>
  <c r="O146" i="2"/>
  <c r="Q146" i="2" s="1"/>
  <c r="O145" i="2"/>
  <c r="Q145" i="2" s="1"/>
  <c r="O144" i="2"/>
  <c r="Q144" i="2" s="1"/>
  <c r="O143" i="2"/>
  <c r="Q143" i="2" s="1"/>
  <c r="O142" i="2"/>
  <c r="Q142" i="2" s="1"/>
  <c r="O141" i="2"/>
  <c r="P141" i="2" s="1"/>
  <c r="O140" i="2"/>
  <c r="Q140" i="2" s="1"/>
  <c r="O139" i="2"/>
  <c r="Q139" i="2" s="1"/>
  <c r="O138" i="2"/>
  <c r="Q138" i="2" s="1"/>
  <c r="O137" i="2"/>
  <c r="P137" i="2" s="1"/>
  <c r="O136" i="2"/>
  <c r="Q136" i="2" s="1"/>
  <c r="O135" i="2"/>
  <c r="Q135" i="2" s="1"/>
  <c r="O134" i="2"/>
  <c r="Q134" i="2" s="1"/>
  <c r="O133" i="2"/>
  <c r="Q133" i="2" s="1"/>
  <c r="O132" i="2"/>
  <c r="Q132" i="2" s="1"/>
  <c r="O131" i="2"/>
  <c r="Q131" i="2" s="1"/>
  <c r="O130" i="2"/>
  <c r="Q130" i="2" s="1"/>
  <c r="O129" i="2"/>
  <c r="Q129" i="2" s="1"/>
  <c r="O128" i="2"/>
  <c r="Q128" i="2" s="1"/>
  <c r="O127" i="2"/>
  <c r="Q127" i="2" s="1"/>
  <c r="O126" i="2"/>
  <c r="P126" i="2" s="1"/>
  <c r="O125" i="2"/>
  <c r="Q125" i="2" s="1"/>
  <c r="O124" i="2"/>
  <c r="Q124" i="2" s="1"/>
  <c r="O123" i="2"/>
  <c r="Q123" i="2" s="1"/>
  <c r="O122" i="2"/>
  <c r="P122" i="2" s="1"/>
  <c r="O121" i="2"/>
  <c r="Q121" i="2" s="1"/>
  <c r="O120" i="2"/>
  <c r="Q120" i="2" s="1"/>
  <c r="O119" i="2"/>
  <c r="Q119" i="2" s="1"/>
  <c r="O118" i="2"/>
  <c r="Q118" i="2" s="1"/>
  <c r="O117" i="2"/>
  <c r="Q117" i="2" s="1"/>
  <c r="O116" i="2"/>
  <c r="Q116" i="2" s="1"/>
  <c r="O115" i="2"/>
  <c r="Q115" i="2" s="1"/>
  <c r="O114" i="2"/>
  <c r="Q114" i="2" s="1"/>
  <c r="O113" i="2"/>
  <c r="Q113" i="2" s="1"/>
  <c r="O112" i="2"/>
  <c r="Q112" i="2" s="1"/>
  <c r="O111" i="2"/>
  <c r="P111" i="2" s="1"/>
  <c r="O110" i="2"/>
  <c r="Q110" i="2" s="1"/>
  <c r="O109" i="2"/>
  <c r="Q109" i="2" s="1"/>
  <c r="O108" i="2"/>
  <c r="Q108" i="2" s="1"/>
  <c r="O107" i="2"/>
  <c r="P107" i="2" s="1"/>
  <c r="O106" i="2"/>
  <c r="Q106" i="2" s="1"/>
  <c r="O105" i="2"/>
  <c r="Q105" i="2" s="1"/>
  <c r="O104" i="2"/>
  <c r="Q104" i="2" s="1"/>
  <c r="O103" i="2"/>
  <c r="Q103" i="2" s="1"/>
  <c r="O102" i="2"/>
  <c r="Q102" i="2" s="1"/>
  <c r="O101" i="2"/>
  <c r="Q101" i="2" s="1"/>
  <c r="O100" i="2"/>
  <c r="Q100" i="2" s="1"/>
  <c r="O99" i="2"/>
  <c r="Q99" i="2" s="1"/>
  <c r="O98" i="2"/>
  <c r="Q98" i="2" s="1"/>
  <c r="O97" i="2"/>
  <c r="Q97" i="2" s="1"/>
  <c r="O96" i="2"/>
  <c r="Q96" i="2" s="1"/>
  <c r="O95" i="2"/>
  <c r="Q95" i="2" s="1"/>
  <c r="O94" i="2"/>
  <c r="Q94" i="2" s="1"/>
  <c r="O93" i="2"/>
  <c r="Q93" i="2" s="1"/>
  <c r="O92" i="2"/>
  <c r="P92" i="2" s="1"/>
  <c r="O91" i="2"/>
  <c r="Q91" i="2" s="1"/>
  <c r="O90" i="2"/>
  <c r="Q90" i="2" s="1"/>
  <c r="O89" i="2"/>
  <c r="Q89" i="2" s="1"/>
  <c r="O88" i="2"/>
  <c r="P88" i="2" s="1"/>
  <c r="O87" i="2"/>
  <c r="Q87" i="2" s="1"/>
  <c r="O86" i="2"/>
  <c r="Q86" i="2" s="1"/>
  <c r="O85" i="2"/>
  <c r="Q85" i="2" s="1"/>
  <c r="O84" i="2"/>
  <c r="Q84" i="2" s="1"/>
  <c r="O83" i="2"/>
  <c r="Q83" i="2" s="1"/>
  <c r="O82" i="2"/>
  <c r="Q82" i="2" s="1"/>
  <c r="O81" i="2"/>
  <c r="Q81" i="2" s="1"/>
  <c r="O80" i="2"/>
  <c r="Q80" i="2" s="1"/>
  <c r="O79" i="2"/>
  <c r="Q79" i="2" s="1"/>
  <c r="O78" i="2"/>
  <c r="Q78" i="2" s="1"/>
  <c r="O77" i="2"/>
  <c r="Q77" i="2" s="1"/>
  <c r="O76" i="2"/>
  <c r="Q76" i="2" s="1"/>
  <c r="O75" i="2"/>
  <c r="Q75" i="2" s="1"/>
  <c r="O74" i="2"/>
  <c r="P74" i="2" s="1"/>
  <c r="O73" i="2"/>
  <c r="Q73" i="2" s="1"/>
  <c r="O72" i="2"/>
  <c r="Q72" i="2" s="1"/>
  <c r="O71" i="2"/>
  <c r="Q71" i="2" s="1"/>
  <c r="O70" i="2"/>
  <c r="P70" i="2" s="1"/>
  <c r="O69" i="2"/>
  <c r="Q69" i="2" s="1"/>
  <c r="O68" i="2"/>
  <c r="Q68" i="2" s="1"/>
  <c r="O67" i="2"/>
  <c r="Q67" i="2" s="1"/>
  <c r="O66" i="2"/>
  <c r="Q66" i="2" s="1"/>
  <c r="O65" i="2"/>
  <c r="Q65" i="2" s="1"/>
  <c r="O64" i="2"/>
  <c r="Q64" i="2" s="1"/>
  <c r="O63" i="2"/>
  <c r="P63" i="2" s="1"/>
  <c r="O62" i="2"/>
  <c r="Q62" i="2" s="1"/>
  <c r="O61" i="2"/>
  <c r="Q61" i="2" s="1"/>
  <c r="O60" i="2"/>
  <c r="Q60" i="2" s="1"/>
  <c r="O59" i="2"/>
  <c r="P59" i="2" s="1"/>
  <c r="O58" i="2"/>
  <c r="Q58" i="2" s="1"/>
  <c r="O57" i="2"/>
  <c r="Q57" i="2" s="1"/>
  <c r="O56" i="2"/>
  <c r="Q56" i="2" s="1"/>
  <c r="O55" i="2"/>
  <c r="P55" i="2" s="1"/>
  <c r="O54" i="2"/>
  <c r="Q54" i="2" s="1"/>
  <c r="O53" i="2"/>
  <c r="Q53" i="2" s="1"/>
  <c r="O52" i="2"/>
  <c r="Q52" i="2" s="1"/>
  <c r="O51" i="2"/>
  <c r="P51" i="2" s="1"/>
  <c r="O50" i="2"/>
  <c r="Q50" i="2" s="1"/>
  <c r="O49" i="2"/>
  <c r="Q49" i="2" s="1"/>
  <c r="O48" i="2"/>
  <c r="Q48" i="2" s="1"/>
  <c r="O47" i="2"/>
  <c r="P47" i="2" s="1"/>
  <c r="O46" i="2"/>
  <c r="Q46" i="2" s="1"/>
  <c r="O45" i="2"/>
  <c r="Q45" i="2" s="1"/>
  <c r="O44" i="2"/>
  <c r="Q44" i="2" s="1"/>
  <c r="O43" i="2"/>
  <c r="P43" i="2" s="1"/>
  <c r="O42" i="2"/>
  <c r="Q42" i="2" s="1"/>
  <c r="O41" i="2"/>
  <c r="Q41" i="2" s="1"/>
  <c r="O40" i="2"/>
  <c r="Q40" i="2" s="1"/>
  <c r="O39" i="2"/>
  <c r="P39" i="2" s="1"/>
  <c r="O38" i="2"/>
  <c r="Q38" i="2" s="1"/>
  <c r="O37" i="2"/>
  <c r="Q37" i="2" s="1"/>
  <c r="O36" i="2"/>
  <c r="Q36" i="2" s="1"/>
  <c r="O35" i="2"/>
  <c r="P35" i="2" s="1"/>
  <c r="O34" i="2"/>
  <c r="Q34" i="2" s="1"/>
  <c r="O33" i="2"/>
  <c r="Q33" i="2" s="1"/>
  <c r="O32" i="2"/>
  <c r="Q32" i="2" s="1"/>
  <c r="O31" i="2"/>
  <c r="P31" i="2" s="1"/>
  <c r="O30" i="2"/>
  <c r="Q30" i="2" s="1"/>
  <c r="O29" i="2"/>
  <c r="Q29" i="2" s="1"/>
  <c r="O28" i="2"/>
  <c r="Q28" i="2" s="1"/>
  <c r="O27" i="2"/>
  <c r="P27" i="2" s="1"/>
  <c r="O26" i="2"/>
  <c r="Q26" i="2" s="1"/>
  <c r="O25" i="2"/>
  <c r="Q25" i="2" s="1"/>
  <c r="O24" i="2"/>
  <c r="Q24" i="2" s="1"/>
  <c r="O23" i="2"/>
  <c r="P23" i="2" s="1"/>
  <c r="O22" i="2"/>
  <c r="Q22" i="2" s="1"/>
  <c r="O21" i="2"/>
  <c r="O20" i="2"/>
  <c r="L20" i="3"/>
  <c r="L19" i="3"/>
  <c r="L18" i="3"/>
  <c r="L17" i="3"/>
  <c r="B35" i="27"/>
  <c r="B34" i="27"/>
  <c r="B27" i="27"/>
  <c r="G21" i="27"/>
  <c r="B21" i="27" s="1"/>
  <c r="G15" i="27"/>
  <c r="B15" i="27" s="1"/>
  <c r="G9" i="27"/>
  <c r="B9" i="27" s="1"/>
  <c r="AA20" i="3" l="1"/>
  <c r="T20" i="3"/>
  <c r="P20" i="3"/>
  <c r="AC20" i="3"/>
  <c r="T17" i="3"/>
  <c r="AC17" i="3"/>
  <c r="P17" i="3"/>
  <c r="AA17" i="3"/>
  <c r="T18" i="3"/>
  <c r="P18" i="3"/>
  <c r="AA18" i="3"/>
  <c r="AC18" i="3"/>
  <c r="T19" i="3"/>
  <c r="AA19" i="3"/>
  <c r="AC19" i="3"/>
  <c r="P19" i="3"/>
  <c r="Q190" i="2"/>
  <c r="P190" i="2"/>
  <c r="Q214" i="2"/>
  <c r="P214" i="2"/>
  <c r="P222" i="2"/>
  <c r="Q222" i="2"/>
  <c r="Q246" i="2"/>
  <c r="P246" i="2"/>
  <c r="Q254" i="2"/>
  <c r="P254" i="2"/>
  <c r="Q318" i="2"/>
  <c r="P318" i="2"/>
  <c r="Q342" i="2"/>
  <c r="P342" i="2"/>
  <c r="Q358" i="2"/>
  <c r="P358" i="2"/>
  <c r="P366" i="2"/>
  <c r="Q366" i="2"/>
  <c r="Q374" i="2"/>
  <c r="P374" i="2"/>
  <c r="R375" i="2" s="1"/>
  <c r="Q382" i="2"/>
  <c r="P382" i="2"/>
  <c r="Q390" i="2"/>
  <c r="P390" i="2"/>
  <c r="Q398" i="2"/>
  <c r="P398" i="2"/>
  <c r="P406" i="2"/>
  <c r="Q406" i="2"/>
  <c r="Q414" i="2"/>
  <c r="P414" i="2"/>
  <c r="Q422" i="2"/>
  <c r="P422" i="2"/>
  <c r="Q430" i="2"/>
  <c r="P430" i="2"/>
  <c r="Q438" i="2"/>
  <c r="P438" i="2"/>
  <c r="R437" i="2" s="1"/>
  <c r="Q446" i="2"/>
  <c r="P446" i="2"/>
  <c r="Q454" i="2"/>
  <c r="P454" i="2"/>
  <c r="Q462" i="2"/>
  <c r="P462" i="2"/>
  <c r="Q470" i="2"/>
  <c r="P470" i="2"/>
  <c r="Q478" i="2"/>
  <c r="P478" i="2"/>
  <c r="Q486" i="2"/>
  <c r="P486" i="2"/>
  <c r="Q494" i="2"/>
  <c r="P494" i="2"/>
  <c r="Q502" i="2"/>
  <c r="P502" i="2"/>
  <c r="Q510" i="2"/>
  <c r="P510" i="2"/>
  <c r="Q518" i="2"/>
  <c r="P518" i="2"/>
  <c r="Q526" i="2"/>
  <c r="P526" i="2"/>
  <c r="Q534" i="2"/>
  <c r="P534" i="2"/>
  <c r="Q542" i="2"/>
  <c r="P542" i="2"/>
  <c r="Q550" i="2"/>
  <c r="P550" i="2"/>
  <c r="Q558" i="2"/>
  <c r="P558" i="2"/>
  <c r="Q566" i="2"/>
  <c r="P566" i="2"/>
  <c r="Q574" i="2"/>
  <c r="P574" i="2"/>
  <c r="Q582" i="2"/>
  <c r="P582" i="2"/>
  <c r="Q590" i="2"/>
  <c r="P590" i="2"/>
  <c r="Q598" i="2"/>
  <c r="P598" i="2"/>
  <c r="Q606" i="2"/>
  <c r="P606" i="2"/>
  <c r="Q614" i="2"/>
  <c r="P614" i="2"/>
  <c r="Q622" i="2"/>
  <c r="P622" i="2"/>
  <c r="Q630" i="2"/>
  <c r="P630" i="2"/>
  <c r="R630" i="2" s="1"/>
  <c r="Q638" i="2"/>
  <c r="P638" i="2"/>
  <c r="Q646" i="2"/>
  <c r="P646" i="2"/>
  <c r="Q654" i="2"/>
  <c r="P654" i="2"/>
  <c r="Q662" i="2"/>
  <c r="P662" i="2"/>
  <c r="R662" i="2" s="1"/>
  <c r="Q670" i="2"/>
  <c r="P670" i="2"/>
  <c r="Q678" i="2"/>
  <c r="P678" i="2"/>
  <c r="Q686" i="2"/>
  <c r="P686" i="2"/>
  <c r="Q694" i="2"/>
  <c r="P694" i="2"/>
  <c r="R694" i="2" s="1"/>
  <c r="Q702" i="2"/>
  <c r="P702" i="2"/>
  <c r="Q710" i="2"/>
  <c r="P710" i="2"/>
  <c r="Q718" i="2"/>
  <c r="P718" i="2"/>
  <c r="Q726" i="2"/>
  <c r="P726" i="2"/>
  <c r="Q734" i="2"/>
  <c r="P734" i="2"/>
  <c r="Q742" i="2"/>
  <c r="P742" i="2"/>
  <c r="Q750" i="2"/>
  <c r="P750" i="2"/>
  <c r="Q758" i="2"/>
  <c r="P758" i="2"/>
  <c r="R759" i="2" s="1"/>
  <c r="Q23" i="2"/>
  <c r="Q27" i="2"/>
  <c r="Q31" i="2"/>
  <c r="Q35" i="2"/>
  <c r="Q39" i="2"/>
  <c r="Q43" i="2"/>
  <c r="Q47" i="2"/>
  <c r="Q51" i="2"/>
  <c r="Q55" i="2"/>
  <c r="Q59" i="2"/>
  <c r="Q63" i="2"/>
  <c r="P67" i="2"/>
  <c r="Q70" i="2"/>
  <c r="Q74" i="2"/>
  <c r="P78" i="2"/>
  <c r="P85" i="2"/>
  <c r="Q88" i="2"/>
  <c r="Q92" i="2"/>
  <c r="P96" i="2"/>
  <c r="P100" i="2"/>
  <c r="Q107" i="2"/>
  <c r="Q111" i="2"/>
  <c r="P115" i="2"/>
  <c r="P119" i="2"/>
  <c r="Q122" i="2"/>
  <c r="Q126" i="2"/>
  <c r="P130" i="2"/>
  <c r="P134" i="2"/>
  <c r="Q137" i="2"/>
  <c r="Q141" i="2"/>
  <c r="P145" i="2"/>
  <c r="P149" i="2"/>
  <c r="Q152" i="2"/>
  <c r="Q156" i="2"/>
  <c r="P160" i="2"/>
  <c r="P164" i="2"/>
  <c r="Q171" i="2"/>
  <c r="Q175" i="2"/>
  <c r="P179" i="2"/>
  <c r="P183" i="2"/>
  <c r="P187" i="2"/>
  <c r="Q196" i="2"/>
  <c r="P206" i="2"/>
  <c r="P219" i="2"/>
  <c r="P234" i="2"/>
  <c r="P249" i="2"/>
  <c r="Q264" i="2"/>
  <c r="Q280" i="2"/>
  <c r="Q296" i="2"/>
  <c r="Q311" i="2"/>
  <c r="Q326" i="2"/>
  <c r="P341" i="2"/>
  <c r="P356" i="2"/>
  <c r="Q199" i="2"/>
  <c r="P199" i="2"/>
  <c r="P207" i="2"/>
  <c r="R206" i="2" s="1"/>
  <c r="Q207" i="2"/>
  <c r="Q231" i="2"/>
  <c r="P231" i="2"/>
  <c r="Q239" i="2"/>
  <c r="P239" i="2"/>
  <c r="Q263" i="2"/>
  <c r="P263" i="2"/>
  <c r="Q271" i="2"/>
  <c r="P271" i="2"/>
  <c r="R271" i="2" s="1"/>
  <c r="Q279" i="2"/>
  <c r="P279" i="2"/>
  <c r="Q287" i="2"/>
  <c r="P287" i="2"/>
  <c r="Q295" i="2"/>
  <c r="P295" i="2"/>
  <c r="Q303" i="2"/>
  <c r="P303" i="2"/>
  <c r="R303" i="2" s="1"/>
  <c r="Q327" i="2"/>
  <c r="P327" i="2"/>
  <c r="Q343" i="2"/>
  <c r="P343" i="2"/>
  <c r="P351" i="2"/>
  <c r="Q351" i="2"/>
  <c r="Q367" i="2"/>
  <c r="P367" i="2"/>
  <c r="Q375" i="2"/>
  <c r="P375" i="2"/>
  <c r="Q383" i="2"/>
  <c r="P383" i="2"/>
  <c r="P391" i="2"/>
  <c r="Q391" i="2"/>
  <c r="Q399" i="2"/>
  <c r="P399" i="2"/>
  <c r="Q407" i="2"/>
  <c r="P407" i="2"/>
  <c r="Q415" i="2"/>
  <c r="P415" i="2"/>
  <c r="Q423" i="2"/>
  <c r="P423" i="2"/>
  <c r="Q431" i="2"/>
  <c r="P431" i="2"/>
  <c r="Q439" i="2"/>
  <c r="P439" i="2"/>
  <c r="Q447" i="2"/>
  <c r="P447" i="2"/>
  <c r="Q455" i="2"/>
  <c r="P455" i="2"/>
  <c r="P463" i="2"/>
  <c r="R462" i="2" s="1"/>
  <c r="Q463" i="2"/>
  <c r="P471" i="2"/>
  <c r="Q471" i="2"/>
  <c r="P479" i="2"/>
  <c r="Q479" i="2"/>
  <c r="P487" i="2"/>
  <c r="Q487" i="2"/>
  <c r="P495" i="2"/>
  <c r="R496" i="2" s="1"/>
  <c r="Q495" i="2"/>
  <c r="P503" i="2"/>
  <c r="Q503" i="2"/>
  <c r="P511" i="2"/>
  <c r="Q511" i="2"/>
  <c r="P519" i="2"/>
  <c r="Q519" i="2"/>
  <c r="P527" i="2"/>
  <c r="Q527" i="2"/>
  <c r="P535" i="2"/>
  <c r="Q535" i="2"/>
  <c r="P543" i="2"/>
  <c r="Q543" i="2"/>
  <c r="P551" i="2"/>
  <c r="Q551" i="2"/>
  <c r="P559" i="2"/>
  <c r="Q559" i="2"/>
  <c r="P567" i="2"/>
  <c r="Q567" i="2"/>
  <c r="P575" i="2"/>
  <c r="Q575" i="2"/>
  <c r="P583" i="2"/>
  <c r="R583" i="2" s="1"/>
  <c r="Q583" i="2"/>
  <c r="P591" i="2"/>
  <c r="R592" i="2" s="1"/>
  <c r="Q591" i="2"/>
  <c r="P599" i="2"/>
  <c r="Q599" i="2"/>
  <c r="P607" i="2"/>
  <c r="Q607" i="2"/>
  <c r="P615" i="2"/>
  <c r="Q615" i="2"/>
  <c r="P623" i="2"/>
  <c r="R624" i="2" s="1"/>
  <c r="Q623" i="2"/>
  <c r="Q631" i="2"/>
  <c r="P631" i="2"/>
  <c r="Q639" i="2"/>
  <c r="P639" i="2"/>
  <c r="Q647" i="2"/>
  <c r="P647" i="2"/>
  <c r="Q655" i="2"/>
  <c r="P655" i="2"/>
  <c r="Q663" i="2"/>
  <c r="P663" i="2"/>
  <c r="Q671" i="2"/>
  <c r="P671" i="2"/>
  <c r="Q679" i="2"/>
  <c r="P679" i="2"/>
  <c r="Q687" i="2"/>
  <c r="P687" i="2"/>
  <c r="Q695" i="2"/>
  <c r="P695" i="2"/>
  <c r="Q703" i="2"/>
  <c r="P703" i="2"/>
  <c r="Q711" i="2"/>
  <c r="P711" i="2"/>
  <c r="Q719" i="2"/>
  <c r="P719" i="2"/>
  <c r="Q727" i="2"/>
  <c r="P727" i="2"/>
  <c r="Q735" i="2"/>
  <c r="P735" i="2"/>
  <c r="Q743" i="2"/>
  <c r="P743" i="2"/>
  <c r="Q751" i="2"/>
  <c r="P751" i="2"/>
  <c r="Q759" i="2"/>
  <c r="P759" i="2"/>
  <c r="P24" i="2"/>
  <c r="P28" i="2"/>
  <c r="P32" i="2"/>
  <c r="P36" i="2"/>
  <c r="P40" i="2"/>
  <c r="P44" i="2"/>
  <c r="P48" i="2"/>
  <c r="P52" i="2"/>
  <c r="P56" i="2"/>
  <c r="P60" i="2"/>
  <c r="P71" i="2"/>
  <c r="P75" i="2"/>
  <c r="P82" i="2"/>
  <c r="P89" i="2"/>
  <c r="P93" i="2"/>
  <c r="P104" i="2"/>
  <c r="P108" i="2"/>
  <c r="P123" i="2"/>
  <c r="P127" i="2"/>
  <c r="P138" i="2"/>
  <c r="P142" i="2"/>
  <c r="P153" i="2"/>
  <c r="P157" i="2"/>
  <c r="P168" i="2"/>
  <c r="P172" i="2"/>
  <c r="P197" i="2"/>
  <c r="P221" i="2"/>
  <c r="P236" i="2"/>
  <c r="P251" i="2"/>
  <c r="Q266" i="2"/>
  <c r="Q282" i="2"/>
  <c r="Q298" i="2"/>
  <c r="Q313" i="2"/>
  <c r="P328" i="2"/>
  <c r="R327" i="2" s="1"/>
  <c r="Q357" i="2"/>
  <c r="Q216" i="2"/>
  <c r="P216" i="2"/>
  <c r="R215" i="2" s="1"/>
  <c r="Q240" i="2"/>
  <c r="P240" i="2"/>
  <c r="P248" i="2"/>
  <c r="R247" i="2" s="1"/>
  <c r="Q248" i="2"/>
  <c r="Q312" i="2"/>
  <c r="P312" i="2"/>
  <c r="Q320" i="2"/>
  <c r="P320" i="2"/>
  <c r="R321" i="2" s="1"/>
  <c r="Q336" i="2"/>
  <c r="P336" i="2"/>
  <c r="R336" i="2" s="1"/>
  <c r="Q360" i="2"/>
  <c r="P360" i="2"/>
  <c r="Q368" i="2"/>
  <c r="P368" i="2"/>
  <c r="Q376" i="2"/>
  <c r="P376" i="2"/>
  <c r="R377" i="2" s="1"/>
  <c r="P384" i="2"/>
  <c r="Q384" i="2"/>
  <c r="Q392" i="2"/>
  <c r="P392" i="2"/>
  <c r="Q400" i="2"/>
  <c r="P400" i="2"/>
  <c r="Q408" i="2"/>
  <c r="P408" i="2"/>
  <c r="R407" i="2" s="1"/>
  <c r="Q416" i="2"/>
  <c r="P416" i="2"/>
  <c r="P424" i="2"/>
  <c r="Q424" i="2"/>
  <c r="Q432" i="2"/>
  <c r="P432" i="2"/>
  <c r="Q440" i="2"/>
  <c r="P440" i="2"/>
  <c r="R439" i="2" s="1"/>
  <c r="Q448" i="2"/>
  <c r="P448" i="2"/>
  <c r="Q456" i="2"/>
  <c r="P456" i="2"/>
  <c r="Q464" i="2"/>
  <c r="P464" i="2"/>
  <c r="Q472" i="2"/>
  <c r="P472" i="2"/>
  <c r="Q480" i="2"/>
  <c r="P480" i="2"/>
  <c r="Q488" i="2"/>
  <c r="P488" i="2"/>
  <c r="Q496" i="2"/>
  <c r="P496" i="2"/>
  <c r="Q504" i="2"/>
  <c r="P504" i="2"/>
  <c r="R505" i="2" s="1"/>
  <c r="Q512" i="2"/>
  <c r="P512" i="2"/>
  <c r="Q520" i="2"/>
  <c r="P520" i="2"/>
  <c r="Q528" i="2"/>
  <c r="P528" i="2"/>
  <c r="Q536" i="2"/>
  <c r="P536" i="2"/>
  <c r="R536" i="2" s="1"/>
  <c r="Q544" i="2"/>
  <c r="P544" i="2"/>
  <c r="Q552" i="2"/>
  <c r="P552" i="2"/>
  <c r="Q560" i="2"/>
  <c r="P560" i="2"/>
  <c r="Q568" i="2"/>
  <c r="P568" i="2"/>
  <c r="R568" i="2" s="1"/>
  <c r="Q576" i="2"/>
  <c r="P576" i="2"/>
  <c r="Q584" i="2"/>
  <c r="P584" i="2"/>
  <c r="Q592" i="2"/>
  <c r="P592" i="2"/>
  <c r="Q600" i="2"/>
  <c r="P600" i="2"/>
  <c r="R600" i="2" s="1"/>
  <c r="Q608" i="2"/>
  <c r="P608" i="2"/>
  <c r="Q616" i="2"/>
  <c r="P616" i="2"/>
  <c r="Q624" i="2"/>
  <c r="P624" i="2"/>
  <c r="Q632" i="2"/>
  <c r="P632" i="2"/>
  <c r="R633" i="2" s="1"/>
  <c r="Q640" i="2"/>
  <c r="P640" i="2"/>
  <c r="Q648" i="2"/>
  <c r="P648" i="2"/>
  <c r="Q656" i="2"/>
  <c r="P656" i="2"/>
  <c r="Q664" i="2"/>
  <c r="P664" i="2"/>
  <c r="R664" i="2" s="1"/>
  <c r="Q672" i="2"/>
  <c r="P672" i="2"/>
  <c r="Q680" i="2"/>
  <c r="P680" i="2"/>
  <c r="Q688" i="2"/>
  <c r="P688" i="2"/>
  <c r="Q696" i="2"/>
  <c r="P696" i="2"/>
  <c r="R697" i="2" s="1"/>
  <c r="Q704" i="2"/>
  <c r="P704" i="2"/>
  <c r="Q712" i="2"/>
  <c r="P712" i="2"/>
  <c r="Q720" i="2"/>
  <c r="P720" i="2"/>
  <c r="Q728" i="2"/>
  <c r="P728" i="2"/>
  <c r="Q736" i="2"/>
  <c r="P736" i="2"/>
  <c r="Q744" i="2"/>
  <c r="P744" i="2"/>
  <c r="Q752" i="2"/>
  <c r="P752" i="2"/>
  <c r="Q760" i="2"/>
  <c r="P760" i="2"/>
  <c r="P64" i="2"/>
  <c r="P79" i="2"/>
  <c r="P86" i="2"/>
  <c r="P97" i="2"/>
  <c r="P101" i="2"/>
  <c r="P112" i="2"/>
  <c r="P116" i="2"/>
  <c r="P131" i="2"/>
  <c r="P135" i="2"/>
  <c r="P146" i="2"/>
  <c r="P150" i="2"/>
  <c r="P161" i="2"/>
  <c r="P165" i="2"/>
  <c r="P176" i="2"/>
  <c r="P180" i="2"/>
  <c r="P189" i="2"/>
  <c r="R189" i="2" s="1"/>
  <c r="Q198" i="2"/>
  <c r="P208" i="2"/>
  <c r="P223" i="2"/>
  <c r="P238" i="2"/>
  <c r="P253" i="2"/>
  <c r="Q268" i="2"/>
  <c r="Q284" i="2"/>
  <c r="Q300" i="2"/>
  <c r="Q315" i="2"/>
  <c r="P330" i="2"/>
  <c r="Q344" i="2"/>
  <c r="P359" i="2"/>
  <c r="Q201" i="2"/>
  <c r="P201" i="2"/>
  <c r="Q225" i="2"/>
  <c r="P225" i="2"/>
  <c r="R225" i="2" s="1"/>
  <c r="P233" i="2"/>
  <c r="Q233" i="2"/>
  <c r="Q257" i="2"/>
  <c r="P257" i="2"/>
  <c r="R257" i="2" s="1"/>
  <c r="Q265" i="2"/>
  <c r="P265" i="2"/>
  <c r="Q273" i="2"/>
  <c r="P273" i="2"/>
  <c r="R273" i="2" s="1"/>
  <c r="Q281" i="2"/>
  <c r="P281" i="2"/>
  <c r="Q289" i="2"/>
  <c r="P289" i="2"/>
  <c r="Q297" i="2"/>
  <c r="P297" i="2"/>
  <c r="Q305" i="2"/>
  <c r="P305" i="2"/>
  <c r="R305" i="2" s="1"/>
  <c r="P329" i="2"/>
  <c r="Q329" i="2"/>
  <c r="Q345" i="2"/>
  <c r="P345" i="2"/>
  <c r="Q353" i="2"/>
  <c r="P353" i="2"/>
  <c r="Q369" i="2"/>
  <c r="P369" i="2"/>
  <c r="Q377" i="2"/>
  <c r="P377" i="2"/>
  <c r="Q385" i="2"/>
  <c r="P385" i="2"/>
  <c r="Q393" i="2"/>
  <c r="P393" i="2"/>
  <c r="Q401" i="2"/>
  <c r="P401" i="2"/>
  <c r="R401" i="2" s="1"/>
  <c r="Q409" i="2"/>
  <c r="P409" i="2"/>
  <c r="P417" i="2"/>
  <c r="Q417" i="2"/>
  <c r="Q425" i="2"/>
  <c r="P425" i="2"/>
  <c r="R424" i="2" s="1"/>
  <c r="Q433" i="2"/>
  <c r="P433" i="2"/>
  <c r="R433" i="2" s="1"/>
  <c r="Q441" i="2"/>
  <c r="P441" i="2"/>
  <c r="Q449" i="2"/>
  <c r="P449" i="2"/>
  <c r="Q457" i="2"/>
  <c r="P457" i="2"/>
  <c r="Q465" i="2"/>
  <c r="P465" i="2"/>
  <c r="R466" i="2" s="1"/>
  <c r="P473" i="2"/>
  <c r="Q473" i="2"/>
  <c r="P481" i="2"/>
  <c r="Q481" i="2"/>
  <c r="P489" i="2"/>
  <c r="Q489" i="2"/>
  <c r="P497" i="2"/>
  <c r="Q497" i="2"/>
  <c r="P505" i="2"/>
  <c r="Q505" i="2"/>
  <c r="P513" i="2"/>
  <c r="Q513" i="2"/>
  <c r="P521" i="2"/>
  <c r="Q521" i="2"/>
  <c r="P529" i="2"/>
  <c r="Q529" i="2"/>
  <c r="P537" i="2"/>
  <c r="Q537" i="2"/>
  <c r="P545" i="2"/>
  <c r="Q545" i="2"/>
  <c r="P553" i="2"/>
  <c r="Q553" i="2"/>
  <c r="P561" i="2"/>
  <c r="Q561" i="2"/>
  <c r="P569" i="2"/>
  <c r="Q569" i="2"/>
  <c r="P577" i="2"/>
  <c r="Q577" i="2"/>
  <c r="P585" i="2"/>
  <c r="Q585" i="2"/>
  <c r="P593" i="2"/>
  <c r="Q593" i="2"/>
  <c r="P601" i="2"/>
  <c r="Q601" i="2"/>
  <c r="P609" i="2"/>
  <c r="Q609" i="2"/>
  <c r="P617" i="2"/>
  <c r="Q617" i="2"/>
  <c r="Q625" i="2"/>
  <c r="P625" i="2"/>
  <c r="R626" i="2" s="1"/>
  <c r="Q633" i="2"/>
  <c r="P633" i="2"/>
  <c r="Q641" i="2"/>
  <c r="P641" i="2"/>
  <c r="Q649" i="2"/>
  <c r="P649" i="2"/>
  <c r="Q657" i="2"/>
  <c r="P657" i="2"/>
  <c r="R656" i="2" s="1"/>
  <c r="Q665" i="2"/>
  <c r="P665" i="2"/>
  <c r="Q673" i="2"/>
  <c r="P673" i="2"/>
  <c r="Q681" i="2"/>
  <c r="P681" i="2"/>
  <c r="Q689" i="2"/>
  <c r="P689" i="2"/>
  <c r="R690" i="2" s="1"/>
  <c r="Q697" i="2"/>
  <c r="P697" i="2"/>
  <c r="Q705" i="2"/>
  <c r="P705" i="2"/>
  <c r="Q713" i="2"/>
  <c r="P713" i="2"/>
  <c r="Q721" i="2"/>
  <c r="P721" i="2"/>
  <c r="Q729" i="2"/>
  <c r="P729" i="2"/>
  <c r="Q737" i="2"/>
  <c r="P737" i="2"/>
  <c r="Q745" i="2"/>
  <c r="P745" i="2"/>
  <c r="Q753" i="2"/>
  <c r="P753" i="2"/>
  <c r="R753" i="2" s="1"/>
  <c r="Q761" i="2"/>
  <c r="P761" i="2"/>
  <c r="P25" i="2"/>
  <c r="P29" i="2"/>
  <c r="P33" i="2"/>
  <c r="P37" i="2"/>
  <c r="P41" i="2"/>
  <c r="P45" i="2"/>
  <c r="P49" i="2"/>
  <c r="P53" i="2"/>
  <c r="P57" i="2"/>
  <c r="P61" i="2"/>
  <c r="R60" i="2" s="1"/>
  <c r="P68" i="2"/>
  <c r="P72" i="2"/>
  <c r="P76" i="2"/>
  <c r="P83" i="2"/>
  <c r="P90" i="2"/>
  <c r="P94" i="2"/>
  <c r="R93" i="2" s="1"/>
  <c r="P105" i="2"/>
  <c r="P109" i="2"/>
  <c r="P120" i="2"/>
  <c r="P124" i="2"/>
  <c r="P139" i="2"/>
  <c r="P143" i="2"/>
  <c r="P154" i="2"/>
  <c r="P158" i="2"/>
  <c r="P169" i="2"/>
  <c r="P173" i="2"/>
  <c r="P184" i="2"/>
  <c r="P200" i="2"/>
  <c r="R200" i="2" s="1"/>
  <c r="Q209" i="2"/>
  <c r="Q224" i="2"/>
  <c r="P255" i="2"/>
  <c r="R255" i="2" s="1"/>
  <c r="Q270" i="2"/>
  <c r="Q286" i="2"/>
  <c r="Q302" i="2"/>
  <c r="Q317" i="2"/>
  <c r="P332" i="2"/>
  <c r="Q346" i="2"/>
  <c r="P361" i="2"/>
  <c r="R362" i="2" s="1"/>
  <c r="Q210" i="2"/>
  <c r="P210" i="2"/>
  <c r="R210" i="2" s="1"/>
  <c r="P218" i="2"/>
  <c r="Q218" i="2"/>
  <c r="Q242" i="2"/>
  <c r="P242" i="2"/>
  <c r="Q250" i="2"/>
  <c r="P250" i="2"/>
  <c r="Q314" i="2"/>
  <c r="P314" i="2"/>
  <c r="R314" i="2" s="1"/>
  <c r="P322" i="2"/>
  <c r="Q322" i="2"/>
  <c r="Q338" i="2"/>
  <c r="P338" i="2"/>
  <c r="R338" i="2" s="1"/>
  <c r="P362" i="2"/>
  <c r="Q362" i="2"/>
  <c r="Q370" i="2"/>
  <c r="P370" i="2"/>
  <c r="Q378" i="2"/>
  <c r="P378" i="2"/>
  <c r="Q386" i="2"/>
  <c r="P386" i="2"/>
  <c r="Q394" i="2"/>
  <c r="P394" i="2"/>
  <c r="R393" i="2" s="1"/>
  <c r="Q402" i="2"/>
  <c r="P402" i="2"/>
  <c r="Q410" i="2"/>
  <c r="P410" i="2"/>
  <c r="Q418" i="2"/>
  <c r="P418" i="2"/>
  <c r="Q426" i="2"/>
  <c r="P426" i="2"/>
  <c r="R426" i="2" s="1"/>
  <c r="Q434" i="2"/>
  <c r="P434" i="2"/>
  <c r="Q442" i="2"/>
  <c r="P442" i="2"/>
  <c r="P450" i="2"/>
  <c r="Q450" i="2"/>
  <c r="Q458" i="2"/>
  <c r="P458" i="2"/>
  <c r="R459" i="2" s="1"/>
  <c r="P466" i="2"/>
  <c r="Q466" i="2"/>
  <c r="Q474" i="2"/>
  <c r="P474" i="2"/>
  <c r="Q482" i="2"/>
  <c r="P482" i="2"/>
  <c r="Q490" i="2"/>
  <c r="P490" i="2"/>
  <c r="R491" i="2" s="1"/>
  <c r="Q498" i="2"/>
  <c r="P498" i="2"/>
  <c r="Q506" i="2"/>
  <c r="P506" i="2"/>
  <c r="Q514" i="2"/>
  <c r="P514" i="2"/>
  <c r="Q522" i="2"/>
  <c r="P522" i="2"/>
  <c r="R522" i="2" s="1"/>
  <c r="Q530" i="2"/>
  <c r="P530" i="2"/>
  <c r="Q538" i="2"/>
  <c r="P538" i="2"/>
  <c r="Q546" i="2"/>
  <c r="P546" i="2"/>
  <c r="Q554" i="2"/>
  <c r="P554" i="2"/>
  <c r="R554" i="2" s="1"/>
  <c r="Q562" i="2"/>
  <c r="P562" i="2"/>
  <c r="Q570" i="2"/>
  <c r="P570" i="2"/>
  <c r="Q578" i="2"/>
  <c r="P578" i="2"/>
  <c r="Q586" i="2"/>
  <c r="P586" i="2"/>
  <c r="R587" i="2" s="1"/>
  <c r="Q594" i="2"/>
  <c r="P594" i="2"/>
  <c r="Q602" i="2"/>
  <c r="P602" i="2"/>
  <c r="Q610" i="2"/>
  <c r="P610" i="2"/>
  <c r="Q618" i="2"/>
  <c r="P618" i="2"/>
  <c r="R617" i="2" s="1"/>
  <c r="Q626" i="2"/>
  <c r="P626" i="2"/>
  <c r="Q634" i="2"/>
  <c r="P634" i="2"/>
  <c r="Q642" i="2"/>
  <c r="P642" i="2"/>
  <c r="Q650" i="2"/>
  <c r="P650" i="2"/>
  <c r="R649" i="2" s="1"/>
  <c r="Q658" i="2"/>
  <c r="P658" i="2"/>
  <c r="Q666" i="2"/>
  <c r="P666" i="2"/>
  <c r="Q674" i="2"/>
  <c r="P674" i="2"/>
  <c r="Q682" i="2"/>
  <c r="P682" i="2"/>
  <c r="R681" i="2" s="1"/>
  <c r="Q690" i="2"/>
  <c r="P690" i="2"/>
  <c r="Q698" i="2"/>
  <c r="P698" i="2"/>
  <c r="Q706" i="2"/>
  <c r="P706" i="2"/>
  <c r="R705" i="2" s="1"/>
  <c r="Q714" i="2"/>
  <c r="P714" i="2"/>
  <c r="R713" i="2" s="1"/>
  <c r="Q722" i="2"/>
  <c r="P722" i="2"/>
  <c r="Q730" i="2"/>
  <c r="P730" i="2"/>
  <c r="Q738" i="2"/>
  <c r="P738" i="2"/>
  <c r="Q746" i="2"/>
  <c r="P746" i="2"/>
  <c r="R747" i="2" s="1"/>
  <c r="Q754" i="2"/>
  <c r="P754" i="2"/>
  <c r="Q762" i="2"/>
  <c r="P762" i="2"/>
  <c r="P65" i="2"/>
  <c r="P80" i="2"/>
  <c r="P87" i="2"/>
  <c r="R87" i="2" s="1"/>
  <c r="P98" i="2"/>
  <c r="P102" i="2"/>
  <c r="P113" i="2"/>
  <c r="P117" i="2"/>
  <c r="P128" i="2"/>
  <c r="P132" i="2"/>
  <c r="P147" i="2"/>
  <c r="P151" i="2"/>
  <c r="R151" i="2" s="1"/>
  <c r="P162" i="2"/>
  <c r="P166" i="2"/>
  <c r="P177" i="2"/>
  <c r="P181" i="2"/>
  <c r="P185" i="2"/>
  <c r="P191" i="2"/>
  <c r="R191" i="2" s="1"/>
  <c r="Q211" i="2"/>
  <c r="Q226" i="2"/>
  <c r="Q241" i="2"/>
  <c r="Q256" i="2"/>
  <c r="Q272" i="2"/>
  <c r="Q288" i="2"/>
  <c r="Q304" i="2"/>
  <c r="P319" i="2"/>
  <c r="P334" i="2"/>
  <c r="Q348" i="2"/>
  <c r="P363" i="2"/>
  <c r="R364" i="2" s="1"/>
  <c r="Q195" i="2"/>
  <c r="P195" i="2"/>
  <c r="P203" i="2"/>
  <c r="Q203" i="2"/>
  <c r="Q227" i="2"/>
  <c r="P227" i="2"/>
  <c r="R227" i="2" s="1"/>
  <c r="Q235" i="2"/>
  <c r="P235" i="2"/>
  <c r="Q259" i="2"/>
  <c r="P259" i="2"/>
  <c r="Q267" i="2"/>
  <c r="P267" i="2"/>
  <c r="R266" i="2" s="1"/>
  <c r="Q275" i="2"/>
  <c r="P275" i="2"/>
  <c r="Q283" i="2"/>
  <c r="P283" i="2"/>
  <c r="R283" i="2" s="1"/>
  <c r="Q291" i="2"/>
  <c r="P291" i="2"/>
  <c r="Q299" i="2"/>
  <c r="P299" i="2"/>
  <c r="Q307" i="2"/>
  <c r="P307" i="2"/>
  <c r="R307" i="2" s="1"/>
  <c r="Q331" i="2"/>
  <c r="P331" i="2"/>
  <c r="Q347" i="2"/>
  <c r="P347" i="2"/>
  <c r="P355" i="2"/>
  <c r="Q355" i="2"/>
  <c r="Q371" i="2"/>
  <c r="P371" i="2"/>
  <c r="R371" i="2" s="1"/>
  <c r="Q379" i="2"/>
  <c r="P379" i="2"/>
  <c r="R380" i="2" s="1"/>
  <c r="Q387" i="2"/>
  <c r="P387" i="2"/>
  <c r="P395" i="2"/>
  <c r="Q395" i="2"/>
  <c r="Q403" i="2"/>
  <c r="P403" i="2"/>
  <c r="R403" i="2" s="1"/>
  <c r="Q411" i="2"/>
  <c r="P411" i="2"/>
  <c r="R412" i="2" s="1"/>
  <c r="Q419" i="2"/>
  <c r="P419" i="2"/>
  <c r="Q427" i="2"/>
  <c r="P427" i="2"/>
  <c r="Q435" i="2"/>
  <c r="P435" i="2"/>
  <c r="Q443" i="2"/>
  <c r="P443" i="2"/>
  <c r="Q451" i="2"/>
  <c r="P451" i="2"/>
  <c r="Q459" i="2"/>
  <c r="P459" i="2"/>
  <c r="P467" i="2"/>
  <c r="Q467" i="2"/>
  <c r="P475" i="2"/>
  <c r="Q475" i="2"/>
  <c r="P483" i="2"/>
  <c r="Q483" i="2"/>
  <c r="P491" i="2"/>
  <c r="Q491" i="2"/>
  <c r="P499" i="2"/>
  <c r="R499" i="2" s="1"/>
  <c r="Q499" i="2"/>
  <c r="P507" i="2"/>
  <c r="Q507" i="2"/>
  <c r="P515" i="2"/>
  <c r="Q515" i="2"/>
  <c r="P523" i="2"/>
  <c r="Q523" i="2"/>
  <c r="P531" i="2"/>
  <c r="Q531" i="2"/>
  <c r="P539" i="2"/>
  <c r="Q539" i="2"/>
  <c r="P547" i="2"/>
  <c r="Q547" i="2"/>
  <c r="P555" i="2"/>
  <c r="Q555" i="2"/>
  <c r="P563" i="2"/>
  <c r="Q563" i="2"/>
  <c r="P571" i="2"/>
  <c r="Q571" i="2"/>
  <c r="P579" i="2"/>
  <c r="Q579" i="2"/>
  <c r="P587" i="2"/>
  <c r="Q587" i="2"/>
  <c r="P595" i="2"/>
  <c r="R595" i="2" s="1"/>
  <c r="Q595" i="2"/>
  <c r="P603" i="2"/>
  <c r="Q603" i="2"/>
  <c r="P611" i="2"/>
  <c r="Q611" i="2"/>
  <c r="P619" i="2"/>
  <c r="Q619" i="2"/>
  <c r="Q627" i="2"/>
  <c r="P627" i="2"/>
  <c r="Q635" i="2"/>
  <c r="P635" i="2"/>
  <c r="R636" i="2" s="1"/>
  <c r="Q643" i="2"/>
  <c r="P643" i="2"/>
  <c r="Q651" i="2"/>
  <c r="P651" i="2"/>
  <c r="Q659" i="2"/>
  <c r="P659" i="2"/>
  <c r="Q667" i="2"/>
  <c r="P667" i="2"/>
  <c r="R668" i="2" s="1"/>
  <c r="Q675" i="2"/>
  <c r="P675" i="2"/>
  <c r="Q683" i="2"/>
  <c r="P683" i="2"/>
  <c r="Q691" i="2"/>
  <c r="P691" i="2"/>
  <c r="Q699" i="2"/>
  <c r="P699" i="2"/>
  <c r="Q707" i="2"/>
  <c r="P707" i="2"/>
  <c r="Q715" i="2"/>
  <c r="P715" i="2"/>
  <c r="Q723" i="2"/>
  <c r="P723" i="2"/>
  <c r="Q731" i="2"/>
  <c r="P731" i="2"/>
  <c r="Q739" i="2"/>
  <c r="P739" i="2"/>
  <c r="Q747" i="2"/>
  <c r="P747" i="2"/>
  <c r="Q755" i="2"/>
  <c r="P755" i="2"/>
  <c r="P22" i="2"/>
  <c r="P26" i="2"/>
  <c r="P30" i="2"/>
  <c r="P34" i="2"/>
  <c r="P38" i="2"/>
  <c r="P42" i="2"/>
  <c r="R42" i="2" s="1"/>
  <c r="P46" i="2"/>
  <c r="P50" i="2"/>
  <c r="P54" i="2"/>
  <c r="P58" i="2"/>
  <c r="R58" i="2" s="1"/>
  <c r="P62" i="2"/>
  <c r="R63" i="2" s="1"/>
  <c r="P69" i="2"/>
  <c r="P73" i="2"/>
  <c r="P77" i="2"/>
  <c r="R77" i="2" s="1"/>
  <c r="P91" i="2"/>
  <c r="P95" i="2"/>
  <c r="P106" i="2"/>
  <c r="P110" i="2"/>
  <c r="P121" i="2"/>
  <c r="P125" i="2"/>
  <c r="P136" i="2"/>
  <c r="P140" i="2"/>
  <c r="R140" i="2" s="1"/>
  <c r="P155" i="2"/>
  <c r="R155" i="2" s="1"/>
  <c r="P159" i="2"/>
  <c r="P170" i="2"/>
  <c r="P174" i="2"/>
  <c r="R174" i="2" s="1"/>
  <c r="Q192" i="2"/>
  <c r="P202" i="2"/>
  <c r="Q213" i="2"/>
  <c r="Q228" i="2"/>
  <c r="Q243" i="2"/>
  <c r="Q258" i="2"/>
  <c r="Q274" i="2"/>
  <c r="Q290" i="2"/>
  <c r="Q306" i="2"/>
  <c r="P321" i="2"/>
  <c r="Q335" i="2"/>
  <c r="Q350" i="2"/>
  <c r="P365" i="2"/>
  <c r="R365" i="2" s="1"/>
  <c r="P188" i="2"/>
  <c r="Q188" i="2"/>
  <c r="Q212" i="2"/>
  <c r="P212" i="2"/>
  <c r="Q220" i="2"/>
  <c r="P220" i="2"/>
  <c r="Q244" i="2"/>
  <c r="P244" i="2"/>
  <c r="R245" i="2" s="1"/>
  <c r="P252" i="2"/>
  <c r="R253" i="2" s="1"/>
  <c r="Q252" i="2"/>
  <c r="Q316" i="2"/>
  <c r="P316" i="2"/>
  <c r="Q324" i="2"/>
  <c r="P324" i="2"/>
  <c r="Q340" i="2"/>
  <c r="P340" i="2"/>
  <c r="R340" i="2" s="1"/>
  <c r="Q364" i="2"/>
  <c r="P364" i="2"/>
  <c r="Q372" i="2"/>
  <c r="P372" i="2"/>
  <c r="Q380" i="2"/>
  <c r="P380" i="2"/>
  <c r="P388" i="2"/>
  <c r="Q388" i="2"/>
  <c r="Q396" i="2"/>
  <c r="P396" i="2"/>
  <c r="Q404" i="2"/>
  <c r="P404" i="2"/>
  <c r="Q412" i="2"/>
  <c r="P412" i="2"/>
  <c r="Q420" i="2"/>
  <c r="P420" i="2"/>
  <c r="R419" i="2" s="1"/>
  <c r="P428" i="2"/>
  <c r="Q428" i="2"/>
  <c r="Q436" i="2"/>
  <c r="P436" i="2"/>
  <c r="Q444" i="2"/>
  <c r="P444" i="2"/>
  <c r="Q452" i="2"/>
  <c r="P452" i="2"/>
  <c r="Q460" i="2"/>
  <c r="P460" i="2"/>
  <c r="Q468" i="2"/>
  <c r="P468" i="2"/>
  <c r="Q476" i="2"/>
  <c r="P476" i="2"/>
  <c r="Q484" i="2"/>
  <c r="P484" i="2"/>
  <c r="Q492" i="2"/>
  <c r="P492" i="2"/>
  <c r="Q500" i="2"/>
  <c r="P500" i="2"/>
  <c r="Q508" i="2"/>
  <c r="P508" i="2"/>
  <c r="Q516" i="2"/>
  <c r="P516" i="2"/>
  <c r="Q524" i="2"/>
  <c r="P524" i="2"/>
  <c r="Q532" i="2"/>
  <c r="P532" i="2"/>
  <c r="Q540" i="2"/>
  <c r="P540" i="2"/>
  <c r="Q548" i="2"/>
  <c r="P548" i="2"/>
  <c r="Q556" i="2"/>
  <c r="P556" i="2"/>
  <c r="Q564" i="2"/>
  <c r="P564" i="2"/>
  <c r="Q572" i="2"/>
  <c r="P572" i="2"/>
  <c r="Q580" i="2"/>
  <c r="P580" i="2"/>
  <c r="R579" i="2" s="1"/>
  <c r="Q588" i="2"/>
  <c r="P588" i="2"/>
  <c r="Q596" i="2"/>
  <c r="P596" i="2"/>
  <c r="Q604" i="2"/>
  <c r="P604" i="2"/>
  <c r="Q612" i="2"/>
  <c r="P612" i="2"/>
  <c r="Q620" i="2"/>
  <c r="P620" i="2"/>
  <c r="Q628" i="2"/>
  <c r="P628" i="2"/>
  <c r="Q636" i="2"/>
  <c r="P636" i="2"/>
  <c r="Q644" i="2"/>
  <c r="P644" i="2"/>
  <c r="R644" i="2" s="1"/>
  <c r="Q652" i="2"/>
  <c r="P652" i="2"/>
  <c r="Q660" i="2"/>
  <c r="P660" i="2"/>
  <c r="Q668" i="2"/>
  <c r="P668" i="2"/>
  <c r="Q676" i="2"/>
  <c r="P676" i="2"/>
  <c r="Q684" i="2"/>
  <c r="P684" i="2"/>
  <c r="Q692" i="2"/>
  <c r="P692" i="2"/>
  <c r="Q700" i="2"/>
  <c r="P700" i="2"/>
  <c r="Q708" i="2"/>
  <c r="P708" i="2"/>
  <c r="Q716" i="2"/>
  <c r="P716" i="2"/>
  <c r="Q724" i="2"/>
  <c r="P724" i="2"/>
  <c r="Q732" i="2"/>
  <c r="P732" i="2"/>
  <c r="Q740" i="2"/>
  <c r="P740" i="2"/>
  <c r="Q748" i="2"/>
  <c r="P748" i="2"/>
  <c r="Q756" i="2"/>
  <c r="P756" i="2"/>
  <c r="P66" i="2"/>
  <c r="P81" i="2"/>
  <c r="P84" i="2"/>
  <c r="P99" i="2"/>
  <c r="P103" i="2"/>
  <c r="R104" i="2" s="1"/>
  <c r="P114" i="2"/>
  <c r="P118" i="2"/>
  <c r="P129" i="2"/>
  <c r="P133" i="2"/>
  <c r="P144" i="2"/>
  <c r="P148" i="2"/>
  <c r="P163" i="2"/>
  <c r="P167" i="2"/>
  <c r="R168" i="2" s="1"/>
  <c r="P178" i="2"/>
  <c r="P182" i="2"/>
  <c r="R182" i="2" s="1"/>
  <c r="P186" i="2"/>
  <c r="R186" i="2" s="1"/>
  <c r="P193" i="2"/>
  <c r="R193" i="2" s="1"/>
  <c r="P204" i="2"/>
  <c r="Q215" i="2"/>
  <c r="Q230" i="2"/>
  <c r="Q245" i="2"/>
  <c r="Q260" i="2"/>
  <c r="Q276" i="2"/>
  <c r="Q292" i="2"/>
  <c r="Q308" i="2"/>
  <c r="P323" i="2"/>
  <c r="Q337" i="2"/>
  <c r="P352" i="2"/>
  <c r="R352" i="2" s="1"/>
  <c r="Q205" i="2"/>
  <c r="P205" i="2"/>
  <c r="Q229" i="2"/>
  <c r="P229" i="2"/>
  <c r="R229" i="2" s="1"/>
  <c r="P237" i="2"/>
  <c r="Q237" i="2"/>
  <c r="Q261" i="2"/>
  <c r="P261" i="2"/>
  <c r="Q269" i="2"/>
  <c r="P269" i="2"/>
  <c r="R268" i="2" s="1"/>
  <c r="Q277" i="2"/>
  <c r="P277" i="2"/>
  <c r="R276" i="2" s="1"/>
  <c r="Q285" i="2"/>
  <c r="P285" i="2"/>
  <c r="Q293" i="2"/>
  <c r="P293" i="2"/>
  <c r="Q301" i="2"/>
  <c r="P301" i="2"/>
  <c r="Q309" i="2"/>
  <c r="P309" i="2"/>
  <c r="R308" i="2" s="1"/>
  <c r="Q325" i="2"/>
  <c r="P325" i="2"/>
  <c r="P333" i="2"/>
  <c r="R333" i="2" s="1"/>
  <c r="Q333" i="2"/>
  <c r="Q349" i="2"/>
  <c r="P349" i="2"/>
  <c r="R349" i="2" s="1"/>
  <c r="P373" i="2"/>
  <c r="R373" i="2" s="1"/>
  <c r="Q373" i="2"/>
  <c r="Q381" i="2"/>
  <c r="P381" i="2"/>
  <c r="R381" i="2" s="1"/>
  <c r="Q389" i="2"/>
  <c r="P389" i="2"/>
  <c r="Q397" i="2"/>
  <c r="P397" i="2"/>
  <c r="R397" i="2" s="1"/>
  <c r="Q405" i="2"/>
  <c r="P405" i="2"/>
  <c r="R405" i="2" s="1"/>
  <c r="Q413" i="2"/>
  <c r="P413" i="2"/>
  <c r="R413" i="2" s="1"/>
  <c r="Q421" i="2"/>
  <c r="P421" i="2"/>
  <c r="Q429" i="2"/>
  <c r="P429" i="2"/>
  <c r="Q437" i="2"/>
  <c r="P437" i="2"/>
  <c r="Q445" i="2"/>
  <c r="P445" i="2"/>
  <c r="R445" i="2" s="1"/>
  <c r="Q453" i="2"/>
  <c r="P453" i="2"/>
  <c r="R454" i="2" s="1"/>
  <c r="Q461" i="2"/>
  <c r="P461" i="2"/>
  <c r="R461" i="2" s="1"/>
  <c r="P469" i="2"/>
  <c r="R470" i="2" s="1"/>
  <c r="Q469" i="2"/>
  <c r="P477" i="2"/>
  <c r="Q477" i="2"/>
  <c r="P485" i="2"/>
  <c r="Q485" i="2"/>
  <c r="P493" i="2"/>
  <c r="R493" i="2" s="1"/>
  <c r="Q493" i="2"/>
  <c r="P501" i="2"/>
  <c r="R501" i="2" s="1"/>
  <c r="Q501" i="2"/>
  <c r="P509" i="2"/>
  <c r="Q509" i="2"/>
  <c r="P517" i="2"/>
  <c r="Q517" i="2"/>
  <c r="P525" i="2"/>
  <c r="R526" i="2" s="1"/>
  <c r="Q525" i="2"/>
  <c r="P533" i="2"/>
  <c r="R532" i="2" s="1"/>
  <c r="Q533" i="2"/>
  <c r="P541" i="2"/>
  <c r="Q541" i="2"/>
  <c r="P549" i="2"/>
  <c r="Q549" i="2"/>
  <c r="P557" i="2"/>
  <c r="R556" i="2" s="1"/>
  <c r="Q557" i="2"/>
  <c r="P565" i="2"/>
  <c r="Q565" i="2"/>
  <c r="P573" i="2"/>
  <c r="Q573" i="2"/>
  <c r="P581" i="2"/>
  <c r="Q581" i="2"/>
  <c r="P589" i="2"/>
  <c r="R588" i="2" s="1"/>
  <c r="Q589" i="2"/>
  <c r="P597" i="2"/>
  <c r="R597" i="2" s="1"/>
  <c r="Q597" i="2"/>
  <c r="P605" i="2"/>
  <c r="Q605" i="2"/>
  <c r="P613" i="2"/>
  <c r="Q613" i="2"/>
  <c r="P621" i="2"/>
  <c r="R620" i="2" s="1"/>
  <c r="Q621" i="2"/>
  <c r="Q629" i="2"/>
  <c r="P629" i="2"/>
  <c r="Q637" i="2"/>
  <c r="P637" i="2"/>
  <c r="R637" i="2" s="1"/>
  <c r="Q645" i="2"/>
  <c r="P645" i="2"/>
  <c r="R646" i="2" s="1"/>
  <c r="Q653" i="2"/>
  <c r="P653" i="2"/>
  <c r="R653" i="2" s="1"/>
  <c r="Q661" i="2"/>
  <c r="P661" i="2"/>
  <c r="Q669" i="2"/>
  <c r="P669" i="2"/>
  <c r="R669" i="2" s="1"/>
  <c r="Q677" i="2"/>
  <c r="P677" i="2"/>
  <c r="Q685" i="2"/>
  <c r="P685" i="2"/>
  <c r="R685" i="2" s="1"/>
  <c r="Q693" i="2"/>
  <c r="P693" i="2"/>
  <c r="Q701" i="2"/>
  <c r="P701" i="2"/>
  <c r="Q709" i="2"/>
  <c r="P709" i="2"/>
  <c r="R709" i="2" s="1"/>
  <c r="Q717" i="2"/>
  <c r="P717" i="2"/>
  <c r="Q725" i="2"/>
  <c r="P725" i="2"/>
  <c r="Q733" i="2"/>
  <c r="P733" i="2"/>
  <c r="R733" i="2" s="1"/>
  <c r="Q741" i="2"/>
  <c r="P741" i="2"/>
  <c r="Q749" i="2"/>
  <c r="P749" i="2"/>
  <c r="R749" i="2" s="1"/>
  <c r="Q757" i="2"/>
  <c r="P757" i="2"/>
  <c r="Q194" i="2"/>
  <c r="P217" i="2"/>
  <c r="P232" i="2"/>
  <c r="R232" i="2" s="1"/>
  <c r="Q247" i="2"/>
  <c r="Q262" i="2"/>
  <c r="Q278" i="2"/>
  <c r="Q294" i="2"/>
  <c r="P310" i="2"/>
  <c r="R309" i="2" s="1"/>
  <c r="Q339" i="2"/>
  <c r="P354" i="2"/>
  <c r="R354" i="2" s="1"/>
  <c r="R56" i="2"/>
  <c r="R88" i="2"/>
  <c r="R192" i="2"/>
  <c r="R224" i="2"/>
  <c r="R256" i="2"/>
  <c r="R313" i="2"/>
  <c r="R312" i="2"/>
  <c r="R238" i="2"/>
  <c r="R254" i="2"/>
  <c r="R269" i="2"/>
  <c r="R285" i="2"/>
  <c r="R301" i="2"/>
  <c r="R345" i="2"/>
  <c r="R344" i="2"/>
  <c r="R106" i="2"/>
  <c r="R170" i="2"/>
  <c r="R202" i="2"/>
  <c r="R267" i="2"/>
  <c r="R275" i="2"/>
  <c r="R299" i="2"/>
  <c r="R166" i="2"/>
  <c r="R214" i="2"/>
  <c r="R246" i="2"/>
  <c r="R281" i="2"/>
  <c r="R289" i="2"/>
  <c r="R328" i="2"/>
  <c r="R180" i="2"/>
  <c r="R228" i="2"/>
  <c r="R194" i="2"/>
  <c r="R205" i="2"/>
  <c r="R221" i="2"/>
  <c r="R237" i="2"/>
  <c r="R258" i="2"/>
  <c r="R263" i="2"/>
  <c r="R279" i="2"/>
  <c r="R287" i="2"/>
  <c r="R295" i="2"/>
  <c r="R360" i="2"/>
  <c r="R343" i="2"/>
  <c r="R359" i="2"/>
  <c r="R423" i="2"/>
  <c r="R474" i="2"/>
  <c r="R498" i="2"/>
  <c r="R506" i="2"/>
  <c r="R538" i="2"/>
  <c r="R542" i="2"/>
  <c r="R558" i="2"/>
  <c r="R562" i="2"/>
  <c r="R570" i="2"/>
  <c r="R341" i="2"/>
  <c r="R357" i="2"/>
  <c r="R421" i="2"/>
  <c r="R477" i="2"/>
  <c r="R509" i="2"/>
  <c r="R323" i="2"/>
  <c r="R339" i="2"/>
  <c r="R355" i="2"/>
  <c r="R435" i="2"/>
  <c r="R456" i="2"/>
  <c r="R472" i="2"/>
  <c r="R488" i="2"/>
  <c r="R572" i="2"/>
  <c r="R571" i="2"/>
  <c r="R576" i="2"/>
  <c r="R584" i="2"/>
  <c r="R337" i="2"/>
  <c r="R369" i="2"/>
  <c r="R428" i="2"/>
  <c r="R467" i="2"/>
  <c r="R475" i="2"/>
  <c r="R507" i="2"/>
  <c r="R335" i="2"/>
  <c r="R351" i="2"/>
  <c r="R367" i="2"/>
  <c r="R399" i="2"/>
  <c r="R415" i="2"/>
  <c r="R431" i="2"/>
  <c r="R520" i="2"/>
  <c r="R524" i="2"/>
  <c r="R540" i="2"/>
  <c r="R552" i="2"/>
  <c r="R473" i="2"/>
  <c r="R481" i="2"/>
  <c r="R513" i="2"/>
  <c r="R315" i="2"/>
  <c r="R347" i="2"/>
  <c r="R574" i="2"/>
  <c r="R573" i="2"/>
  <c r="R577" i="2"/>
  <c r="R589" i="2"/>
  <c r="R606" i="2"/>
  <c r="R622" i="2"/>
  <c r="R654" i="2"/>
  <c r="R678" i="2"/>
  <c r="R686" i="2"/>
  <c r="R601" i="2"/>
  <c r="R609" i="2"/>
  <c r="R641" i="2"/>
  <c r="R665" i="2"/>
  <c r="R673" i="2"/>
  <c r="R604" i="2"/>
  <c r="R612" i="2"/>
  <c r="R628" i="2"/>
  <c r="R652" i="2"/>
  <c r="R660" i="2"/>
  <c r="R676" i="2"/>
  <c r="R684" i="2"/>
  <c r="R692" i="2"/>
  <c r="R701" i="2"/>
  <c r="R717" i="2"/>
  <c r="R602" i="2"/>
  <c r="R610" i="2"/>
  <c r="R618" i="2"/>
  <c r="R642" i="2"/>
  <c r="R674" i="2"/>
  <c r="R682" i="2"/>
  <c r="R608" i="2"/>
  <c r="R616" i="2"/>
  <c r="R640" i="2"/>
  <c r="R648" i="2"/>
  <c r="R672" i="2"/>
  <c r="R680" i="2"/>
  <c r="R745" i="2"/>
  <c r="R751" i="2"/>
  <c r="R755" i="2"/>
  <c r="R757" i="2"/>
  <c r="R761" i="2"/>
  <c r="K9" i="27"/>
  <c r="R696" i="2" l="1"/>
  <c r="R632" i="2"/>
  <c r="R657" i="2"/>
  <c r="R457" i="2"/>
  <c r="R464" i="2"/>
  <c r="R361" i="2"/>
  <c r="R226" i="2"/>
  <c r="R208" i="2"/>
  <c r="R429" i="2"/>
  <c r="R666" i="2"/>
  <c r="R188" i="2"/>
  <c r="R274" i="2"/>
  <c r="R458" i="2"/>
  <c r="R560" i="2"/>
  <c r="R528" i="2"/>
  <c r="R311" i="2"/>
  <c r="R319" i="2"/>
  <c r="R184" i="2"/>
  <c r="R490" i="2"/>
  <c r="R286" i="2"/>
  <c r="R688" i="2"/>
  <c r="R494" i="2"/>
  <c r="R376" i="2"/>
  <c r="R190" i="2"/>
  <c r="R585" i="2"/>
  <c r="R580" i="2"/>
  <c r="R389" i="2"/>
  <c r="R658" i="2"/>
  <c r="R453" i="2"/>
  <c r="R650" i="2"/>
  <c r="R613" i="2"/>
  <c r="R485" i="2"/>
  <c r="R625" i="2"/>
  <c r="R504" i="2"/>
  <c r="R594" i="2"/>
  <c r="R278" i="2"/>
  <c r="R217" i="2"/>
  <c r="R284" i="2"/>
  <c r="R590" i="2"/>
  <c r="R689" i="2"/>
  <c r="R586" i="2"/>
  <c r="R469" i="2"/>
  <c r="R634" i="2"/>
  <c r="R581" i="2"/>
  <c r="R489" i="2"/>
  <c r="R396" i="2"/>
  <c r="R173" i="2"/>
  <c r="R270" i="2"/>
  <c r="R154" i="2"/>
  <c r="R277" i="2"/>
  <c r="R126" i="2"/>
  <c r="R346" i="2"/>
  <c r="R178" i="2"/>
  <c r="R544" i="2"/>
  <c r="R512" i="2"/>
  <c r="R480" i="2"/>
  <c r="R240" i="2"/>
  <c r="R157" i="2"/>
  <c r="R510" i="2"/>
  <c r="R478" i="2"/>
  <c r="R502" i="2"/>
  <c r="R244" i="2"/>
  <c r="AE19" i="3"/>
  <c r="AE17" i="3"/>
  <c r="AE18" i="3"/>
  <c r="AE20" i="3"/>
  <c r="R91" i="2"/>
  <c r="R116" i="2"/>
  <c r="R138" i="2"/>
  <c r="R75" i="2"/>
  <c r="R115" i="2"/>
  <c r="R125" i="2"/>
  <c r="R107" i="2"/>
  <c r="R137" i="2"/>
  <c r="R55" i="2"/>
  <c r="R108" i="2"/>
  <c r="R114" i="2"/>
  <c r="R128" i="2"/>
  <c r="R152" i="2"/>
  <c r="R117" i="2"/>
  <c r="R110" i="2"/>
  <c r="R144" i="2"/>
  <c r="R150" i="2"/>
  <c r="R86" i="2"/>
  <c r="R80" i="2"/>
  <c r="R101" i="2"/>
  <c r="R26" i="2"/>
  <c r="R162" i="2"/>
  <c r="R109" i="2"/>
  <c r="R142" i="2"/>
  <c r="R82" i="2"/>
  <c r="R164" i="2"/>
  <c r="R130" i="2"/>
  <c r="R66" i="2"/>
  <c r="R68" i="2"/>
  <c r="R50" i="2"/>
  <c r="R34" i="2"/>
  <c r="R78" i="2"/>
  <c r="R102" i="2"/>
  <c r="R62" i="2"/>
  <c r="R171" i="2"/>
  <c r="R141" i="2"/>
  <c r="R163" i="2"/>
  <c r="R129" i="2"/>
  <c r="R100" i="2"/>
  <c r="R92" i="2"/>
  <c r="R46" i="2"/>
  <c r="R30" i="2"/>
  <c r="R132" i="2"/>
  <c r="R23" i="2"/>
  <c r="R565" i="2"/>
  <c r="R566" i="2"/>
  <c r="R549" i="2"/>
  <c r="R550" i="2"/>
  <c r="R533" i="2"/>
  <c r="R534" i="2"/>
  <c r="R517" i="2"/>
  <c r="R518" i="2"/>
  <c r="R149" i="2"/>
  <c r="R148" i="2"/>
  <c r="R84" i="2"/>
  <c r="R85" i="2"/>
  <c r="R596" i="2"/>
  <c r="R614" i="2"/>
  <c r="R582" i="2"/>
  <c r="R548" i="2"/>
  <c r="R326" i="2"/>
  <c r="R325" i="2"/>
  <c r="R670" i="2"/>
  <c r="R638" i="2"/>
  <c r="R564" i="2"/>
  <c r="R486" i="2"/>
  <c r="R444" i="2"/>
  <c r="R230" i="2"/>
  <c r="R159" i="2"/>
  <c r="R160" i="2"/>
  <c r="R95" i="2"/>
  <c r="R96" i="2"/>
  <c r="R69" i="2"/>
  <c r="R70" i="2"/>
  <c r="R451" i="2"/>
  <c r="R387" i="2"/>
  <c r="R290" i="2"/>
  <c r="R291" i="2"/>
  <c r="R259" i="2"/>
  <c r="R260" i="2"/>
  <c r="R195" i="2"/>
  <c r="R196" i="2"/>
  <c r="R578" i="2"/>
  <c r="R546" i="2"/>
  <c r="R530" i="2"/>
  <c r="R514" i="2"/>
  <c r="R482" i="2"/>
  <c r="R241" i="2"/>
  <c r="R242" i="2"/>
  <c r="R158" i="2"/>
  <c r="R124" i="2"/>
  <c r="R94" i="2"/>
  <c r="R52" i="2"/>
  <c r="R53" i="2"/>
  <c r="R410" i="2"/>
  <c r="R408" i="2"/>
  <c r="R353" i="2"/>
  <c r="R296" i="2"/>
  <c r="R297" i="2"/>
  <c r="R280" i="2"/>
  <c r="R282" i="2"/>
  <c r="R264" i="2"/>
  <c r="R265" i="2"/>
  <c r="R331" i="2"/>
  <c r="R209" i="2"/>
  <c r="R176" i="2"/>
  <c r="R146" i="2"/>
  <c r="R112" i="2"/>
  <c r="R497" i="2"/>
  <c r="R465" i="2"/>
  <c r="R449" i="2"/>
  <c r="R417" i="2"/>
  <c r="R392" i="2"/>
  <c r="R391" i="2"/>
  <c r="R248" i="2"/>
  <c r="R250" i="2"/>
  <c r="R591" i="2"/>
  <c r="R575" i="2"/>
  <c r="R598" i="2"/>
  <c r="R516" i="2"/>
  <c r="R118" i="2"/>
  <c r="R216" i="2"/>
  <c r="R218" i="2"/>
  <c r="R294" i="2"/>
  <c r="R293" i="2"/>
  <c r="R261" i="2"/>
  <c r="R262" i="2"/>
  <c r="R99" i="2"/>
  <c r="R98" i="2"/>
  <c r="R316" i="2"/>
  <c r="R317" i="2"/>
  <c r="R213" i="2"/>
  <c r="R212" i="2"/>
  <c r="R121" i="2"/>
  <c r="R122" i="2"/>
  <c r="R483" i="2"/>
  <c r="R120" i="2"/>
  <c r="R90" i="2"/>
  <c r="R329" i="2"/>
  <c r="R134" i="2"/>
  <c r="R136" i="2"/>
  <c r="R64" i="2"/>
  <c r="R385" i="2"/>
  <c r="R198" i="2"/>
  <c r="R197" i="2"/>
  <c r="R447" i="2"/>
  <c r="R383" i="2"/>
  <c r="R234" i="2"/>
  <c r="R222" i="2"/>
  <c r="R621" i="2"/>
  <c r="R605" i="2"/>
  <c r="R557" i="2"/>
  <c r="R541" i="2"/>
  <c r="R525" i="2"/>
  <c r="R302" i="2"/>
  <c r="R81" i="2"/>
  <c r="R220" i="2"/>
  <c r="R175" i="2"/>
  <c r="R111" i="2"/>
  <c r="R298" i="2"/>
  <c r="R235" i="2"/>
  <c r="R762" i="2"/>
  <c r="R304" i="2"/>
  <c r="R288" i="2"/>
  <c r="R272" i="2"/>
  <c r="R310" i="2"/>
  <c r="R741" i="2"/>
  <c r="R725" i="2"/>
  <c r="R693" i="2"/>
  <c r="R677" i="2"/>
  <c r="R661" i="2"/>
  <c r="R645" i="2"/>
  <c r="R629" i="2"/>
  <c r="R167" i="2"/>
  <c r="R103" i="2"/>
  <c r="R252" i="2"/>
  <c r="R73" i="2"/>
  <c r="R54" i="2"/>
  <c r="R38" i="2"/>
  <c r="R223" i="2"/>
  <c r="R300" i="2"/>
  <c r="R723" i="2"/>
  <c r="R691" i="2"/>
  <c r="R659" i="2"/>
  <c r="R627" i="2"/>
  <c r="R133" i="2"/>
  <c r="R65" i="2"/>
  <c r="R450" i="2"/>
  <c r="R61" i="2"/>
  <c r="R29" i="2"/>
  <c r="R737" i="2"/>
  <c r="R201" i="2"/>
  <c r="R330" i="2"/>
  <c r="R79" i="2"/>
  <c r="R736" i="2"/>
  <c r="R704" i="2"/>
  <c r="R448" i="2"/>
  <c r="R416" i="2"/>
  <c r="R172" i="2"/>
  <c r="R24" i="2"/>
  <c r="R607" i="2"/>
  <c r="R543" i="2"/>
  <c r="R511" i="2"/>
  <c r="R479" i="2"/>
  <c r="R239" i="2"/>
  <c r="R249" i="2"/>
  <c r="R750" i="2"/>
  <c r="R718" i="2"/>
  <c r="R430" i="2"/>
  <c r="R398" i="2"/>
  <c r="R318" i="2"/>
  <c r="R51" i="2"/>
  <c r="R740" i="2"/>
  <c r="R708" i="2"/>
  <c r="R484" i="2"/>
  <c r="R452" i="2"/>
  <c r="R420" i="2"/>
  <c r="R292" i="2"/>
  <c r="R563" i="2"/>
  <c r="R531" i="2"/>
  <c r="R185" i="2"/>
  <c r="R730" i="2"/>
  <c r="R698" i="2"/>
  <c r="R442" i="2"/>
  <c r="R378" i="2"/>
  <c r="R169" i="2"/>
  <c r="R105" i="2"/>
  <c r="R57" i="2"/>
  <c r="R25" i="2"/>
  <c r="R545" i="2"/>
  <c r="R135" i="2"/>
  <c r="R384" i="2"/>
  <c r="R727" i="2"/>
  <c r="R695" i="2"/>
  <c r="R663" i="2"/>
  <c r="R631" i="2"/>
  <c r="R356" i="2"/>
  <c r="R366" i="2"/>
  <c r="R43" i="2"/>
  <c r="R388" i="2"/>
  <c r="R715" i="2"/>
  <c r="R683" i="2"/>
  <c r="R651" i="2"/>
  <c r="R427" i="2"/>
  <c r="R322" i="2"/>
  <c r="R729" i="2"/>
  <c r="R441" i="2"/>
  <c r="R409" i="2"/>
  <c r="R131" i="2"/>
  <c r="R760" i="2"/>
  <c r="R728" i="2"/>
  <c r="R440" i="2"/>
  <c r="R320" i="2"/>
  <c r="R48" i="2"/>
  <c r="R599" i="2"/>
  <c r="R567" i="2"/>
  <c r="R535" i="2"/>
  <c r="R503" i="2"/>
  <c r="R471" i="2"/>
  <c r="R231" i="2"/>
  <c r="R219" i="2"/>
  <c r="R165" i="2"/>
  <c r="R67" i="2"/>
  <c r="R742" i="2"/>
  <c r="R710" i="2"/>
  <c r="R422" i="2"/>
  <c r="R390" i="2"/>
  <c r="R358" i="2"/>
  <c r="R27" i="2"/>
  <c r="R47" i="2"/>
  <c r="R204" i="2"/>
  <c r="R732" i="2"/>
  <c r="R700" i="2"/>
  <c r="R508" i="2"/>
  <c r="R476" i="2"/>
  <c r="R324" i="2"/>
  <c r="R619" i="2"/>
  <c r="R555" i="2"/>
  <c r="R523" i="2"/>
  <c r="R395" i="2"/>
  <c r="R177" i="2"/>
  <c r="R113" i="2"/>
  <c r="R754" i="2"/>
  <c r="R722" i="2"/>
  <c r="R434" i="2"/>
  <c r="R402" i="2"/>
  <c r="R370" i="2"/>
  <c r="R49" i="2"/>
  <c r="R569" i="2"/>
  <c r="R537" i="2"/>
  <c r="R181" i="2"/>
  <c r="R153" i="2"/>
  <c r="R89" i="2"/>
  <c r="R44" i="2"/>
  <c r="R719" i="2"/>
  <c r="R687" i="2"/>
  <c r="R655" i="2"/>
  <c r="R31" i="2"/>
  <c r="R739" i="2"/>
  <c r="R707" i="2"/>
  <c r="R675" i="2"/>
  <c r="R643" i="2"/>
  <c r="R348" i="2"/>
  <c r="R211" i="2"/>
  <c r="R143" i="2"/>
  <c r="R83" i="2"/>
  <c r="R45" i="2"/>
  <c r="R721" i="2"/>
  <c r="R233" i="2"/>
  <c r="R752" i="2"/>
  <c r="R720" i="2"/>
  <c r="R432" i="2"/>
  <c r="R400" i="2"/>
  <c r="R368" i="2"/>
  <c r="R251" i="2"/>
  <c r="R40" i="2"/>
  <c r="R623" i="2"/>
  <c r="R559" i="2"/>
  <c r="R527" i="2"/>
  <c r="R495" i="2"/>
  <c r="R463" i="2"/>
  <c r="R734" i="2"/>
  <c r="R702" i="2"/>
  <c r="R446" i="2"/>
  <c r="R414" i="2"/>
  <c r="R382" i="2"/>
  <c r="R350" i="2"/>
  <c r="R156" i="2"/>
  <c r="R756" i="2"/>
  <c r="R724" i="2"/>
  <c r="R500" i="2"/>
  <c r="R468" i="2"/>
  <c r="R436" i="2"/>
  <c r="R404" i="2"/>
  <c r="R372" i="2"/>
  <c r="R611" i="2"/>
  <c r="R547" i="2"/>
  <c r="R515" i="2"/>
  <c r="R363" i="2"/>
  <c r="R746" i="2"/>
  <c r="R714" i="2"/>
  <c r="R394" i="2"/>
  <c r="R306" i="2"/>
  <c r="R139" i="2"/>
  <c r="R76" i="2"/>
  <c r="R41" i="2"/>
  <c r="R593" i="2"/>
  <c r="R561" i="2"/>
  <c r="R529" i="2"/>
  <c r="R236" i="2"/>
  <c r="R36" i="2"/>
  <c r="R743" i="2"/>
  <c r="R711" i="2"/>
  <c r="R679" i="2"/>
  <c r="R647" i="2"/>
  <c r="R455" i="2"/>
  <c r="R187" i="2"/>
  <c r="R342" i="2"/>
  <c r="R39" i="2"/>
  <c r="R731" i="2"/>
  <c r="R699" i="2"/>
  <c r="R667" i="2"/>
  <c r="R635" i="2"/>
  <c r="R443" i="2"/>
  <c r="R411" i="2"/>
  <c r="R379" i="2"/>
  <c r="R332" i="2"/>
  <c r="R203" i="2"/>
  <c r="R72" i="2"/>
  <c r="R37" i="2"/>
  <c r="R425" i="2"/>
  <c r="R161" i="2"/>
  <c r="R97" i="2"/>
  <c r="R744" i="2"/>
  <c r="R712" i="2"/>
  <c r="R127" i="2"/>
  <c r="R71" i="2"/>
  <c r="R32" i="2"/>
  <c r="R615" i="2"/>
  <c r="R551" i="2"/>
  <c r="R519" i="2"/>
  <c r="R487" i="2"/>
  <c r="R207" i="2"/>
  <c r="R183" i="2"/>
  <c r="R119" i="2"/>
  <c r="R758" i="2"/>
  <c r="R726" i="2"/>
  <c r="R438" i="2"/>
  <c r="R374" i="2"/>
  <c r="R35" i="2"/>
  <c r="R748" i="2"/>
  <c r="R716" i="2"/>
  <c r="R492" i="2"/>
  <c r="R460" i="2"/>
  <c r="R603" i="2"/>
  <c r="R539" i="2"/>
  <c r="R243" i="2"/>
  <c r="R334" i="2"/>
  <c r="R147" i="2"/>
  <c r="R738" i="2"/>
  <c r="R706" i="2"/>
  <c r="R418" i="2"/>
  <c r="R386" i="2"/>
  <c r="R33" i="2"/>
  <c r="R553" i="2"/>
  <c r="R521" i="2"/>
  <c r="R123" i="2"/>
  <c r="R28" i="2"/>
  <c r="R735" i="2"/>
  <c r="R703" i="2"/>
  <c r="R671" i="2"/>
  <c r="R639" i="2"/>
  <c r="R199" i="2"/>
  <c r="R179" i="2"/>
  <c r="R145" i="2"/>
  <c r="R406" i="2"/>
  <c r="R59" i="2"/>
  <c r="R74" i="2"/>
  <c r="U9" i="4"/>
  <c r="L16" i="3"/>
  <c r="L15" i="3"/>
  <c r="L14" i="3"/>
  <c r="L13" i="3"/>
  <c r="L12" i="3"/>
  <c r="D37" i="10"/>
  <c r="D34" i="10"/>
  <c r="L10" i="3"/>
  <c r="L11" i="3"/>
  <c r="L9" i="3"/>
  <c r="M11" i="25"/>
  <c r="P11" i="25"/>
  <c r="G11" i="25"/>
  <c r="O11" i="25" s="1"/>
  <c r="R11" i="25" s="1"/>
  <c r="F11" i="25"/>
  <c r="E11" i="25"/>
  <c r="D11" i="25"/>
  <c r="C11" i="25"/>
  <c r="B11" i="25"/>
  <c r="C7" i="25"/>
  <c r="B2" i="25"/>
  <c r="D9" i="10"/>
  <c r="T13" i="3" l="1"/>
  <c r="AA13" i="3"/>
  <c r="P13" i="3"/>
  <c r="AC13" i="3"/>
  <c r="T14" i="3"/>
  <c r="P14" i="3"/>
  <c r="AC14" i="3"/>
  <c r="AA14" i="3"/>
  <c r="AA12" i="3"/>
  <c r="T12" i="3"/>
  <c r="AC12" i="3"/>
  <c r="P12" i="3"/>
  <c r="AA15" i="3"/>
  <c r="T15" i="3"/>
  <c r="AC15" i="3"/>
  <c r="P15" i="3"/>
  <c r="T11" i="3"/>
  <c r="AA11" i="3"/>
  <c r="AC11" i="3"/>
  <c r="P11" i="3"/>
  <c r="T16" i="3"/>
  <c r="AC16" i="3"/>
  <c r="AA16" i="3"/>
  <c r="P16" i="3"/>
  <c r="T10" i="3"/>
  <c r="AA10" i="3"/>
  <c r="AC10" i="3"/>
  <c r="P10" i="3"/>
  <c r="I10" i="9"/>
  <c r="I15" i="9"/>
  <c r="I18" i="9"/>
  <c r="Q11" i="25"/>
  <c r="N11" i="25"/>
  <c r="I19" i="9"/>
  <c r="I20" i="9"/>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C5" i="5"/>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E4" i="5"/>
  <c r="G9" i="5"/>
  <c r="K9" i="5" s="1"/>
  <c r="M13" i="2"/>
  <c r="C4" i="8"/>
  <c r="B24" i="9"/>
  <c r="C24" i="9"/>
  <c r="D24" i="9"/>
  <c r="E24" i="9"/>
  <c r="F24" i="9"/>
  <c r="G24" i="9"/>
  <c r="H24" i="9"/>
  <c r="I24" i="9"/>
  <c r="C14" i="19"/>
  <c r="I14" i="19"/>
  <c r="D14" i="19"/>
  <c r="E14" i="19"/>
  <c r="M24" i="9"/>
  <c r="C5" i="4"/>
  <c r="N24" i="9"/>
  <c r="O24" i="9"/>
  <c r="P24" i="9"/>
  <c r="C8" i="6"/>
  <c r="C5" i="12"/>
  <c r="S24" i="9"/>
  <c r="W24" i="9"/>
  <c r="X24" i="9"/>
  <c r="Y24" i="9"/>
  <c r="AC24" i="9"/>
  <c r="AD24" i="9"/>
  <c r="AE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M23" i="9"/>
  <c r="N23" i="9"/>
  <c r="O23" i="9"/>
  <c r="P23" i="9"/>
  <c r="S23" i="9"/>
  <c r="W23" i="9"/>
  <c r="X23" i="9"/>
  <c r="Y23" i="9"/>
  <c r="AC23" i="9"/>
  <c r="AD23" i="9"/>
  <c r="AE23" i="9"/>
  <c r="C14" i="8"/>
  <c r="D14" i="8"/>
  <c r="E14" i="8"/>
  <c r="B14" i="8"/>
  <c r="G14" i="8"/>
  <c r="D9" i="3"/>
  <c r="E9" i="3"/>
  <c r="G9" i="3"/>
  <c r="V9" i="3" s="1"/>
  <c r="M9" i="3"/>
  <c r="Z9" i="3" s="1"/>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S14" i="16"/>
  <c r="S15" i="16"/>
  <c r="S16" i="16"/>
  <c r="S17" i="16"/>
  <c r="S18" i="16"/>
  <c r="S19" i="16"/>
  <c r="S20" i="16"/>
  <c r="S21" i="16"/>
  <c r="S23" i="16"/>
  <c r="S24" i="16"/>
  <c r="S25" i="16"/>
  <c r="S26" i="16"/>
  <c r="S27" i="16"/>
  <c r="S28" i="16"/>
  <c r="S29" i="16"/>
  <c r="S30" i="16"/>
  <c r="S31" i="16"/>
  <c r="S32" i="16"/>
  <c r="S33" i="16"/>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P34" i="16"/>
  <c r="S35" i="16"/>
  <c r="S38" i="16"/>
  <c r="S42" i="16"/>
  <c r="S43" i="16"/>
  <c r="S44" i="16"/>
  <c r="S45" i="16"/>
  <c r="S48" i="16"/>
  <c r="S52" i="16"/>
  <c r="S53" i="16"/>
  <c r="S56"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S58" i="16"/>
  <c r="P58" i="16"/>
  <c r="S59" i="16"/>
  <c r="S60" i="16"/>
  <c r="S61" i="16"/>
  <c r="S64" i="16"/>
  <c r="S66" i="16"/>
  <c r="S67" i="16"/>
  <c r="S68" i="16"/>
  <c r="S70" i="16"/>
  <c r="S74" i="16"/>
  <c r="S75" i="16"/>
  <c r="S78" i="16"/>
  <c r="S80" i="16"/>
  <c r="S81" i="16"/>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P82" i="16"/>
  <c r="S83" i="16"/>
  <c r="S85" i="16"/>
  <c r="S86" i="16"/>
  <c r="S89" i="16"/>
  <c r="S90" i="16"/>
  <c r="S91" i="16"/>
  <c r="S93" i="16"/>
  <c r="S94" i="16"/>
  <c r="S95" i="16"/>
  <c r="S96" i="16"/>
  <c r="S97" i="16"/>
  <c r="S101" i="16"/>
  <c r="S104" i="16"/>
  <c r="S105" i="16"/>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S106" i="16"/>
  <c r="P106" i="16"/>
  <c r="S108" i="16"/>
  <c r="S109" i="16"/>
  <c r="S110" i="16"/>
  <c r="S111" i="16"/>
  <c r="S112" i="16"/>
  <c r="S113" i="16"/>
  <c r="S114" i="16"/>
  <c r="S115" i="16"/>
  <c r="S116" i="16"/>
  <c r="S117" i="16"/>
  <c r="S118" i="16"/>
  <c r="S121" i="16"/>
  <c r="S122" i="16"/>
  <c r="S123" i="16"/>
  <c r="S124" i="16"/>
  <c r="S125" i="16"/>
  <c r="S126" i="16"/>
  <c r="S127" i="16"/>
  <c r="S129" i="16"/>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S130" i="16"/>
  <c r="P130" i="16"/>
  <c r="S131" i="16"/>
  <c r="S132" i="16"/>
  <c r="S133" i="16"/>
  <c r="S135" i="16"/>
  <c r="S138" i="16"/>
  <c r="S139" i="16"/>
  <c r="S140" i="16"/>
  <c r="S143" i="16"/>
  <c r="S146" i="16"/>
  <c r="S147" i="16"/>
  <c r="S148" i="16"/>
  <c r="S149" i="16"/>
  <c r="I13" i="6"/>
  <c r="E3" i="14"/>
  <c r="J3" i="14" s="1"/>
  <c r="E4" i="14"/>
  <c r="J4" i="14" s="1"/>
  <c r="E5" i="14"/>
  <c r="J5" i="14" s="1"/>
  <c r="E6" i="14"/>
  <c r="J6" i="14" s="1"/>
  <c r="E7" i="14"/>
  <c r="J7" i="14" s="1"/>
  <c r="E8" i="14"/>
  <c r="J8" i="14" s="1"/>
  <c r="E9" i="14"/>
  <c r="J9" i="14" s="1"/>
  <c r="E10" i="14"/>
  <c r="J10" i="14" s="1"/>
  <c r="E11" i="14"/>
  <c r="J11" i="14" s="1"/>
  <c r="E12" i="14"/>
  <c r="J12" i="14" s="1"/>
  <c r="E13" i="14"/>
  <c r="J13" i="14" s="1"/>
  <c r="E14" i="14"/>
  <c r="J14" i="14" s="1"/>
  <c r="E15" i="14"/>
  <c r="J15" i="14" s="1"/>
  <c r="E16" i="14"/>
  <c r="J16" i="14" s="1"/>
  <c r="E17" i="14"/>
  <c r="J17" i="14" s="1"/>
  <c r="E18" i="14"/>
  <c r="J18" i="14" s="1"/>
  <c r="E19" i="14"/>
  <c r="J19" i="14" s="1"/>
  <c r="E20" i="14"/>
  <c r="J20" i="14" s="1"/>
  <c r="E21" i="14"/>
  <c r="J21" i="14" s="1"/>
  <c r="E22" i="14"/>
  <c r="J22" i="14" s="1"/>
  <c r="E23" i="14"/>
  <c r="J23" i="14" s="1"/>
  <c r="E24" i="14"/>
  <c r="J24" i="14" s="1"/>
  <c r="E25" i="14"/>
  <c r="J25" i="14" s="1"/>
  <c r="E26" i="14"/>
  <c r="J26" i="14" s="1"/>
  <c r="E27" i="14"/>
  <c r="J27" i="14" s="1"/>
  <c r="E28" i="14"/>
  <c r="J28" i="14" s="1"/>
  <c r="E29" i="14"/>
  <c r="J29" i="14" s="1"/>
  <c r="E30" i="14"/>
  <c r="J30" i="14" s="1"/>
  <c r="E31" i="14"/>
  <c r="J31" i="14" s="1"/>
  <c r="E32" i="14"/>
  <c r="J32" i="14" s="1"/>
  <c r="E33" i="14"/>
  <c r="J33" i="14" s="1"/>
  <c r="E34" i="14"/>
  <c r="J34" i="14" s="1"/>
  <c r="E35" i="14"/>
  <c r="J35" i="14" s="1"/>
  <c r="E36" i="14"/>
  <c r="J36" i="14" s="1"/>
  <c r="E37" i="14"/>
  <c r="J37" i="14" s="1"/>
  <c r="E38" i="14"/>
  <c r="J38" i="14" s="1"/>
  <c r="E39" i="14"/>
  <c r="J39" i="14" s="1"/>
  <c r="E40" i="14"/>
  <c r="J40" i="14" s="1"/>
  <c r="E41" i="14"/>
  <c r="J41" i="14" s="1"/>
  <c r="E42" i="14"/>
  <c r="J42" i="14" s="1"/>
  <c r="E43" i="14"/>
  <c r="J43" i="14" s="1"/>
  <c r="E44" i="14"/>
  <c r="J44" i="14" s="1"/>
  <c r="E45" i="14"/>
  <c r="J45" i="14" s="1"/>
  <c r="E46" i="14"/>
  <c r="J46" i="14" s="1"/>
  <c r="E47" i="14"/>
  <c r="J47" i="14" s="1"/>
  <c r="E48" i="14"/>
  <c r="J48" i="14" s="1"/>
  <c r="E49" i="14"/>
  <c r="J49" i="14" s="1"/>
  <c r="E50" i="14"/>
  <c r="J50" i="14" s="1"/>
  <c r="E51" i="14"/>
  <c r="J51" i="14" s="1"/>
  <c r="E52" i="14"/>
  <c r="J52" i="14" s="1"/>
  <c r="E53" i="14"/>
  <c r="J53" i="14" s="1"/>
  <c r="E54" i="14"/>
  <c r="J54" i="14" s="1"/>
  <c r="E55" i="14"/>
  <c r="J55" i="14" s="1"/>
  <c r="E56" i="14"/>
  <c r="J56" i="14" s="1"/>
  <c r="E57" i="14"/>
  <c r="J57" i="14" s="1"/>
  <c r="E58" i="14"/>
  <c r="J58" i="14" s="1"/>
  <c r="E59" i="14"/>
  <c r="J59" i="14" s="1"/>
  <c r="E60" i="14"/>
  <c r="J60" i="14" s="1"/>
  <c r="E61" i="14"/>
  <c r="J61" i="14" s="1"/>
  <c r="E62" i="14"/>
  <c r="J62" i="14" s="1"/>
  <c r="E63" i="14"/>
  <c r="J63" i="14" s="1"/>
  <c r="E64" i="14"/>
  <c r="J64" i="14" s="1"/>
  <c r="E65" i="14"/>
  <c r="J65" i="14" s="1"/>
  <c r="E66" i="14"/>
  <c r="J66" i="14" s="1"/>
  <c r="E67" i="14"/>
  <c r="J67" i="14" s="1"/>
  <c r="E68" i="14"/>
  <c r="J68" i="14" s="1"/>
  <c r="E69" i="14"/>
  <c r="J69" i="14" s="1"/>
  <c r="E70" i="14"/>
  <c r="J70" i="14" s="1"/>
  <c r="E71" i="14"/>
  <c r="J71" i="14" s="1"/>
  <c r="E72" i="14"/>
  <c r="J72" i="14" s="1"/>
  <c r="E73" i="14"/>
  <c r="J73" i="14" s="1"/>
  <c r="E74" i="14"/>
  <c r="J74" i="14" s="1"/>
  <c r="E75" i="14"/>
  <c r="J75" i="14" s="1"/>
  <c r="E76" i="14"/>
  <c r="J76" i="14" s="1"/>
  <c r="E77" i="14"/>
  <c r="J77" i="14" s="1"/>
  <c r="E78" i="14"/>
  <c r="J78" i="14" s="1"/>
  <c r="E79" i="14"/>
  <c r="J79" i="14" s="1"/>
  <c r="E80" i="14"/>
  <c r="J80" i="14" s="1"/>
  <c r="E81" i="14"/>
  <c r="J81" i="14" s="1"/>
  <c r="E82" i="14"/>
  <c r="J82" i="14" s="1"/>
  <c r="E83" i="14"/>
  <c r="J83" i="14" s="1"/>
  <c r="E84" i="14"/>
  <c r="J84" i="14" s="1"/>
  <c r="E85" i="14"/>
  <c r="J85" i="14" s="1"/>
  <c r="E86" i="14"/>
  <c r="J86" i="14" s="1"/>
  <c r="E87" i="14"/>
  <c r="J87" i="14" s="1"/>
  <c r="E88" i="14"/>
  <c r="J88" i="14" s="1"/>
  <c r="E89" i="14"/>
  <c r="J89" i="14" s="1"/>
  <c r="E90" i="14"/>
  <c r="J90" i="14" s="1"/>
  <c r="E91" i="14"/>
  <c r="J91" i="14" s="1"/>
  <c r="E92" i="14"/>
  <c r="J92" i="14" s="1"/>
  <c r="E93" i="14"/>
  <c r="J93" i="14" s="1"/>
  <c r="E94" i="14"/>
  <c r="J94" i="14" s="1"/>
  <c r="E95" i="14"/>
  <c r="J95" i="14" s="1"/>
  <c r="E96" i="14"/>
  <c r="J96" i="14" s="1"/>
  <c r="E97" i="14"/>
  <c r="J97" i="14" s="1"/>
  <c r="E98" i="14"/>
  <c r="J98" i="14" s="1"/>
  <c r="E99" i="14"/>
  <c r="J99" i="14" s="1"/>
  <c r="E100" i="14"/>
  <c r="J100" i="14" s="1"/>
  <c r="E101" i="14"/>
  <c r="J101" i="14" s="1"/>
  <c r="E102" i="14"/>
  <c r="J102" i="14" s="1"/>
  <c r="E103" i="14"/>
  <c r="J103" i="14" s="1"/>
  <c r="E104" i="14"/>
  <c r="J104" i="14" s="1"/>
  <c r="E105" i="14"/>
  <c r="J105" i="14" s="1"/>
  <c r="E106" i="14"/>
  <c r="J106" i="14" s="1"/>
  <c r="E107" i="14"/>
  <c r="J107" i="14" s="1"/>
  <c r="E108" i="14"/>
  <c r="J108" i="14" s="1"/>
  <c r="E109" i="14"/>
  <c r="J109" i="14" s="1"/>
  <c r="E110" i="14"/>
  <c r="J110" i="14" s="1"/>
  <c r="E111" i="14"/>
  <c r="J111" i="14" s="1"/>
  <c r="E112" i="14"/>
  <c r="J112" i="14" s="1"/>
  <c r="E113" i="14"/>
  <c r="J113" i="14" s="1"/>
  <c r="E114" i="14"/>
  <c r="J114" i="14" s="1"/>
  <c r="E115" i="14"/>
  <c r="J115" i="14" s="1"/>
  <c r="E116" i="14"/>
  <c r="J116" i="14" s="1"/>
  <c r="E117" i="14"/>
  <c r="J117" i="14" s="1"/>
  <c r="E118" i="14"/>
  <c r="J118" i="14" s="1"/>
  <c r="E119" i="14"/>
  <c r="J119" i="14" s="1"/>
  <c r="E120" i="14"/>
  <c r="J120" i="14" s="1"/>
  <c r="E121" i="14"/>
  <c r="J121" i="14" s="1"/>
  <c r="E122" i="14"/>
  <c r="J122" i="14" s="1"/>
  <c r="E123" i="14"/>
  <c r="J123" i="14" s="1"/>
  <c r="E124" i="14"/>
  <c r="J124" i="14" s="1"/>
  <c r="E125" i="14"/>
  <c r="J125" i="14" s="1"/>
  <c r="E126" i="14"/>
  <c r="J126" i="14" s="1"/>
  <c r="E127" i="14"/>
  <c r="J127" i="14" s="1"/>
  <c r="E128" i="14"/>
  <c r="J128" i="14" s="1"/>
  <c r="E129" i="14"/>
  <c r="J129" i="14" s="1"/>
  <c r="E130" i="14"/>
  <c r="J130" i="14" s="1"/>
  <c r="E131" i="14"/>
  <c r="J131" i="14" s="1"/>
  <c r="E132" i="14"/>
  <c r="J132" i="14" s="1"/>
  <c r="E133" i="14"/>
  <c r="J133" i="14" s="1"/>
  <c r="E134" i="14"/>
  <c r="J134" i="14" s="1"/>
  <c r="E135" i="14"/>
  <c r="J135" i="14" s="1"/>
  <c r="E136" i="14"/>
  <c r="J136" i="14" s="1"/>
  <c r="E137" i="14"/>
  <c r="J137" i="14" s="1"/>
  <c r="E138" i="14"/>
  <c r="J138" i="14" s="1"/>
  <c r="E139" i="14"/>
  <c r="J139" i="14" s="1"/>
  <c r="E140" i="14"/>
  <c r="J140" i="14" s="1"/>
  <c r="E141" i="14"/>
  <c r="J141" i="14" s="1"/>
  <c r="E142" i="14"/>
  <c r="J142" i="14" s="1"/>
  <c r="E143" i="14"/>
  <c r="J143" i="14" s="1"/>
  <c r="E144" i="14"/>
  <c r="J144" i="14" s="1"/>
  <c r="E145" i="14"/>
  <c r="J145" i="14" s="1"/>
  <c r="E146" i="14"/>
  <c r="J146" i="14" s="1"/>
  <c r="E147" i="14"/>
  <c r="J147" i="14" s="1"/>
  <c r="E148" i="14"/>
  <c r="J148" i="14" s="1"/>
  <c r="E149" i="14"/>
  <c r="J149" i="14" s="1"/>
  <c r="E150" i="14"/>
  <c r="J150" i="14" s="1"/>
  <c r="E151" i="14"/>
  <c r="J151" i="14" s="1"/>
  <c r="E152" i="14"/>
  <c r="J152" i="14" s="1"/>
  <c r="E153" i="14"/>
  <c r="J153" i="14" s="1"/>
  <c r="E154" i="14"/>
  <c r="J154" i="14" s="1"/>
  <c r="E155" i="14"/>
  <c r="J155" i="14" s="1"/>
  <c r="E156" i="14"/>
  <c r="J156" i="14" s="1"/>
  <c r="E157" i="14"/>
  <c r="J157" i="14" s="1"/>
  <c r="E158" i="14"/>
  <c r="J158" i="14" s="1"/>
  <c r="E159" i="14"/>
  <c r="J159" i="14" s="1"/>
  <c r="E160" i="14"/>
  <c r="J160" i="14" s="1"/>
  <c r="E161" i="14"/>
  <c r="J161" i="14" s="1"/>
  <c r="E162" i="14"/>
  <c r="J162" i="14" s="1"/>
  <c r="E163" i="14"/>
  <c r="J163" i="14" s="1"/>
  <c r="E164" i="14"/>
  <c r="J164" i="14" s="1"/>
  <c r="E165" i="14"/>
  <c r="J165" i="14" s="1"/>
  <c r="E166" i="14"/>
  <c r="J166" i="14" s="1"/>
  <c r="E167" i="14"/>
  <c r="J167" i="14" s="1"/>
  <c r="E168" i="14"/>
  <c r="J168" i="14" s="1"/>
  <c r="E169" i="14"/>
  <c r="J169" i="14" s="1"/>
  <c r="E170" i="14"/>
  <c r="J170" i="14" s="1"/>
  <c r="E171" i="14"/>
  <c r="J171" i="14" s="1"/>
  <c r="E172" i="14"/>
  <c r="J172" i="14" s="1"/>
  <c r="E173" i="14"/>
  <c r="J173" i="14" s="1"/>
  <c r="E174" i="14"/>
  <c r="J174" i="14" s="1"/>
  <c r="E175" i="14"/>
  <c r="J175" i="14" s="1"/>
  <c r="E176" i="14"/>
  <c r="J176" i="14" s="1"/>
  <c r="E177" i="14"/>
  <c r="J177" i="14" s="1"/>
  <c r="E178" i="14"/>
  <c r="J178" i="14" s="1"/>
  <c r="E179" i="14"/>
  <c r="J179" i="14" s="1"/>
  <c r="E180" i="14"/>
  <c r="J180" i="14" s="1"/>
  <c r="E181" i="14"/>
  <c r="J181" i="14" s="1"/>
  <c r="E182" i="14"/>
  <c r="J182" i="14" s="1"/>
  <c r="E183" i="14"/>
  <c r="J183" i="14" s="1"/>
  <c r="E184" i="14"/>
  <c r="J184" i="14" s="1"/>
  <c r="E185" i="14"/>
  <c r="J185" i="14" s="1"/>
  <c r="E186" i="14"/>
  <c r="J186" i="14" s="1"/>
  <c r="E187" i="14"/>
  <c r="J187" i="14" s="1"/>
  <c r="E188" i="14"/>
  <c r="J188" i="14" s="1"/>
  <c r="E189" i="14"/>
  <c r="J189" i="14" s="1"/>
  <c r="E190" i="14"/>
  <c r="J190" i="14" s="1"/>
  <c r="E191" i="14"/>
  <c r="J191" i="14" s="1"/>
  <c r="E192" i="14"/>
  <c r="J192" i="14" s="1"/>
  <c r="E193" i="14"/>
  <c r="J193" i="14" s="1"/>
  <c r="E194" i="14"/>
  <c r="J194" i="14" s="1"/>
  <c r="E195" i="14"/>
  <c r="J195" i="14" s="1"/>
  <c r="E196" i="14"/>
  <c r="J196" i="14" s="1"/>
  <c r="E197" i="14"/>
  <c r="J197" i="14" s="1"/>
  <c r="E198" i="14"/>
  <c r="J198" i="14" s="1"/>
  <c r="E199" i="14"/>
  <c r="J199" i="14" s="1"/>
  <c r="E200" i="14"/>
  <c r="J200" i="14" s="1"/>
  <c r="E201" i="14"/>
  <c r="J201" i="14" s="1"/>
  <c r="E2" i="14"/>
  <c r="J2" i="14" s="1"/>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A11" i="25" s="1"/>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S151" i="16"/>
  <c r="S153" i="16"/>
  <c r="S155" i="16"/>
  <c r="S157" i="16"/>
  <c r="S158" i="16"/>
  <c r="S159" i="16"/>
  <c r="S162" i="16"/>
  <c r="S166" i="16"/>
  <c r="S167" i="16"/>
  <c r="S168" i="16"/>
  <c r="S169" i="16"/>
  <c r="S173" i="16"/>
  <c r="S174" i="16"/>
  <c r="S175" i="16"/>
  <c r="S176" i="16"/>
  <c r="S177" i="16"/>
  <c r="S178" i="16"/>
  <c r="S179" i="16"/>
  <c r="S182" i="16"/>
  <c r="S183" i="16"/>
  <c r="S185" i="16"/>
  <c r="S186" i="16"/>
  <c r="S188" i="16"/>
  <c r="S190" i="16"/>
  <c r="S191" i="16"/>
  <c r="S192" i="16"/>
  <c r="S194" i="16"/>
  <c r="S196" i="16"/>
  <c r="S197" i="16"/>
  <c r="S199" i="16"/>
  <c r="S200" i="16"/>
  <c r="S202" i="16"/>
  <c r="S205" i="16"/>
  <c r="S208" i="16"/>
  <c r="S209" i="16"/>
  <c r="S212" i="16"/>
  <c r="S213" i="16"/>
  <c r="S216" i="16"/>
  <c r="S217" i="16"/>
  <c r="S221" i="16"/>
  <c r="S222" i="16"/>
  <c r="S223" i="16"/>
  <c r="S225" i="16"/>
  <c r="S226" i="16"/>
  <c r="S228" i="16"/>
  <c r="S231" i="16"/>
  <c r="S232" i="16"/>
  <c r="S233" i="16"/>
  <c r="S236" i="16"/>
  <c r="S237" i="16"/>
  <c r="S239" i="16"/>
  <c r="S240" i="16"/>
  <c r="S242" i="16"/>
  <c r="S244" i="16"/>
  <c r="S245" i="16"/>
  <c r="S248" i="16"/>
  <c r="S250" i="16"/>
  <c r="S251" i="16"/>
  <c r="S253" i="16"/>
  <c r="S255" i="16"/>
  <c r="S256" i="16"/>
  <c r="S257" i="16"/>
  <c r="S258" i="16"/>
  <c r="S260" i="16"/>
  <c r="S261" i="16"/>
  <c r="S262" i="16"/>
  <c r="S263" i="16"/>
  <c r="S265" i="16"/>
  <c r="S268" i="16"/>
  <c r="S269" i="16"/>
  <c r="S271" i="16"/>
  <c r="S272" i="16"/>
  <c r="S274" i="16"/>
  <c r="S275" i="16"/>
  <c r="S277" i="16"/>
  <c r="S282" i="16"/>
  <c r="S284" i="16"/>
  <c r="S286" i="16"/>
  <c r="S287" i="16"/>
  <c r="S288" i="16"/>
  <c r="S290" i="16"/>
  <c r="S295" i="16"/>
  <c r="S296" i="16"/>
  <c r="S298" i="16"/>
  <c r="S299" i="16"/>
  <c r="S300" i="16"/>
  <c r="S303" i="16"/>
  <c r="S304" i="16"/>
  <c r="S305" i="16"/>
  <c r="S306" i="16"/>
  <c r="S311" i="16"/>
  <c r="S312" i="16"/>
  <c r="S313" i="16"/>
  <c r="S314" i="16"/>
  <c r="S319" i="16"/>
  <c r="S320" i="16"/>
  <c r="S322" i="16"/>
  <c r="S323" i="16"/>
  <c r="S326" i="16"/>
  <c r="S328" i="16"/>
  <c r="S330" i="16"/>
  <c r="S331" i="16"/>
  <c r="S332" i="16"/>
  <c r="S334" i="16"/>
  <c r="S335" i="16"/>
  <c r="S336" i="16"/>
  <c r="S339" i="16"/>
  <c r="S340" i="16"/>
  <c r="S341" i="16"/>
  <c r="S343" i="16"/>
  <c r="S344" i="16"/>
  <c r="S346" i="16"/>
  <c r="S348" i="16"/>
  <c r="S350" i="16"/>
  <c r="S352" i="16"/>
  <c r="S355" i="16"/>
  <c r="S356" i="16"/>
  <c r="S358" i="16"/>
  <c r="S359" i="16"/>
  <c r="S363" i="16"/>
  <c r="S364" i="16"/>
  <c r="S366" i="16"/>
  <c r="S367" i="16"/>
  <c r="S368" i="16"/>
  <c r="S371" i="16"/>
  <c r="S372" i="16"/>
  <c r="S374" i="16"/>
  <c r="S375" i="16"/>
  <c r="S376" i="16"/>
  <c r="S379" i="16"/>
  <c r="S380" i="16"/>
  <c r="S381" i="16"/>
  <c r="S382" i="16"/>
  <c r="S383" i="16"/>
  <c r="S384" i="16"/>
  <c r="S386" i="16"/>
  <c r="S387" i="16"/>
  <c r="S390" i="16"/>
  <c r="S391" i="16"/>
  <c r="S392" i="16"/>
  <c r="S393" i="16"/>
  <c r="S395" i="16"/>
  <c r="S396" i="16"/>
  <c r="S398" i="16"/>
  <c r="S399" i="16"/>
  <c r="S400" i="16"/>
  <c r="S403" i="16"/>
  <c r="S407" i="16"/>
  <c r="S408" i="16"/>
  <c r="S410" i="16"/>
  <c r="S411" i="16"/>
  <c r="S412" i="16"/>
  <c r="S414" i="16"/>
  <c r="S416" i="16"/>
  <c r="S418" i="16"/>
  <c r="S419" i="16"/>
  <c r="S423" i="16"/>
  <c r="S425" i="16"/>
  <c r="S427" i="16"/>
  <c r="S428" i="16"/>
  <c r="S431" i="16"/>
  <c r="S432" i="16"/>
  <c r="S435" i="16"/>
  <c r="S436" i="16"/>
  <c r="S439" i="16"/>
  <c r="S441" i="16"/>
  <c r="S443" i="16"/>
  <c r="S446" i="16"/>
  <c r="S447" i="16"/>
  <c r="S448" i="16"/>
  <c r="S449" i="16"/>
  <c r="S451" i="16"/>
  <c r="S452" i="16"/>
  <c r="S454" i="16"/>
  <c r="S455" i="16"/>
  <c r="S456" i="16"/>
  <c r="S459" i="16"/>
  <c r="S462" i="16"/>
  <c r="S463" i="16"/>
  <c r="S464" i="16"/>
  <c r="S465" i="16"/>
  <c r="S467" i="16"/>
  <c r="S468" i="16"/>
  <c r="S471" i="16"/>
  <c r="S472" i="16"/>
  <c r="S475" i="16"/>
  <c r="S476" i="16"/>
  <c r="S479" i="16"/>
  <c r="S480" i="16"/>
  <c r="S481" i="16"/>
  <c r="S483" i="16"/>
  <c r="S484" i="16"/>
  <c r="S487" i="16"/>
  <c r="S488" i="16"/>
  <c r="S491" i="16"/>
  <c r="S492" i="16"/>
  <c r="S495" i="16"/>
  <c r="S496" i="16"/>
  <c r="S497" i="16"/>
  <c r="S499" i="16"/>
  <c r="S500" i="16"/>
  <c r="S502" i="16"/>
  <c r="S503" i="16"/>
  <c r="S504" i="16"/>
  <c r="S506" i="16"/>
  <c r="S507" i="16"/>
  <c r="S508" i="16"/>
  <c r="S509" i="16"/>
  <c r="S510" i="16"/>
  <c r="S511" i="16"/>
  <c r="S513" i="16"/>
  <c r="S514" i="16"/>
  <c r="S518" i="16"/>
  <c r="S519" i="16"/>
  <c r="S520" i="16"/>
  <c r="S522" i="16"/>
  <c r="S524" i="16"/>
  <c r="S526" i="16"/>
  <c r="S527" i="16"/>
  <c r="S528" i="16"/>
  <c r="S530" i="16"/>
  <c r="S531" i="16"/>
  <c r="S533" i="16"/>
  <c r="S534" i="16"/>
  <c r="S535" i="16"/>
  <c r="S536" i="16"/>
  <c r="S539" i="16"/>
  <c r="S543" i="16"/>
  <c r="S544" i="16"/>
  <c r="S545" i="16"/>
  <c r="S546" i="16"/>
  <c r="S547" i="16"/>
  <c r="S550" i="16"/>
  <c r="S551" i="16"/>
  <c r="S552" i="16"/>
  <c r="S553" i="16"/>
  <c r="S554" i="16"/>
  <c r="S555" i="16"/>
  <c r="S558" i="16"/>
  <c r="S560" i="16"/>
  <c r="S561" i="16"/>
  <c r="S563" i="16"/>
  <c r="S564" i="16"/>
  <c r="S566" i="16"/>
  <c r="S569" i="16"/>
  <c r="S571" i="16"/>
  <c r="S572" i="16"/>
  <c r="S575" i="16"/>
  <c r="S576" i="16"/>
  <c r="S579" i="16"/>
  <c r="S580" i="16"/>
  <c r="S581" i="16"/>
  <c r="S582" i="16"/>
  <c r="S583" i="16"/>
  <c r="S585" i="16"/>
  <c r="S587" i="16"/>
  <c r="S588" i="16"/>
  <c r="S589" i="16"/>
  <c r="S590" i="16"/>
  <c r="S592" i="16"/>
  <c r="S594" i="16"/>
  <c r="S595" i="16"/>
  <c r="S596" i="16"/>
  <c r="S597" i="16"/>
  <c r="S598" i="16"/>
  <c r="S599" i="16"/>
  <c r="S602" i="16"/>
  <c r="S603" i="16"/>
  <c r="Q605" i="16"/>
  <c r="R605" i="16" s="1"/>
  <c r="S605" i="16"/>
  <c r="S609" i="16"/>
  <c r="S610" i="16"/>
  <c r="S611" i="16"/>
  <c r="S613" i="16"/>
  <c r="S617" i="16"/>
  <c r="S618" i="16"/>
  <c r="S620" i="16"/>
  <c r="S621" i="16"/>
  <c r="S625" i="16"/>
  <c r="S626" i="16"/>
  <c r="S629" i="16"/>
  <c r="S630" i="16"/>
  <c r="S633" i="16"/>
  <c r="S635" i="16"/>
  <c r="S637" i="16"/>
  <c r="S639" i="16"/>
  <c r="S641" i="16"/>
  <c r="S645" i="16"/>
  <c r="S646" i="16"/>
  <c r="S649" i="16"/>
  <c r="S650" i="16"/>
  <c r="S651" i="16"/>
  <c r="S653" i="16"/>
  <c r="S655" i="16"/>
  <c r="S657" i="16"/>
  <c r="S658" i="16"/>
  <c r="S659" i="16"/>
  <c r="S660" i="16"/>
  <c r="S661" i="16"/>
  <c r="S663" i="16"/>
  <c r="S665" i="16"/>
  <c r="S666" i="16"/>
  <c r="S667" i="16"/>
  <c r="S669" i="16"/>
  <c r="S670" i="16"/>
  <c r="S671" i="16"/>
  <c r="S673" i="16"/>
  <c r="S675" i="16"/>
  <c r="S678" i="16"/>
  <c r="S681" i="16"/>
  <c r="S682" i="16"/>
  <c r="S683" i="16"/>
  <c r="S684" i="16"/>
  <c r="S685" i="16"/>
  <c r="S688" i="16"/>
  <c r="S690" i="16"/>
  <c r="S692" i="16"/>
  <c r="S694" i="16"/>
  <c r="S696" i="16"/>
  <c r="S697" i="16"/>
  <c r="S698" i="16"/>
  <c r="S700" i="16"/>
  <c r="S701" i="16"/>
  <c r="S704" i="16"/>
  <c r="S705" i="16"/>
  <c r="S706" i="16"/>
  <c r="S708" i="16"/>
  <c r="S710" i="16"/>
  <c r="S712" i="16"/>
  <c r="S714" i="16"/>
  <c r="S715" i="16"/>
  <c r="Q717" i="16"/>
  <c r="R717" i="16" s="1"/>
  <c r="S717" i="16"/>
  <c r="S718" i="16"/>
  <c r="S720" i="16"/>
  <c r="S721" i="16"/>
  <c r="S723" i="16"/>
  <c r="S724" i="16"/>
  <c r="S727" i="16"/>
  <c r="S728" i="16"/>
  <c r="S729" i="16"/>
  <c r="S730" i="16"/>
  <c r="S731" i="16"/>
  <c r="S732" i="16"/>
  <c r="S735" i="16"/>
  <c r="S737" i="16"/>
  <c r="S738" i="16"/>
  <c r="S739" i="16"/>
  <c r="S741" i="16"/>
  <c r="S743" i="16"/>
  <c r="S744" i="16"/>
  <c r="S745" i="16"/>
  <c r="S746" i="16"/>
  <c r="S747" i="16"/>
  <c r="S749" i="16"/>
  <c r="S751" i="16"/>
  <c r="S753" i="16"/>
  <c r="S755" i="16"/>
  <c r="S758" i="16"/>
  <c r="S759" i="16"/>
  <c r="S760"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S229" i="16"/>
  <c r="S373" i="16"/>
  <c r="F9" i="16"/>
  <c r="G9" i="16" s="1"/>
  <c r="F8" i="16"/>
  <c r="F10" i="16"/>
  <c r="F11" i="16"/>
  <c r="G11" i="16" s="1"/>
  <c r="F12" i="16"/>
  <c r="F13" i="16"/>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D166" i="14" s="1"/>
  <c r="A167" i="14"/>
  <c r="B167" i="14"/>
  <c r="C167" i="14"/>
  <c r="M177" i="2"/>
  <c r="D167" i="14" s="1"/>
  <c r="A168" i="14"/>
  <c r="B168" i="14"/>
  <c r="C168" i="14"/>
  <c r="M178" i="2"/>
  <c r="D168" i="14" s="1"/>
  <c r="A169" i="14"/>
  <c r="B169" i="14"/>
  <c r="C169" i="14"/>
  <c r="M179" i="2"/>
  <c r="D169" i="14" s="1"/>
  <c r="A170" i="14"/>
  <c r="B170" i="14"/>
  <c r="C170" i="14"/>
  <c r="M180" i="2"/>
  <c r="D170" i="14" s="1"/>
  <c r="A171" i="14"/>
  <c r="B171" i="14"/>
  <c r="C171" i="14"/>
  <c r="M181" i="2"/>
  <c r="D171" i="14" s="1"/>
  <c r="A172" i="14"/>
  <c r="B172" i="14"/>
  <c r="C172" i="14"/>
  <c r="M182" i="2"/>
  <c r="D172" i="14" s="1"/>
  <c r="A173" i="14"/>
  <c r="B173" i="14"/>
  <c r="C173" i="14"/>
  <c r="M183" i="2"/>
  <c r="D173" i="14" s="1"/>
  <c r="A174" i="14"/>
  <c r="B174" i="14"/>
  <c r="C174" i="14"/>
  <c r="M184" i="2"/>
  <c r="D174" i="14" s="1"/>
  <c r="A175" i="14"/>
  <c r="B175" i="14"/>
  <c r="C175" i="14"/>
  <c r="M185" i="2"/>
  <c r="D175" i="14" s="1"/>
  <c r="A176" i="14"/>
  <c r="B176" i="14"/>
  <c r="C176" i="14"/>
  <c r="M186" i="2"/>
  <c r="D176" i="14" s="1"/>
  <c r="A177" i="14"/>
  <c r="B177" i="14"/>
  <c r="C177" i="14"/>
  <c r="M187" i="2"/>
  <c r="D177" i="14" s="1"/>
  <c r="A178" i="14"/>
  <c r="B178" i="14"/>
  <c r="C178" i="14"/>
  <c r="M188" i="2"/>
  <c r="D178" i="14" s="1"/>
  <c r="A179" i="14"/>
  <c r="B179" i="14"/>
  <c r="C179" i="14"/>
  <c r="M189" i="2"/>
  <c r="D179" i="14" s="1"/>
  <c r="A180" i="14"/>
  <c r="B180" i="14"/>
  <c r="C180" i="14"/>
  <c r="M190" i="2"/>
  <c r="D180" i="14" s="1"/>
  <c r="A181" i="14"/>
  <c r="B181" i="14"/>
  <c r="C181" i="14"/>
  <c r="M191" i="2"/>
  <c r="D181" i="14" s="1"/>
  <c r="A182" i="14"/>
  <c r="B182" i="14"/>
  <c r="C182" i="14"/>
  <c r="M192" i="2"/>
  <c r="D182" i="14" s="1"/>
  <c r="A183" i="14"/>
  <c r="B183" i="14"/>
  <c r="C183" i="14"/>
  <c r="M193" i="2"/>
  <c r="D183" i="14" s="1"/>
  <c r="A184" i="14"/>
  <c r="B184" i="14"/>
  <c r="C184" i="14"/>
  <c r="M194" i="2"/>
  <c r="D184" i="14" s="1"/>
  <c r="A185" i="14"/>
  <c r="B185" i="14"/>
  <c r="C185" i="14"/>
  <c r="M195" i="2"/>
  <c r="D185" i="14" s="1"/>
  <c r="A186" i="14"/>
  <c r="B186" i="14"/>
  <c r="C186" i="14"/>
  <c r="M196" i="2"/>
  <c r="D186" i="14" s="1"/>
  <c r="A187" i="14"/>
  <c r="B187" i="14"/>
  <c r="C187" i="14"/>
  <c r="M197" i="2"/>
  <c r="D187" i="14" s="1"/>
  <c r="A188" i="14"/>
  <c r="B188" i="14"/>
  <c r="C188" i="14"/>
  <c r="M198" i="2"/>
  <c r="D188" i="14" s="1"/>
  <c r="A189" i="14"/>
  <c r="B189" i="14"/>
  <c r="C189" i="14"/>
  <c r="M199" i="2"/>
  <c r="D189" i="14" s="1"/>
  <c r="A190" i="14"/>
  <c r="B190" i="14"/>
  <c r="C190" i="14"/>
  <c r="M200" i="2"/>
  <c r="D190" i="14" s="1"/>
  <c r="A191" i="14"/>
  <c r="B191" i="14"/>
  <c r="C191" i="14"/>
  <c r="M201" i="2"/>
  <c r="D191" i="14" s="1"/>
  <c r="A192" i="14"/>
  <c r="B192" i="14"/>
  <c r="C192" i="14"/>
  <c r="M202" i="2"/>
  <c r="D192" i="14" s="1"/>
  <c r="A193" i="14"/>
  <c r="B193" i="14"/>
  <c r="C193" i="14"/>
  <c r="M203" i="2"/>
  <c r="D193" i="14" s="1"/>
  <c r="A194" i="14"/>
  <c r="B194" i="14"/>
  <c r="C194" i="14"/>
  <c r="M204" i="2"/>
  <c r="D194" i="14" s="1"/>
  <c r="A195" i="14"/>
  <c r="B195" i="14"/>
  <c r="C195" i="14"/>
  <c r="M205" i="2"/>
  <c r="D195" i="14" s="1"/>
  <c r="A196" i="14"/>
  <c r="B196" i="14"/>
  <c r="C196" i="14"/>
  <c r="M206" i="2"/>
  <c r="D196" i="14" s="1"/>
  <c r="A197" i="14"/>
  <c r="B197" i="14"/>
  <c r="C197" i="14"/>
  <c r="M207" i="2"/>
  <c r="D197" i="14" s="1"/>
  <c r="A198" i="14"/>
  <c r="B198" i="14"/>
  <c r="C198" i="14"/>
  <c r="M208" i="2"/>
  <c r="D198" i="14" s="1"/>
  <c r="A199" i="14"/>
  <c r="B199" i="14"/>
  <c r="C199" i="14"/>
  <c r="M209" i="2"/>
  <c r="D199" i="14" s="1"/>
  <c r="A200" i="14"/>
  <c r="B200" i="14"/>
  <c r="C200" i="14"/>
  <c r="M210" i="2"/>
  <c r="D200" i="14" s="1"/>
  <c r="A201" i="14"/>
  <c r="B201" i="14"/>
  <c r="C201" i="14"/>
  <c r="M211" i="2"/>
  <c r="D201" i="14" s="1"/>
  <c r="A3" i="14"/>
  <c r="B3" i="14"/>
  <c r="C3" i="14"/>
  <c r="A4" i="14"/>
  <c r="B4" i="14"/>
  <c r="C4" i="14"/>
  <c r="A5" i="14"/>
  <c r="B5" i="14"/>
  <c r="C5" i="14"/>
  <c r="A6" i="14"/>
  <c r="B6" i="14"/>
  <c r="C6" i="14"/>
  <c r="A7" i="14"/>
  <c r="B7" i="14"/>
  <c r="C7" i="14"/>
  <c r="A8" i="14"/>
  <c r="B8" i="14"/>
  <c r="C8" i="14"/>
  <c r="A9" i="14"/>
  <c r="B9" i="14"/>
  <c r="C9"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Q20" i="2"/>
  <c r="Q21" i="2"/>
  <c r="G9" i="12"/>
  <c r="I9" i="12" s="1"/>
  <c r="D6" i="8"/>
  <c r="E6" i="8" s="1"/>
  <c r="D7" i="8"/>
  <c r="E7" i="8" s="1"/>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D9" i="8"/>
  <c r="E9" i="8" s="1"/>
  <c r="D11" i="8"/>
  <c r="E11" i="8" s="1"/>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P9" i="5" s="1"/>
  <c r="O9" i="5" s="1"/>
  <c r="C9" i="5"/>
  <c r="D9" i="5"/>
  <c r="E9" i="5"/>
  <c r="F9" i="5"/>
  <c r="F9" i="4"/>
  <c r="C9" i="4"/>
  <c r="B9" i="4"/>
  <c r="G10" i="16"/>
  <c r="F18" i="16"/>
  <c r="F19" i="16" s="1"/>
  <c r="G18" i="16"/>
  <c r="I143" i="3" l="1"/>
  <c r="I135" i="3"/>
  <c r="I127" i="3"/>
  <c r="I119" i="3"/>
  <c r="I111" i="3"/>
  <c r="I103" i="3"/>
  <c r="I95" i="3"/>
  <c r="I87" i="3"/>
  <c r="I79" i="3"/>
  <c r="I71" i="3"/>
  <c r="I63" i="3"/>
  <c r="I55" i="3"/>
  <c r="I47" i="3"/>
  <c r="I39" i="3"/>
  <c r="I31" i="3"/>
  <c r="I23" i="3"/>
  <c r="I15" i="3"/>
  <c r="O15" i="3" s="1"/>
  <c r="S15" i="3" s="1"/>
  <c r="I142" i="3"/>
  <c r="I134" i="3"/>
  <c r="I126" i="3"/>
  <c r="I86" i="3"/>
  <c r="I62" i="3"/>
  <c r="I22" i="3"/>
  <c r="I141" i="3"/>
  <c r="I133" i="3"/>
  <c r="I125" i="3"/>
  <c r="I117" i="3"/>
  <c r="I109" i="3"/>
  <c r="I101" i="3"/>
  <c r="I93" i="3"/>
  <c r="I85" i="3"/>
  <c r="I77" i="3"/>
  <c r="I69" i="3"/>
  <c r="I61" i="3"/>
  <c r="I53" i="3"/>
  <c r="I45" i="3"/>
  <c r="I37" i="3"/>
  <c r="I29" i="3"/>
  <c r="I21" i="3"/>
  <c r="I13" i="3"/>
  <c r="O13" i="3" s="1"/>
  <c r="Q13" i="3" s="1"/>
  <c r="I144" i="3"/>
  <c r="I112" i="3"/>
  <c r="I72" i="3"/>
  <c r="I40" i="3"/>
  <c r="I110" i="3"/>
  <c r="I70" i="3"/>
  <c r="I14" i="3"/>
  <c r="O14" i="3" s="1"/>
  <c r="I148" i="3"/>
  <c r="I140" i="3"/>
  <c r="I132" i="3"/>
  <c r="I124" i="3"/>
  <c r="I116" i="3"/>
  <c r="I108" i="3"/>
  <c r="I100" i="3"/>
  <c r="I92" i="3"/>
  <c r="I84" i="3"/>
  <c r="I76" i="3"/>
  <c r="I68" i="3"/>
  <c r="I60" i="3"/>
  <c r="I52" i="3"/>
  <c r="I44" i="3"/>
  <c r="I36" i="3"/>
  <c r="I28" i="3"/>
  <c r="I20" i="3"/>
  <c r="I12" i="3"/>
  <c r="O12" i="3" s="1"/>
  <c r="S12" i="3" s="1"/>
  <c r="I136" i="3"/>
  <c r="I120" i="3"/>
  <c r="I80" i="3"/>
  <c r="I48" i="3"/>
  <c r="I118" i="3"/>
  <c r="I54" i="3"/>
  <c r="I147" i="3"/>
  <c r="I139" i="3"/>
  <c r="I131" i="3"/>
  <c r="I123" i="3"/>
  <c r="I115" i="3"/>
  <c r="I107" i="3"/>
  <c r="I99" i="3"/>
  <c r="I91" i="3"/>
  <c r="I83" i="3"/>
  <c r="I75" i="3"/>
  <c r="I67" i="3"/>
  <c r="I59" i="3"/>
  <c r="I51" i="3"/>
  <c r="I43" i="3"/>
  <c r="I35" i="3"/>
  <c r="I27" i="3"/>
  <c r="I19" i="3"/>
  <c r="I128" i="3"/>
  <c r="I88" i="3"/>
  <c r="I56" i="3"/>
  <c r="I16" i="3"/>
  <c r="O16" i="3" s="1"/>
  <c r="S16" i="3" s="1"/>
  <c r="I102" i="3"/>
  <c r="I46" i="3"/>
  <c r="I146" i="3"/>
  <c r="I138" i="3"/>
  <c r="I130" i="3"/>
  <c r="I122" i="3"/>
  <c r="I114" i="3"/>
  <c r="I106" i="3"/>
  <c r="I98" i="3"/>
  <c r="I90" i="3"/>
  <c r="I82" i="3"/>
  <c r="I74" i="3"/>
  <c r="I66" i="3"/>
  <c r="I58" i="3"/>
  <c r="I50" i="3"/>
  <c r="I42" i="3"/>
  <c r="I34" i="3"/>
  <c r="I26" i="3"/>
  <c r="I18" i="3"/>
  <c r="I104" i="3"/>
  <c r="I64" i="3"/>
  <c r="I24" i="3"/>
  <c r="I94" i="3"/>
  <c r="I30" i="3"/>
  <c r="I145" i="3"/>
  <c r="I137" i="3"/>
  <c r="I129" i="3"/>
  <c r="I121" i="3"/>
  <c r="I113" i="3"/>
  <c r="I105" i="3"/>
  <c r="I97" i="3"/>
  <c r="I89" i="3"/>
  <c r="I81" i="3"/>
  <c r="I73" i="3"/>
  <c r="I65" i="3"/>
  <c r="I57" i="3"/>
  <c r="I49" i="3"/>
  <c r="I41" i="3"/>
  <c r="I33" i="3"/>
  <c r="I25" i="3"/>
  <c r="I17" i="3"/>
  <c r="I96" i="3"/>
  <c r="I32" i="3"/>
  <c r="I78" i="3"/>
  <c r="I38" i="3"/>
  <c r="M141" i="6"/>
  <c r="M70" i="6"/>
  <c r="M88" i="6"/>
  <c r="M21" i="6"/>
  <c r="M24" i="6"/>
  <c r="M117" i="6"/>
  <c r="M105" i="6"/>
  <c r="M139" i="6"/>
  <c r="M94" i="6"/>
  <c r="M20" i="6"/>
  <c r="M101" i="6"/>
  <c r="M96" i="6"/>
  <c r="M150" i="6"/>
  <c r="M80" i="6"/>
  <c r="M149" i="6"/>
  <c r="M152" i="6"/>
  <c r="M40" i="6"/>
  <c r="M144" i="6"/>
  <c r="M131" i="6"/>
  <c r="M115" i="6"/>
  <c r="M147" i="6"/>
  <c r="M102" i="6"/>
  <c r="M110" i="6"/>
  <c r="M48" i="6"/>
  <c r="M18" i="6"/>
  <c r="M17" i="6"/>
  <c r="M30" i="6"/>
  <c r="M52" i="6"/>
  <c r="M140" i="6"/>
  <c r="M38" i="6"/>
  <c r="M146" i="6"/>
  <c r="M16" i="6"/>
  <c r="M42" i="6"/>
  <c r="M151" i="6"/>
  <c r="M133" i="6"/>
  <c r="M28" i="6"/>
  <c r="M121" i="6"/>
  <c r="M142" i="6"/>
  <c r="M129" i="6"/>
  <c r="M22" i="6"/>
  <c r="M148" i="6"/>
  <c r="M138" i="6"/>
  <c r="M85" i="6"/>
  <c r="M84" i="6"/>
  <c r="M135" i="6"/>
  <c r="M143" i="6"/>
  <c r="M107" i="6"/>
  <c r="M103" i="6"/>
  <c r="M145" i="6"/>
  <c r="M43" i="6"/>
  <c r="M123" i="6"/>
  <c r="M127" i="6"/>
  <c r="M66" i="6"/>
  <c r="M67" i="6"/>
  <c r="M76" i="6"/>
  <c r="M77" i="6"/>
  <c r="M47" i="6"/>
  <c r="M106" i="6"/>
  <c r="M130" i="6"/>
  <c r="M109" i="6"/>
  <c r="M87" i="6"/>
  <c r="M114" i="6"/>
  <c r="M122" i="6"/>
  <c r="M31" i="6"/>
  <c r="M27" i="6"/>
  <c r="M111" i="6"/>
  <c r="M56" i="6"/>
  <c r="M58" i="6"/>
  <c r="M46" i="6"/>
  <c r="M32" i="6"/>
  <c r="M25" i="6"/>
  <c r="R17" i="9" s="1"/>
  <c r="M63" i="6"/>
  <c r="M71" i="6"/>
  <c r="M99" i="6"/>
  <c r="M97" i="6"/>
  <c r="M33" i="6"/>
  <c r="M82" i="6"/>
  <c r="M54" i="6"/>
  <c r="M44" i="6"/>
  <c r="M86" i="6"/>
  <c r="M68" i="6"/>
  <c r="M125" i="6"/>
  <c r="M78" i="6"/>
  <c r="M119" i="6"/>
  <c r="M51" i="6"/>
  <c r="M113" i="6"/>
  <c r="M104" i="6"/>
  <c r="M19" i="6"/>
  <c r="M14" i="6"/>
  <c r="M35" i="6"/>
  <c r="M62" i="6"/>
  <c r="M90" i="6"/>
  <c r="M65" i="6"/>
  <c r="M49" i="6"/>
  <c r="M93" i="6"/>
  <c r="M74" i="6"/>
  <c r="M60" i="6"/>
  <c r="M100" i="6"/>
  <c r="M92" i="6"/>
  <c r="M23" i="6"/>
  <c r="M108" i="6"/>
  <c r="M118" i="6"/>
  <c r="M95" i="6"/>
  <c r="M37" i="6"/>
  <c r="M126" i="6"/>
  <c r="M57" i="6"/>
  <c r="M64" i="6"/>
  <c r="M136" i="6"/>
  <c r="M132" i="6"/>
  <c r="M53" i="6"/>
  <c r="M41" i="6"/>
  <c r="M61" i="6"/>
  <c r="M120" i="6"/>
  <c r="M34" i="6"/>
  <c r="M137" i="6"/>
  <c r="M81" i="6"/>
  <c r="M36" i="6"/>
  <c r="M26" i="6"/>
  <c r="M72" i="6"/>
  <c r="M134" i="6"/>
  <c r="M79" i="6"/>
  <c r="M112" i="6"/>
  <c r="M75" i="6"/>
  <c r="M98" i="6"/>
  <c r="M116" i="6"/>
  <c r="M73" i="6"/>
  <c r="M89" i="6"/>
  <c r="M55" i="6"/>
  <c r="M29" i="6"/>
  <c r="M69" i="6"/>
  <c r="M59" i="6"/>
  <c r="M91" i="6"/>
  <c r="M128" i="6"/>
  <c r="M45" i="6"/>
  <c r="M50" i="6"/>
  <c r="M39" i="6"/>
  <c r="M83" i="6"/>
  <c r="M124" i="6"/>
  <c r="M15" i="6"/>
  <c r="Q126" i="8"/>
  <c r="Q63" i="8"/>
  <c r="Q46" i="8"/>
  <c r="Q123" i="8"/>
  <c r="Q86" i="8"/>
  <c r="Q87" i="8"/>
  <c r="Q108" i="8"/>
  <c r="Q54" i="8"/>
  <c r="Q151" i="8"/>
  <c r="Q110" i="8"/>
  <c r="Q95" i="8"/>
  <c r="Q19" i="8"/>
  <c r="Q79" i="8"/>
  <c r="Q132" i="8"/>
  <c r="Q131" i="8"/>
  <c r="Q152" i="8"/>
  <c r="Q142" i="8"/>
  <c r="Q118" i="8"/>
  <c r="Q55" i="8"/>
  <c r="Q37" i="8"/>
  <c r="Q58" i="8"/>
  <c r="Q27" i="8"/>
  <c r="Q78" i="8"/>
  <c r="Q81" i="8"/>
  <c r="Q153" i="8"/>
  <c r="Q36" i="8"/>
  <c r="Q24" i="8"/>
  <c r="Q52" i="8"/>
  <c r="Q113" i="8"/>
  <c r="Q143" i="8"/>
  <c r="Q115" i="8"/>
  <c r="Q128" i="8"/>
  <c r="Q112" i="8"/>
  <c r="Q98" i="8"/>
  <c r="P131" i="8"/>
  <c r="P106" i="8"/>
  <c r="Q85" i="8"/>
  <c r="Q53" i="8"/>
  <c r="Q82" i="8"/>
  <c r="Q109" i="8"/>
  <c r="Q141" i="8"/>
  <c r="Q140" i="8"/>
  <c r="Q49" i="8"/>
  <c r="Q146" i="8"/>
  <c r="Q26" i="8"/>
  <c r="Q59" i="8"/>
  <c r="P85" i="8"/>
  <c r="Q114" i="8"/>
  <c r="Q66" i="8"/>
  <c r="P105" i="8"/>
  <c r="Q90" i="8"/>
  <c r="Q71" i="8"/>
  <c r="Q23" i="8"/>
  <c r="Q104" i="8"/>
  <c r="Q56" i="8"/>
  <c r="Q122" i="8"/>
  <c r="Q31" i="8"/>
  <c r="Q134" i="8"/>
  <c r="Q17" i="8"/>
  <c r="Q145" i="8"/>
  <c r="P51" i="8"/>
  <c r="Q30" i="8"/>
  <c r="Q106" i="8"/>
  <c r="Q43" i="8"/>
  <c r="Q89" i="8"/>
  <c r="Q40" i="8"/>
  <c r="Q103" i="8"/>
  <c r="Q16" i="8"/>
  <c r="Q29" i="8"/>
  <c r="Q107" i="8"/>
  <c r="Q124" i="8"/>
  <c r="Q60" i="8"/>
  <c r="Q127" i="8"/>
  <c r="Q57" i="8"/>
  <c r="Q96" i="8"/>
  <c r="Q50" i="8"/>
  <c r="Q97" i="8"/>
  <c r="Q150" i="8"/>
  <c r="Q91" i="8"/>
  <c r="Q15" i="8"/>
  <c r="Q72" i="8"/>
  <c r="Q137" i="8"/>
  <c r="Q100" i="8"/>
  <c r="Q93" i="8"/>
  <c r="Q147" i="8"/>
  <c r="P92" i="8"/>
  <c r="Q101" i="8"/>
  <c r="Q139" i="8"/>
  <c r="P112" i="8"/>
  <c r="Q135" i="8"/>
  <c r="Q102" i="8"/>
  <c r="Q84" i="8"/>
  <c r="Q21" i="8"/>
  <c r="Q148" i="8"/>
  <c r="Q125" i="8"/>
  <c r="Q149" i="8"/>
  <c r="P98" i="8"/>
  <c r="Q47" i="8"/>
  <c r="Q117" i="8"/>
  <c r="Q92" i="8"/>
  <c r="P149" i="8"/>
  <c r="Q105" i="8"/>
  <c r="Q75" i="8"/>
  <c r="Q76" i="8"/>
  <c r="P115" i="8"/>
  <c r="Q83" i="8"/>
  <c r="Q18" i="8"/>
  <c r="Q38" i="8"/>
  <c r="Q64" i="8"/>
  <c r="Q130" i="8"/>
  <c r="Q99" i="8"/>
  <c r="Q119" i="8"/>
  <c r="Q80" i="8"/>
  <c r="Q70" i="8"/>
  <c r="Q42" i="8"/>
  <c r="Q138" i="8"/>
  <c r="Q62" i="8"/>
  <c r="Q133" i="8"/>
  <c r="Q120" i="8"/>
  <c r="Q94" i="8"/>
  <c r="Q116" i="8"/>
  <c r="Q51" i="8"/>
  <c r="Q121" i="8"/>
  <c r="Q67" i="8"/>
  <c r="Q39" i="8"/>
  <c r="P122" i="8"/>
  <c r="Q136" i="8"/>
  <c r="Q129" i="8"/>
  <c r="Q33" i="8"/>
  <c r="P94" i="8"/>
  <c r="Q35" i="8"/>
  <c r="Q32" i="8"/>
  <c r="Q61" i="8"/>
  <c r="P121" i="8"/>
  <c r="Q45" i="8"/>
  <c r="Q25" i="8"/>
  <c r="Q77" i="8"/>
  <c r="Q111" i="8"/>
  <c r="Q74" i="8"/>
  <c r="Q22" i="8"/>
  <c r="Q88" i="8"/>
  <c r="Q28" i="8"/>
  <c r="Q41" i="8"/>
  <c r="Q73" i="8"/>
  <c r="Q65" i="8"/>
  <c r="Q68" i="8"/>
  <c r="Q34" i="8"/>
  <c r="Q144" i="8"/>
  <c r="Q20" i="8"/>
  <c r="Q44" i="8"/>
  <c r="Q48" i="8"/>
  <c r="Q69" i="8"/>
  <c r="H146" i="8"/>
  <c r="O146" i="8" s="1"/>
  <c r="P146" i="8" s="1"/>
  <c r="H138" i="8"/>
  <c r="O138" i="8" s="1"/>
  <c r="P138" i="8" s="1"/>
  <c r="H130" i="8"/>
  <c r="O130" i="8" s="1"/>
  <c r="P130" i="8" s="1"/>
  <c r="H122" i="8"/>
  <c r="O122" i="8" s="1"/>
  <c r="H114" i="8"/>
  <c r="O114" i="8" s="1"/>
  <c r="P114" i="8" s="1"/>
  <c r="H106" i="8"/>
  <c r="O106" i="8" s="1"/>
  <c r="H98" i="8"/>
  <c r="O98" i="8" s="1"/>
  <c r="H90" i="8"/>
  <c r="O90" i="8" s="1"/>
  <c r="P90" i="8" s="1"/>
  <c r="H82" i="8"/>
  <c r="O82" i="8" s="1"/>
  <c r="P82" i="8" s="1"/>
  <c r="H74" i="8"/>
  <c r="O74" i="8" s="1"/>
  <c r="P74" i="8" s="1"/>
  <c r="H66" i="8"/>
  <c r="O66" i="8" s="1"/>
  <c r="P66" i="8" s="1"/>
  <c r="H58" i="8"/>
  <c r="O58" i="8" s="1"/>
  <c r="P58" i="8" s="1"/>
  <c r="H50" i="8"/>
  <c r="O50" i="8" s="1"/>
  <c r="P50" i="8" s="1"/>
  <c r="H42" i="8"/>
  <c r="O42" i="8" s="1"/>
  <c r="P42" i="8" s="1"/>
  <c r="H34" i="8"/>
  <c r="O34" i="8" s="1"/>
  <c r="P34" i="8" s="1"/>
  <c r="H26" i="8"/>
  <c r="O26" i="8" s="1"/>
  <c r="P26" i="8" s="1"/>
  <c r="H152" i="8"/>
  <c r="O152" i="8" s="1"/>
  <c r="P152" i="8" s="1"/>
  <c r="H144" i="8"/>
  <c r="O144" i="8" s="1"/>
  <c r="P144" i="8" s="1"/>
  <c r="H136" i="8"/>
  <c r="O136" i="8" s="1"/>
  <c r="P136" i="8" s="1"/>
  <c r="H128" i="8"/>
  <c r="O128" i="8" s="1"/>
  <c r="P128" i="8" s="1"/>
  <c r="H120" i="8"/>
  <c r="O120" i="8" s="1"/>
  <c r="P120" i="8" s="1"/>
  <c r="H112" i="8"/>
  <c r="O112" i="8" s="1"/>
  <c r="H104" i="8"/>
  <c r="O104" i="8" s="1"/>
  <c r="P104" i="8" s="1"/>
  <c r="H153" i="8"/>
  <c r="O153" i="8" s="1"/>
  <c r="P153" i="8" s="1"/>
  <c r="H145" i="8"/>
  <c r="O145" i="8" s="1"/>
  <c r="P145" i="8" s="1"/>
  <c r="H137" i="8"/>
  <c r="O137" i="8" s="1"/>
  <c r="P137" i="8" s="1"/>
  <c r="H129" i="8"/>
  <c r="O129" i="8" s="1"/>
  <c r="P129" i="8" s="1"/>
  <c r="H121" i="8"/>
  <c r="O121" i="8" s="1"/>
  <c r="H113" i="8"/>
  <c r="O113" i="8" s="1"/>
  <c r="P113" i="8" s="1"/>
  <c r="H105" i="8"/>
  <c r="O105" i="8" s="1"/>
  <c r="H97" i="8"/>
  <c r="O97" i="8" s="1"/>
  <c r="P97" i="8" s="1"/>
  <c r="H89" i="8"/>
  <c r="O89" i="8" s="1"/>
  <c r="P89" i="8" s="1"/>
  <c r="H81" i="8"/>
  <c r="O81" i="8" s="1"/>
  <c r="P81" i="8" s="1"/>
  <c r="H73" i="8"/>
  <c r="O73" i="8" s="1"/>
  <c r="P73" i="8" s="1"/>
  <c r="H65" i="8"/>
  <c r="O65" i="8" s="1"/>
  <c r="P65" i="8" s="1"/>
  <c r="H57" i="8"/>
  <c r="O57" i="8" s="1"/>
  <c r="P57" i="8" s="1"/>
  <c r="H49" i="8"/>
  <c r="O49" i="8" s="1"/>
  <c r="P49" i="8" s="1"/>
  <c r="H41" i="8"/>
  <c r="O41" i="8" s="1"/>
  <c r="P41" i="8" s="1"/>
  <c r="H33" i="8"/>
  <c r="O33" i="8" s="1"/>
  <c r="P33" i="8" s="1"/>
  <c r="H150" i="8"/>
  <c r="O150" i="8" s="1"/>
  <c r="P150" i="8" s="1"/>
  <c r="H142" i="8"/>
  <c r="O142" i="8" s="1"/>
  <c r="P142" i="8" s="1"/>
  <c r="H134" i="8"/>
  <c r="O134" i="8" s="1"/>
  <c r="P134" i="8" s="1"/>
  <c r="H126" i="8"/>
  <c r="O126" i="8" s="1"/>
  <c r="P126" i="8" s="1"/>
  <c r="H118" i="8"/>
  <c r="O118" i="8" s="1"/>
  <c r="P118" i="8" s="1"/>
  <c r="H110" i="8"/>
  <c r="O110" i="8" s="1"/>
  <c r="P110" i="8" s="1"/>
  <c r="H102" i="8"/>
  <c r="O102" i="8" s="1"/>
  <c r="P102" i="8" s="1"/>
  <c r="H94" i="8"/>
  <c r="O94" i="8" s="1"/>
  <c r="H86" i="8"/>
  <c r="O86" i="8" s="1"/>
  <c r="P86" i="8" s="1"/>
  <c r="H78" i="8"/>
  <c r="O78" i="8" s="1"/>
  <c r="P78" i="8" s="1"/>
  <c r="H70" i="8"/>
  <c r="O70" i="8" s="1"/>
  <c r="P70" i="8" s="1"/>
  <c r="H62" i="8"/>
  <c r="O62" i="8" s="1"/>
  <c r="P62" i="8" s="1"/>
  <c r="H54" i="8"/>
  <c r="O54" i="8" s="1"/>
  <c r="P54" i="8" s="1"/>
  <c r="H46" i="8"/>
  <c r="O46" i="8" s="1"/>
  <c r="P46" i="8" s="1"/>
  <c r="H38" i="8"/>
  <c r="O38" i="8" s="1"/>
  <c r="P38" i="8" s="1"/>
  <c r="H30" i="8"/>
  <c r="O30" i="8" s="1"/>
  <c r="P30" i="8" s="1"/>
  <c r="H151" i="8"/>
  <c r="O151" i="8" s="1"/>
  <c r="P151" i="8" s="1"/>
  <c r="H135" i="8"/>
  <c r="O135" i="8" s="1"/>
  <c r="P135" i="8" s="1"/>
  <c r="H119" i="8"/>
  <c r="O119" i="8" s="1"/>
  <c r="P119" i="8" s="1"/>
  <c r="H103" i="8"/>
  <c r="O103" i="8" s="1"/>
  <c r="P103" i="8" s="1"/>
  <c r="H91" i="8"/>
  <c r="O91" i="8" s="1"/>
  <c r="P91" i="8" s="1"/>
  <c r="H77" i="8"/>
  <c r="O77" i="8" s="1"/>
  <c r="P77" i="8" s="1"/>
  <c r="H64" i="8"/>
  <c r="O64" i="8" s="1"/>
  <c r="P64" i="8" s="1"/>
  <c r="H52" i="8"/>
  <c r="O52" i="8" s="1"/>
  <c r="P52" i="8" s="1"/>
  <c r="H39" i="8"/>
  <c r="O39" i="8" s="1"/>
  <c r="P39" i="8" s="1"/>
  <c r="H27" i="8"/>
  <c r="O27" i="8" s="1"/>
  <c r="P27" i="8" s="1"/>
  <c r="H149" i="8"/>
  <c r="O149" i="8" s="1"/>
  <c r="H117" i="8"/>
  <c r="O117" i="8" s="1"/>
  <c r="P117" i="8" s="1"/>
  <c r="H88" i="8"/>
  <c r="O88" i="8" s="1"/>
  <c r="P88" i="8" s="1"/>
  <c r="H63" i="8"/>
  <c r="O63" i="8" s="1"/>
  <c r="P63" i="8" s="1"/>
  <c r="H37" i="8"/>
  <c r="O37" i="8" s="1"/>
  <c r="P37" i="8" s="1"/>
  <c r="H131" i="8"/>
  <c r="O131" i="8" s="1"/>
  <c r="H72" i="8"/>
  <c r="O72" i="8" s="1"/>
  <c r="P72" i="8" s="1"/>
  <c r="H47" i="8"/>
  <c r="O47" i="8" s="1"/>
  <c r="P47" i="8" s="1"/>
  <c r="H92" i="8"/>
  <c r="O92" i="8" s="1"/>
  <c r="H40" i="8"/>
  <c r="O40" i="8" s="1"/>
  <c r="P40" i="8" s="1"/>
  <c r="H133" i="8"/>
  <c r="O133" i="8" s="1"/>
  <c r="P133" i="8" s="1"/>
  <c r="H101" i="8"/>
  <c r="O101" i="8" s="1"/>
  <c r="P101" i="8" s="1"/>
  <c r="H76" i="8"/>
  <c r="O76" i="8" s="1"/>
  <c r="P76" i="8" s="1"/>
  <c r="H51" i="8"/>
  <c r="O51" i="8" s="1"/>
  <c r="H147" i="8"/>
  <c r="O147" i="8" s="1"/>
  <c r="P147" i="8" s="1"/>
  <c r="H85" i="8"/>
  <c r="O85" i="8" s="1"/>
  <c r="H60" i="8"/>
  <c r="O60" i="8" s="1"/>
  <c r="P60" i="8" s="1"/>
  <c r="H107" i="8"/>
  <c r="O107" i="8" s="1"/>
  <c r="P107" i="8" s="1"/>
  <c r="H28" i="8"/>
  <c r="O28" i="8" s="1"/>
  <c r="P28" i="8" s="1"/>
  <c r="H148" i="8"/>
  <c r="O148" i="8" s="1"/>
  <c r="P148" i="8" s="1"/>
  <c r="H132" i="8"/>
  <c r="O132" i="8" s="1"/>
  <c r="P132" i="8" s="1"/>
  <c r="H116" i="8"/>
  <c r="O116" i="8" s="1"/>
  <c r="P116" i="8" s="1"/>
  <c r="H100" i="8"/>
  <c r="O100" i="8" s="1"/>
  <c r="P100" i="8" s="1"/>
  <c r="H87" i="8"/>
  <c r="O87" i="8" s="1"/>
  <c r="P87" i="8" s="1"/>
  <c r="H75" i="8"/>
  <c r="O75" i="8" s="1"/>
  <c r="P75" i="8" s="1"/>
  <c r="H61" i="8"/>
  <c r="O61" i="8" s="1"/>
  <c r="P61" i="8" s="1"/>
  <c r="H48" i="8"/>
  <c r="O48" i="8" s="1"/>
  <c r="P48" i="8" s="1"/>
  <c r="H36" i="8"/>
  <c r="O36" i="8" s="1"/>
  <c r="P36" i="8" s="1"/>
  <c r="H99" i="8"/>
  <c r="O99" i="8" s="1"/>
  <c r="P99" i="8" s="1"/>
  <c r="H115" i="8"/>
  <c r="O115" i="8" s="1"/>
  <c r="H35" i="8"/>
  <c r="O35" i="8" s="1"/>
  <c r="P35" i="8" s="1"/>
  <c r="H139" i="8"/>
  <c r="O139" i="8" s="1"/>
  <c r="P139" i="8" s="1"/>
  <c r="H67" i="8"/>
  <c r="O67" i="8" s="1"/>
  <c r="P67" i="8" s="1"/>
  <c r="H143" i="8"/>
  <c r="O143" i="8" s="1"/>
  <c r="P143" i="8" s="1"/>
  <c r="H127" i="8"/>
  <c r="O127" i="8" s="1"/>
  <c r="P127" i="8" s="1"/>
  <c r="H111" i="8"/>
  <c r="O111" i="8" s="1"/>
  <c r="P111" i="8" s="1"/>
  <c r="H96" i="8"/>
  <c r="O96" i="8" s="1"/>
  <c r="P96" i="8" s="1"/>
  <c r="H84" i="8"/>
  <c r="O84" i="8" s="1"/>
  <c r="P84" i="8" s="1"/>
  <c r="H71" i="8"/>
  <c r="O71" i="8" s="1"/>
  <c r="P71" i="8" s="1"/>
  <c r="H59" i="8"/>
  <c r="O59" i="8" s="1"/>
  <c r="P59" i="8" s="1"/>
  <c r="H45" i="8"/>
  <c r="O45" i="8" s="1"/>
  <c r="P45" i="8" s="1"/>
  <c r="H32" i="8"/>
  <c r="O32" i="8" s="1"/>
  <c r="P32" i="8" s="1"/>
  <c r="H123" i="8"/>
  <c r="O123" i="8" s="1"/>
  <c r="P123" i="8" s="1"/>
  <c r="H79" i="8"/>
  <c r="O79" i="8" s="1"/>
  <c r="P79" i="8" s="1"/>
  <c r="H53" i="8"/>
  <c r="O53" i="8" s="1"/>
  <c r="P53" i="8" s="1"/>
  <c r="H141" i="8"/>
  <c r="O141" i="8" s="1"/>
  <c r="P141" i="8" s="1"/>
  <c r="H125" i="8"/>
  <c r="O125" i="8" s="1"/>
  <c r="P125" i="8" s="1"/>
  <c r="H109" i="8"/>
  <c r="O109" i="8" s="1"/>
  <c r="P109" i="8" s="1"/>
  <c r="H95" i="8"/>
  <c r="O95" i="8" s="1"/>
  <c r="P95" i="8" s="1"/>
  <c r="H83" i="8"/>
  <c r="O83" i="8" s="1"/>
  <c r="P83" i="8" s="1"/>
  <c r="H69" i="8"/>
  <c r="O69" i="8" s="1"/>
  <c r="P69" i="8" s="1"/>
  <c r="H56" i="8"/>
  <c r="O56" i="8" s="1"/>
  <c r="P56" i="8" s="1"/>
  <c r="H44" i="8"/>
  <c r="O44" i="8" s="1"/>
  <c r="P44" i="8" s="1"/>
  <c r="H31" i="8"/>
  <c r="O31" i="8" s="1"/>
  <c r="P31" i="8" s="1"/>
  <c r="H124" i="8"/>
  <c r="O124" i="8" s="1"/>
  <c r="P124" i="8" s="1"/>
  <c r="H108" i="8"/>
  <c r="O108" i="8" s="1"/>
  <c r="P108" i="8" s="1"/>
  <c r="H93" i="8"/>
  <c r="O93" i="8" s="1"/>
  <c r="P93" i="8" s="1"/>
  <c r="H80" i="8"/>
  <c r="O80" i="8" s="1"/>
  <c r="P80" i="8" s="1"/>
  <c r="H55" i="8"/>
  <c r="O55" i="8" s="1"/>
  <c r="P55" i="8" s="1"/>
  <c r="H43" i="8"/>
  <c r="O43" i="8" s="1"/>
  <c r="P43" i="8" s="1"/>
  <c r="H29" i="8"/>
  <c r="O29" i="8" s="1"/>
  <c r="P29" i="8" s="1"/>
  <c r="H140" i="8"/>
  <c r="O140" i="8" s="1"/>
  <c r="P140" i="8" s="1"/>
  <c r="H68" i="8"/>
  <c r="O68" i="8" s="1"/>
  <c r="P68" i="8" s="1"/>
  <c r="Q14" i="3"/>
  <c r="R14" i="3"/>
  <c r="AB14" i="3"/>
  <c r="AE14" i="3"/>
  <c r="AB13" i="3"/>
  <c r="AE13" i="3"/>
  <c r="R16" i="3"/>
  <c r="AB12" i="3"/>
  <c r="AE12" i="3"/>
  <c r="AB16" i="3"/>
  <c r="AE16" i="3"/>
  <c r="AE11" i="3"/>
  <c r="AB15" i="3"/>
  <c r="AE15" i="3"/>
  <c r="AE10" i="3"/>
  <c r="R15" i="3"/>
  <c r="Q15" i="3"/>
  <c r="R12" i="3"/>
  <c r="Q12" i="3"/>
  <c r="S14" i="3"/>
  <c r="H123" i="3"/>
  <c r="I128" i="8"/>
  <c r="H123" i="5"/>
  <c r="L127" i="6"/>
  <c r="H123" i="4"/>
  <c r="H91" i="3"/>
  <c r="I96" i="8"/>
  <c r="L95" i="6"/>
  <c r="H91" i="5"/>
  <c r="H91" i="4"/>
  <c r="I64" i="8"/>
  <c r="H59" i="3"/>
  <c r="L63" i="6"/>
  <c r="H59" i="5"/>
  <c r="H59" i="4"/>
  <c r="H27" i="3"/>
  <c r="I32" i="8"/>
  <c r="L31" i="6"/>
  <c r="H27" i="5"/>
  <c r="H27" i="4"/>
  <c r="A138" i="3"/>
  <c r="A143" i="8"/>
  <c r="A142" i="6"/>
  <c r="A138" i="5"/>
  <c r="A138" i="4"/>
  <c r="A90" i="3"/>
  <c r="A95" i="8"/>
  <c r="A94" i="6"/>
  <c r="A90" i="5"/>
  <c r="A90" i="4"/>
  <c r="H146" i="3"/>
  <c r="I151" i="8"/>
  <c r="L150" i="6"/>
  <c r="H146" i="5"/>
  <c r="H146" i="4"/>
  <c r="H138" i="3"/>
  <c r="I143" i="8"/>
  <c r="L142" i="6"/>
  <c r="H138" i="5"/>
  <c r="H138" i="4"/>
  <c r="H130" i="3"/>
  <c r="I135" i="8"/>
  <c r="L134" i="6"/>
  <c r="H130" i="4"/>
  <c r="H130" i="5"/>
  <c r="H122" i="3"/>
  <c r="I127" i="8"/>
  <c r="L126" i="6"/>
  <c r="H122" i="5"/>
  <c r="H122" i="4"/>
  <c r="H114" i="3"/>
  <c r="I119" i="8"/>
  <c r="L118" i="6"/>
  <c r="H114" i="5"/>
  <c r="H114" i="4"/>
  <c r="H106" i="3"/>
  <c r="L110" i="6"/>
  <c r="I111" i="8"/>
  <c r="H106" i="5"/>
  <c r="H106" i="4"/>
  <c r="H98" i="3"/>
  <c r="I103" i="8"/>
  <c r="L102" i="6"/>
  <c r="H98" i="5"/>
  <c r="H98" i="4"/>
  <c r="H90" i="3"/>
  <c r="L94" i="6"/>
  <c r="I95" i="8"/>
  <c r="H90" i="5"/>
  <c r="H90" i="4"/>
  <c r="H82" i="3"/>
  <c r="I87" i="8"/>
  <c r="L86" i="6"/>
  <c r="H82" i="4"/>
  <c r="H82" i="5"/>
  <c r="H74" i="3"/>
  <c r="L78" i="6"/>
  <c r="I79" i="8"/>
  <c r="H74" i="4"/>
  <c r="H74" i="5"/>
  <c r="H66" i="3"/>
  <c r="I71" i="8"/>
  <c r="L70" i="6"/>
  <c r="H66" i="5"/>
  <c r="H66" i="4"/>
  <c r="H58" i="3"/>
  <c r="I63" i="8"/>
  <c r="L62" i="6"/>
  <c r="H58" i="5"/>
  <c r="H58" i="4"/>
  <c r="H50" i="3"/>
  <c r="I55" i="8"/>
  <c r="L54" i="6"/>
  <c r="H50" i="5"/>
  <c r="H50" i="4"/>
  <c r="H42" i="3"/>
  <c r="I47" i="8"/>
  <c r="L46" i="6"/>
  <c r="H42" i="5"/>
  <c r="H42" i="4"/>
  <c r="H34" i="3"/>
  <c r="I39" i="8"/>
  <c r="L38" i="6"/>
  <c r="H34" i="5"/>
  <c r="H34" i="4"/>
  <c r="H26" i="3"/>
  <c r="I31" i="8"/>
  <c r="L30" i="6"/>
  <c r="H26" i="5"/>
  <c r="H26" i="4"/>
  <c r="H18" i="3"/>
  <c r="I23" i="8"/>
  <c r="L22" i="6"/>
  <c r="H18" i="5"/>
  <c r="H18" i="4"/>
  <c r="A34" i="3"/>
  <c r="A38" i="6"/>
  <c r="A39" i="8"/>
  <c r="A34" i="5"/>
  <c r="A34" i="4"/>
  <c r="A26" i="3"/>
  <c r="A31" i="8"/>
  <c r="A30" i="6"/>
  <c r="A26" i="5"/>
  <c r="A26" i="4"/>
  <c r="A18" i="3"/>
  <c r="A23" i="8"/>
  <c r="A22" i="6"/>
  <c r="A18" i="5"/>
  <c r="A18" i="4"/>
  <c r="A145" i="3"/>
  <c r="A150" i="8"/>
  <c r="A149" i="6"/>
  <c r="A145" i="4"/>
  <c r="A145" i="5"/>
  <c r="A137" i="3"/>
  <c r="A142" i="8"/>
  <c r="A141" i="6"/>
  <c r="A137" i="5"/>
  <c r="A137" i="4"/>
  <c r="A129" i="3"/>
  <c r="A134" i="8"/>
  <c r="A133" i="6"/>
  <c r="A129" i="4"/>
  <c r="A129" i="5"/>
  <c r="A121" i="3"/>
  <c r="A126" i="8"/>
  <c r="A125" i="6"/>
  <c r="A121" i="5"/>
  <c r="A121" i="4"/>
  <c r="A113" i="3"/>
  <c r="A118" i="8"/>
  <c r="A117" i="6"/>
  <c r="A113" i="4"/>
  <c r="A113" i="5"/>
  <c r="A105" i="3"/>
  <c r="A110" i="8"/>
  <c r="A109" i="6"/>
  <c r="A105" i="5"/>
  <c r="A105" i="4"/>
  <c r="A97" i="3"/>
  <c r="A102" i="8"/>
  <c r="A101" i="6"/>
  <c r="A97" i="4"/>
  <c r="A97" i="5"/>
  <c r="A89" i="3"/>
  <c r="A94" i="8"/>
  <c r="A93" i="6"/>
  <c r="A89" i="5"/>
  <c r="A89" i="4"/>
  <c r="A81" i="3"/>
  <c r="A85" i="6"/>
  <c r="A86" i="8"/>
  <c r="A81" i="5"/>
  <c r="A81" i="4"/>
  <c r="A73" i="3"/>
  <c r="A78" i="8"/>
  <c r="A73" i="5"/>
  <c r="A77" i="6"/>
  <c r="A73" i="4"/>
  <c r="A65" i="3"/>
  <c r="A70" i="8"/>
  <c r="A65" i="5"/>
  <c r="A69" i="6"/>
  <c r="A65" i="4"/>
  <c r="A57" i="3"/>
  <c r="A61" i="6"/>
  <c r="A62" i="8"/>
  <c r="A57" i="4"/>
  <c r="A57" i="5"/>
  <c r="A49" i="3"/>
  <c r="A54" i="8"/>
  <c r="A53" i="6"/>
  <c r="A49" i="5"/>
  <c r="A49" i="4"/>
  <c r="A41" i="3"/>
  <c r="A46" i="8"/>
  <c r="A45" i="6"/>
  <c r="A41" i="5"/>
  <c r="A41" i="4"/>
  <c r="H147" i="3"/>
  <c r="I152" i="8"/>
  <c r="L151" i="6"/>
  <c r="H147" i="5"/>
  <c r="H147" i="4"/>
  <c r="A27" i="3"/>
  <c r="A32" i="8"/>
  <c r="A27" i="5"/>
  <c r="A31" i="6"/>
  <c r="A27" i="4"/>
  <c r="A122" i="3"/>
  <c r="A127" i="8"/>
  <c r="A126" i="6"/>
  <c r="A122" i="5"/>
  <c r="A122" i="4"/>
  <c r="A74" i="3"/>
  <c r="A78" i="6"/>
  <c r="A79" i="8"/>
  <c r="A74" i="5"/>
  <c r="A74" i="4"/>
  <c r="H145" i="3"/>
  <c r="I150" i="8"/>
  <c r="L149" i="6"/>
  <c r="H145" i="4"/>
  <c r="H145" i="5"/>
  <c r="H137" i="3"/>
  <c r="I142" i="8"/>
  <c r="L141" i="6"/>
  <c r="H137" i="4"/>
  <c r="H137" i="5"/>
  <c r="H129" i="3"/>
  <c r="I134" i="8"/>
  <c r="L133" i="6"/>
  <c r="H129" i="4"/>
  <c r="H129" i="5"/>
  <c r="H121" i="3"/>
  <c r="I126" i="8"/>
  <c r="L125" i="6"/>
  <c r="H121" i="5"/>
  <c r="H121" i="4"/>
  <c r="H113" i="3"/>
  <c r="I118" i="8"/>
  <c r="L117" i="6"/>
  <c r="H113" i="5"/>
  <c r="H113" i="4"/>
  <c r="H105" i="3"/>
  <c r="L109" i="6"/>
  <c r="I110" i="8"/>
  <c r="H105" i="5"/>
  <c r="H105" i="4"/>
  <c r="H97" i="3"/>
  <c r="L101" i="6"/>
  <c r="I102" i="8"/>
  <c r="H97" i="5"/>
  <c r="H97" i="4"/>
  <c r="H89" i="3"/>
  <c r="I94" i="8"/>
  <c r="L93" i="6"/>
  <c r="H89" i="5"/>
  <c r="H89" i="4"/>
  <c r="H81" i="3"/>
  <c r="I86" i="8"/>
  <c r="L85" i="6"/>
  <c r="H81" i="4"/>
  <c r="H81" i="5"/>
  <c r="H73" i="3"/>
  <c r="L77" i="6"/>
  <c r="I78" i="8"/>
  <c r="H73" i="5"/>
  <c r="H73" i="4"/>
  <c r="H65" i="3"/>
  <c r="L69" i="6"/>
  <c r="I70" i="8"/>
  <c r="H65" i="5"/>
  <c r="H65" i="4"/>
  <c r="H57" i="3"/>
  <c r="I62" i="8"/>
  <c r="L61" i="6"/>
  <c r="H57" i="5"/>
  <c r="H57" i="4"/>
  <c r="H49" i="3"/>
  <c r="L53" i="6"/>
  <c r="H49" i="5"/>
  <c r="I54" i="8"/>
  <c r="H49" i="4"/>
  <c r="H41" i="3"/>
  <c r="I46" i="8"/>
  <c r="L45" i="6"/>
  <c r="H41" i="5"/>
  <c r="H41" i="4"/>
  <c r="H33" i="3"/>
  <c r="L37" i="6"/>
  <c r="H33" i="5"/>
  <c r="I38" i="8"/>
  <c r="H33" i="4"/>
  <c r="H25" i="3"/>
  <c r="I30" i="8"/>
  <c r="L29" i="6"/>
  <c r="H25" i="5"/>
  <c r="H25" i="4"/>
  <c r="H17" i="3"/>
  <c r="L21" i="6"/>
  <c r="I22" i="8"/>
  <c r="H17" i="5"/>
  <c r="H17" i="4"/>
  <c r="A33" i="3"/>
  <c r="A38" i="8"/>
  <c r="A37" i="6"/>
  <c r="A33" i="5"/>
  <c r="A33" i="4"/>
  <c r="A25" i="3"/>
  <c r="A30" i="8"/>
  <c r="A29" i="6"/>
  <c r="A25" i="5"/>
  <c r="A25" i="4"/>
  <c r="A17" i="3"/>
  <c r="A22" i="8"/>
  <c r="A21" i="6"/>
  <c r="A17" i="4"/>
  <c r="A17" i="5"/>
  <c r="A144" i="3"/>
  <c r="A148" i="6"/>
  <c r="A149" i="8"/>
  <c r="A144" i="5"/>
  <c r="A144" i="4"/>
  <c r="A136" i="3"/>
  <c r="A140" i="6"/>
  <c r="A141" i="8"/>
  <c r="A136" i="5"/>
  <c r="A136" i="4"/>
  <c r="A128" i="3"/>
  <c r="A133" i="8"/>
  <c r="A132" i="6"/>
  <c r="A128" i="5"/>
  <c r="A128" i="4"/>
  <c r="A120" i="3"/>
  <c r="A125" i="8"/>
  <c r="A120" i="5"/>
  <c r="A124" i="6"/>
  <c r="A120" i="4"/>
  <c r="A112" i="3"/>
  <c r="A116" i="6"/>
  <c r="A112" i="5"/>
  <c r="A117" i="8"/>
  <c r="A112" i="4"/>
  <c r="A104" i="3"/>
  <c r="A109" i="8"/>
  <c r="A104" i="5"/>
  <c r="A108" i="6"/>
  <c r="A104" i="4"/>
  <c r="A96" i="3"/>
  <c r="A100" i="6"/>
  <c r="A101" i="8"/>
  <c r="A96" i="5"/>
  <c r="A96" i="4"/>
  <c r="A88" i="3"/>
  <c r="A92" i="6"/>
  <c r="A93" i="8"/>
  <c r="A88" i="4"/>
  <c r="A88" i="5"/>
  <c r="A80" i="3"/>
  <c r="A84" i="6"/>
  <c r="A85" i="8"/>
  <c r="A80" i="4"/>
  <c r="A80" i="5"/>
  <c r="A72" i="3"/>
  <c r="A76" i="6"/>
  <c r="A77" i="8"/>
  <c r="A72" i="5"/>
  <c r="A72" i="4"/>
  <c r="A64" i="3"/>
  <c r="A68" i="6"/>
  <c r="A64" i="5"/>
  <c r="A69" i="8"/>
  <c r="A64" i="4"/>
  <c r="A56" i="3"/>
  <c r="A61" i="8"/>
  <c r="A56" i="5"/>
  <c r="A60" i="6"/>
  <c r="A56" i="4"/>
  <c r="A48" i="3"/>
  <c r="A52" i="6"/>
  <c r="A53" i="8"/>
  <c r="A48" i="4"/>
  <c r="A48" i="5"/>
  <c r="A40" i="3"/>
  <c r="A44" i="6"/>
  <c r="A45" i="8"/>
  <c r="A40" i="5"/>
  <c r="A40" i="4"/>
  <c r="H51" i="3"/>
  <c r="I56" i="8"/>
  <c r="H51" i="5"/>
  <c r="L55" i="6"/>
  <c r="H51" i="4"/>
  <c r="A50" i="3"/>
  <c r="A54" i="6"/>
  <c r="A55" i="8"/>
  <c r="A50" i="5"/>
  <c r="A50" i="4"/>
  <c r="H15" i="3"/>
  <c r="I20" i="8"/>
  <c r="L19" i="6"/>
  <c r="H15" i="5"/>
  <c r="H15" i="4"/>
  <c r="H144" i="3"/>
  <c r="I149" i="8"/>
  <c r="L148" i="6"/>
  <c r="H144" i="5"/>
  <c r="H144" i="4"/>
  <c r="H136" i="3"/>
  <c r="L140" i="6"/>
  <c r="I141" i="8"/>
  <c r="H136" i="5"/>
  <c r="H136" i="4"/>
  <c r="H128" i="3"/>
  <c r="I133" i="8"/>
  <c r="L132" i="6"/>
  <c r="H128" i="5"/>
  <c r="H128" i="4"/>
  <c r="H120" i="3"/>
  <c r="I125" i="8"/>
  <c r="L124" i="6"/>
  <c r="H120" i="4"/>
  <c r="H120" i="5"/>
  <c r="H112" i="3"/>
  <c r="I117" i="8"/>
  <c r="L116" i="6"/>
  <c r="H112" i="5"/>
  <c r="H112" i="4"/>
  <c r="H104" i="3"/>
  <c r="I109" i="8"/>
  <c r="L108" i="6"/>
  <c r="H104" i="5"/>
  <c r="H104" i="4"/>
  <c r="H96" i="3"/>
  <c r="I101" i="8"/>
  <c r="L100" i="6"/>
  <c r="H96" i="4"/>
  <c r="H96" i="5"/>
  <c r="H88" i="3"/>
  <c r="L92" i="6"/>
  <c r="I93" i="8"/>
  <c r="H88" i="5"/>
  <c r="H88" i="4"/>
  <c r="H80" i="3"/>
  <c r="I85" i="8"/>
  <c r="L84" i="6"/>
  <c r="H80" i="4"/>
  <c r="H80" i="5"/>
  <c r="H72" i="3"/>
  <c r="I77" i="8"/>
  <c r="L76" i="6"/>
  <c r="H72" i="5"/>
  <c r="H72" i="4"/>
  <c r="H64" i="3"/>
  <c r="L68" i="6"/>
  <c r="I69" i="8"/>
  <c r="H64" i="4"/>
  <c r="H64" i="5"/>
  <c r="H56" i="3"/>
  <c r="I61" i="8"/>
  <c r="L60" i="6"/>
  <c r="H56" i="5"/>
  <c r="H56" i="4"/>
  <c r="H48" i="3"/>
  <c r="I53" i="8"/>
  <c r="L52" i="6"/>
  <c r="H48" i="5"/>
  <c r="H48" i="4"/>
  <c r="H40" i="3"/>
  <c r="I45" i="8"/>
  <c r="L44" i="6"/>
  <c r="H40" i="5"/>
  <c r="H40" i="4"/>
  <c r="H32" i="3"/>
  <c r="I37" i="8"/>
  <c r="L36" i="6"/>
  <c r="H32" i="5"/>
  <c r="H32" i="4"/>
  <c r="H24" i="3"/>
  <c r="I29" i="8"/>
  <c r="L28" i="6"/>
  <c r="H24" i="5"/>
  <c r="H24" i="4"/>
  <c r="H16" i="3"/>
  <c r="L20" i="6"/>
  <c r="I21" i="8"/>
  <c r="H16" i="5"/>
  <c r="H16" i="4"/>
  <c r="A32" i="3"/>
  <c r="A36" i="6"/>
  <c r="A37" i="8"/>
  <c r="A32" i="5"/>
  <c r="A32" i="4"/>
  <c r="A24" i="3"/>
  <c r="A29" i="8"/>
  <c r="A28" i="6"/>
  <c r="A24" i="5"/>
  <c r="A24" i="4"/>
  <c r="A16" i="3"/>
  <c r="A21" i="8"/>
  <c r="A20" i="6"/>
  <c r="A16" i="5"/>
  <c r="A16" i="4"/>
  <c r="A143" i="3"/>
  <c r="A148" i="8"/>
  <c r="A147" i="6"/>
  <c r="A143" i="5"/>
  <c r="A143" i="4"/>
  <c r="A135" i="3"/>
  <c r="A140" i="8"/>
  <c r="A139" i="6"/>
  <c r="A135" i="4"/>
  <c r="A135" i="5"/>
  <c r="A127" i="3"/>
  <c r="A132" i="8"/>
  <c r="A131" i="6"/>
  <c r="A127" i="4"/>
  <c r="A127" i="5"/>
  <c r="A119" i="3"/>
  <c r="A124" i="8"/>
  <c r="A123" i="6"/>
  <c r="A119" i="4"/>
  <c r="A119" i="5"/>
  <c r="A111" i="3"/>
  <c r="A116" i="8"/>
  <c r="A115" i="6"/>
  <c r="A111" i="5"/>
  <c r="A111" i="4"/>
  <c r="A103" i="3"/>
  <c r="A108" i="8"/>
  <c r="A107" i="6"/>
  <c r="A103" i="5"/>
  <c r="A103" i="4"/>
  <c r="A95" i="3"/>
  <c r="A100" i="8"/>
  <c r="A99" i="6"/>
  <c r="A95" i="5"/>
  <c r="A95" i="4"/>
  <c r="A87" i="3"/>
  <c r="A92" i="8"/>
  <c r="A91" i="6"/>
  <c r="A87" i="5"/>
  <c r="A87" i="4"/>
  <c r="A79" i="3"/>
  <c r="A84" i="8"/>
  <c r="A83" i="6"/>
  <c r="A79" i="5"/>
  <c r="A79" i="4"/>
  <c r="A71" i="3"/>
  <c r="A76" i="8"/>
  <c r="A75" i="6"/>
  <c r="A71" i="5"/>
  <c r="A71" i="4"/>
  <c r="A63" i="3"/>
  <c r="A68" i="8"/>
  <c r="A67" i="6"/>
  <c r="A63" i="5"/>
  <c r="A63" i="4"/>
  <c r="A55" i="3"/>
  <c r="A60" i="8"/>
  <c r="A59" i="6"/>
  <c r="A55" i="5"/>
  <c r="A55" i="4"/>
  <c r="A47" i="3"/>
  <c r="A52" i="8"/>
  <c r="A51" i="6"/>
  <c r="A47" i="5"/>
  <c r="A47" i="4"/>
  <c r="A39" i="3"/>
  <c r="A44" i="8"/>
  <c r="A39" i="5"/>
  <c r="A43" i="6"/>
  <c r="A39" i="4"/>
  <c r="H115" i="3"/>
  <c r="I120" i="8"/>
  <c r="L119" i="6"/>
  <c r="H115" i="5"/>
  <c r="H115" i="4"/>
  <c r="H83" i="3"/>
  <c r="I88" i="8"/>
  <c r="L87" i="6"/>
  <c r="H83" i="5"/>
  <c r="H83" i="4"/>
  <c r="H43" i="3"/>
  <c r="I48" i="8"/>
  <c r="L47" i="6"/>
  <c r="H43" i="5"/>
  <c r="H43" i="4"/>
  <c r="A19" i="3"/>
  <c r="A24" i="8"/>
  <c r="A23" i="6"/>
  <c r="A19" i="5"/>
  <c r="A19" i="4"/>
  <c r="A98" i="3"/>
  <c r="A102" i="6"/>
  <c r="A103" i="8"/>
  <c r="A98" i="5"/>
  <c r="A98" i="4"/>
  <c r="A58" i="3"/>
  <c r="A63" i="8"/>
  <c r="A62" i="6"/>
  <c r="A58" i="4"/>
  <c r="A58" i="5"/>
  <c r="H14" i="3"/>
  <c r="I19" i="8"/>
  <c r="L18" i="6"/>
  <c r="H14" i="5"/>
  <c r="H14" i="4"/>
  <c r="H143" i="3"/>
  <c r="I148" i="8"/>
  <c r="L147" i="6"/>
  <c r="H143" i="5"/>
  <c r="H143" i="4"/>
  <c r="H135" i="3"/>
  <c r="I140" i="8"/>
  <c r="L139" i="6"/>
  <c r="H135" i="4"/>
  <c r="H135" i="5"/>
  <c r="H127" i="3"/>
  <c r="I132" i="8"/>
  <c r="L131" i="6"/>
  <c r="H127" i="4"/>
  <c r="H127" i="5"/>
  <c r="H119" i="3"/>
  <c r="I124" i="8"/>
  <c r="L123" i="6"/>
  <c r="H119" i="5"/>
  <c r="H119" i="4"/>
  <c r="H111" i="3"/>
  <c r="I116" i="8"/>
  <c r="L115" i="6"/>
  <c r="H111" i="5"/>
  <c r="H111" i="4"/>
  <c r="H103" i="3"/>
  <c r="I108" i="8"/>
  <c r="L107" i="6"/>
  <c r="H103" i="4"/>
  <c r="H103" i="5"/>
  <c r="H95" i="3"/>
  <c r="I100" i="8"/>
  <c r="L99" i="6"/>
  <c r="H95" i="4"/>
  <c r="H95" i="5"/>
  <c r="H87" i="3"/>
  <c r="I92" i="8"/>
  <c r="L91" i="6"/>
  <c r="H87" i="4"/>
  <c r="H87" i="5"/>
  <c r="H79" i="3"/>
  <c r="I84" i="8"/>
  <c r="L83" i="6"/>
  <c r="H79" i="5"/>
  <c r="H79" i="4"/>
  <c r="H71" i="3"/>
  <c r="I76" i="8"/>
  <c r="L75" i="6"/>
  <c r="H71" i="5"/>
  <c r="H71" i="4"/>
  <c r="H63" i="3"/>
  <c r="I68" i="8"/>
  <c r="L67" i="6"/>
  <c r="H63" i="5"/>
  <c r="H63" i="4"/>
  <c r="H55" i="3"/>
  <c r="I60" i="8"/>
  <c r="L59" i="6"/>
  <c r="H55" i="5"/>
  <c r="H55" i="4"/>
  <c r="H47" i="3"/>
  <c r="I52" i="8"/>
  <c r="L51" i="6"/>
  <c r="H47" i="5"/>
  <c r="H47" i="4"/>
  <c r="H39" i="3"/>
  <c r="I44" i="8"/>
  <c r="H39" i="5"/>
  <c r="H39" i="4"/>
  <c r="L43" i="6"/>
  <c r="H31" i="3"/>
  <c r="I36" i="8"/>
  <c r="L35" i="6"/>
  <c r="H31" i="5"/>
  <c r="H31" i="4"/>
  <c r="H23" i="3"/>
  <c r="I28" i="8"/>
  <c r="L27" i="6"/>
  <c r="H23" i="5"/>
  <c r="H23" i="4"/>
  <c r="A31" i="3"/>
  <c r="A36" i="8"/>
  <c r="A35" i="6"/>
  <c r="A31" i="5"/>
  <c r="A31" i="4"/>
  <c r="A23" i="3"/>
  <c r="A28" i="8"/>
  <c r="A27" i="6"/>
  <c r="A23" i="5"/>
  <c r="A23" i="4"/>
  <c r="A15" i="3"/>
  <c r="A20" i="8"/>
  <c r="A15" i="4"/>
  <c r="A19" i="6"/>
  <c r="A15" i="5"/>
  <c r="A142" i="3"/>
  <c r="A147" i="8"/>
  <c r="A146" i="6"/>
  <c r="A142" i="4"/>
  <c r="A142" i="5"/>
  <c r="A134" i="3"/>
  <c r="A139" i="8"/>
  <c r="A138" i="6"/>
  <c r="A134" i="4"/>
  <c r="A134" i="5"/>
  <c r="A126" i="3"/>
  <c r="A131" i="8"/>
  <c r="A130" i="6"/>
  <c r="A126" i="4"/>
  <c r="A126" i="5"/>
  <c r="A118" i="3"/>
  <c r="A123" i="8"/>
  <c r="A122" i="6"/>
  <c r="A118" i="5"/>
  <c r="A118" i="4"/>
  <c r="A110" i="3"/>
  <c r="A115" i="8"/>
  <c r="A110" i="5"/>
  <c r="A114" i="6"/>
  <c r="A110" i="4"/>
  <c r="A102" i="3"/>
  <c r="A107" i="8"/>
  <c r="A106" i="6"/>
  <c r="A102" i="5"/>
  <c r="A102" i="4"/>
  <c r="A94" i="3"/>
  <c r="A99" i="8"/>
  <c r="A98" i="6"/>
  <c r="A94" i="5"/>
  <c r="A94" i="4"/>
  <c r="A86" i="3"/>
  <c r="A91" i="8"/>
  <c r="A90" i="6"/>
  <c r="A86" i="5"/>
  <c r="A86" i="4"/>
  <c r="A78" i="3"/>
  <c r="A83" i="8"/>
  <c r="A82" i="6"/>
  <c r="A78" i="5"/>
  <c r="A78" i="4"/>
  <c r="A70" i="3"/>
  <c r="A75" i="8"/>
  <c r="A74" i="6"/>
  <c r="A70" i="5"/>
  <c r="A70" i="4"/>
  <c r="A62" i="3"/>
  <c r="A67" i="8"/>
  <c r="A66" i="6"/>
  <c r="A62" i="5"/>
  <c r="A62" i="4"/>
  <c r="A54" i="3"/>
  <c r="A59" i="8"/>
  <c r="A58" i="6"/>
  <c r="A54" i="5"/>
  <c r="A54" i="4"/>
  <c r="A46" i="3"/>
  <c r="A51" i="8"/>
  <c r="A46" i="5"/>
  <c r="A50" i="6"/>
  <c r="A46" i="4"/>
  <c r="A38" i="3"/>
  <c r="A42" i="6"/>
  <c r="A43" i="8"/>
  <c r="A38" i="5"/>
  <c r="A38" i="4"/>
  <c r="H139" i="3"/>
  <c r="I144" i="8"/>
  <c r="L143" i="6"/>
  <c r="H139" i="5"/>
  <c r="H139" i="4"/>
  <c r="H99" i="3"/>
  <c r="I104" i="8"/>
  <c r="H99" i="5"/>
  <c r="L103" i="6"/>
  <c r="H99" i="4"/>
  <c r="I72" i="8"/>
  <c r="L71" i="6"/>
  <c r="H67" i="3"/>
  <c r="H67" i="5"/>
  <c r="H67" i="4"/>
  <c r="H19" i="3"/>
  <c r="I24" i="8"/>
  <c r="L23" i="6"/>
  <c r="H19" i="5"/>
  <c r="H19" i="4"/>
  <c r="A114" i="3"/>
  <c r="A119" i="8"/>
  <c r="A118" i="6"/>
  <c r="A114" i="5"/>
  <c r="A114" i="4"/>
  <c r="A42" i="3"/>
  <c r="A46" i="6"/>
  <c r="A47" i="8"/>
  <c r="A42" i="4"/>
  <c r="A42" i="5"/>
  <c r="H13" i="3"/>
  <c r="I18" i="8"/>
  <c r="L17" i="6"/>
  <c r="H13" i="4"/>
  <c r="H13" i="5"/>
  <c r="H142" i="3"/>
  <c r="I147" i="8"/>
  <c r="L146" i="6"/>
  <c r="H142" i="5"/>
  <c r="H142" i="4"/>
  <c r="H134" i="3"/>
  <c r="I139" i="8"/>
  <c r="H134" i="4"/>
  <c r="H134" i="5"/>
  <c r="L138" i="6"/>
  <c r="H126" i="3"/>
  <c r="I131" i="8"/>
  <c r="L130" i="6"/>
  <c r="H126" i="5"/>
  <c r="H126" i="4"/>
  <c r="H118" i="3"/>
  <c r="I123" i="8"/>
  <c r="L122" i="6"/>
  <c r="H118" i="5"/>
  <c r="H118" i="4"/>
  <c r="H110" i="3"/>
  <c r="I115" i="8"/>
  <c r="H110" i="4"/>
  <c r="L114" i="6"/>
  <c r="H110" i="5"/>
  <c r="H102" i="3"/>
  <c r="I107" i="8"/>
  <c r="L106" i="6"/>
  <c r="H102" i="4"/>
  <c r="H102" i="5"/>
  <c r="H94" i="3"/>
  <c r="I99" i="8"/>
  <c r="L98" i="6"/>
  <c r="H94" i="5"/>
  <c r="H94" i="4"/>
  <c r="H86" i="3"/>
  <c r="I91" i="8"/>
  <c r="L90" i="6"/>
  <c r="H86" i="5"/>
  <c r="H86" i="4"/>
  <c r="H78" i="3"/>
  <c r="L82" i="6"/>
  <c r="I83" i="8"/>
  <c r="H78" i="4"/>
  <c r="H78" i="5"/>
  <c r="H70" i="3"/>
  <c r="I75" i="8"/>
  <c r="L74" i="6"/>
  <c r="H70" i="5"/>
  <c r="H70" i="4"/>
  <c r="I67" i="8"/>
  <c r="H62" i="3"/>
  <c r="L66" i="6"/>
  <c r="H62" i="5"/>
  <c r="H62" i="4"/>
  <c r="H54" i="3"/>
  <c r="I59" i="8"/>
  <c r="L58" i="6"/>
  <c r="H54" i="5"/>
  <c r="H54" i="4"/>
  <c r="H46" i="3"/>
  <c r="I51" i="8"/>
  <c r="L50" i="6"/>
  <c r="H46" i="5"/>
  <c r="H46" i="4"/>
  <c r="H38" i="3"/>
  <c r="I43" i="8"/>
  <c r="L42" i="6"/>
  <c r="H38" i="5"/>
  <c r="H38" i="4"/>
  <c r="H30" i="3"/>
  <c r="I35" i="8"/>
  <c r="L34" i="6"/>
  <c r="H30" i="5"/>
  <c r="H30" i="4"/>
  <c r="H22" i="3"/>
  <c r="I27" i="8"/>
  <c r="L26" i="6"/>
  <c r="H22" i="5"/>
  <c r="H22" i="4"/>
  <c r="A30" i="3"/>
  <c r="A35" i="8"/>
  <c r="A34" i="6"/>
  <c r="A30" i="5"/>
  <c r="A30" i="4"/>
  <c r="A22" i="3"/>
  <c r="A27" i="8"/>
  <c r="A26" i="6"/>
  <c r="A22" i="5"/>
  <c r="A22" i="4"/>
  <c r="A14" i="3"/>
  <c r="A19" i="8"/>
  <c r="A18" i="6"/>
  <c r="A14" i="5"/>
  <c r="A14" i="4"/>
  <c r="A141" i="3"/>
  <c r="A146" i="8"/>
  <c r="A145" i="6"/>
  <c r="A141" i="5"/>
  <c r="A141" i="4"/>
  <c r="A133" i="3"/>
  <c r="A138" i="8"/>
  <c r="A137" i="6"/>
  <c r="A133" i="5"/>
  <c r="A133" i="4"/>
  <c r="A125" i="3"/>
  <c r="A130" i="8"/>
  <c r="A129" i="6"/>
  <c r="A125" i="5"/>
  <c r="A125" i="4"/>
  <c r="A117" i="3"/>
  <c r="A122" i="8"/>
  <c r="A121" i="6"/>
  <c r="A117" i="5"/>
  <c r="A117" i="4"/>
  <c r="A109" i="3"/>
  <c r="A114" i="8"/>
  <c r="A113" i="6"/>
  <c r="A109" i="5"/>
  <c r="A109" i="4"/>
  <c r="A101" i="3"/>
  <c r="A106" i="8"/>
  <c r="A105" i="6"/>
  <c r="A101" i="4"/>
  <c r="A101" i="5"/>
  <c r="A93" i="3"/>
  <c r="A98" i="8"/>
  <c r="A97" i="6"/>
  <c r="A93" i="5"/>
  <c r="A93" i="4"/>
  <c r="A85" i="3"/>
  <c r="A90" i="8"/>
  <c r="A85" i="4"/>
  <c r="A89" i="6"/>
  <c r="A85" i="5"/>
  <c r="A77" i="3"/>
  <c r="A81" i="6"/>
  <c r="A82" i="8"/>
  <c r="A77" i="4"/>
  <c r="A77" i="5"/>
  <c r="A69" i="3"/>
  <c r="A74" i="8"/>
  <c r="A73" i="6"/>
  <c r="A69" i="4"/>
  <c r="A69" i="5"/>
  <c r="A61" i="3"/>
  <c r="A66" i="8"/>
  <c r="A65" i="6"/>
  <c r="A61" i="5"/>
  <c r="A61" i="4"/>
  <c r="A53" i="3"/>
  <c r="A57" i="6"/>
  <c r="A58" i="8"/>
  <c r="A53" i="5"/>
  <c r="A53" i="4"/>
  <c r="A45" i="3"/>
  <c r="A50" i="8"/>
  <c r="A49" i="6"/>
  <c r="A45" i="5"/>
  <c r="A45" i="4"/>
  <c r="A37" i="3"/>
  <c r="A42" i="8"/>
  <c r="A41" i="6"/>
  <c r="A37" i="5"/>
  <c r="A37" i="4"/>
  <c r="H107" i="3"/>
  <c r="I112" i="8"/>
  <c r="H107" i="5"/>
  <c r="L111" i="6"/>
  <c r="H107" i="4"/>
  <c r="I80" i="8"/>
  <c r="H75" i="3"/>
  <c r="H75" i="5"/>
  <c r="L79" i="6"/>
  <c r="H75" i="4"/>
  <c r="H35" i="3"/>
  <c r="I40" i="8"/>
  <c r="L39" i="6"/>
  <c r="H35" i="5"/>
  <c r="H35" i="4"/>
  <c r="A146" i="3"/>
  <c r="A151" i="8"/>
  <c r="A150" i="6"/>
  <c r="A146" i="5"/>
  <c r="A146" i="4"/>
  <c r="A106" i="3"/>
  <c r="A111" i="8"/>
  <c r="A110" i="6"/>
  <c r="A106" i="4"/>
  <c r="A106" i="5"/>
  <c r="A66" i="3"/>
  <c r="A71" i="8"/>
  <c r="A70" i="6"/>
  <c r="A66" i="5"/>
  <c r="A66" i="4"/>
  <c r="H12" i="3"/>
  <c r="L16" i="6"/>
  <c r="I17" i="8"/>
  <c r="H12" i="5"/>
  <c r="H12" i="4"/>
  <c r="H10" i="3"/>
  <c r="I15" i="8"/>
  <c r="L14" i="6"/>
  <c r="H10" i="5"/>
  <c r="H10" i="4"/>
  <c r="H141" i="3"/>
  <c r="I146" i="8"/>
  <c r="H141" i="5"/>
  <c r="L145" i="6"/>
  <c r="H141" i="4"/>
  <c r="H133" i="3"/>
  <c r="I138" i="8"/>
  <c r="L137" i="6"/>
  <c r="H133" i="5"/>
  <c r="H133" i="4"/>
  <c r="H125" i="3"/>
  <c r="I130" i="8"/>
  <c r="H125" i="5"/>
  <c r="L129" i="6"/>
  <c r="H125" i="4"/>
  <c r="H117" i="3"/>
  <c r="I122" i="8"/>
  <c r="L121" i="6"/>
  <c r="H117" i="5"/>
  <c r="H117" i="4"/>
  <c r="H109" i="3"/>
  <c r="I114" i="8"/>
  <c r="L113" i="6"/>
  <c r="H109" i="5"/>
  <c r="H109" i="4"/>
  <c r="H101" i="3"/>
  <c r="I106" i="8"/>
  <c r="L105" i="6"/>
  <c r="H101" i="4"/>
  <c r="H101" i="5"/>
  <c r="H93" i="3"/>
  <c r="I98" i="8"/>
  <c r="L97" i="6"/>
  <c r="H93" i="4"/>
  <c r="H93" i="5"/>
  <c r="H85" i="3"/>
  <c r="I90" i="8"/>
  <c r="L89" i="6"/>
  <c r="H85" i="5"/>
  <c r="H85" i="4"/>
  <c r="H77" i="3"/>
  <c r="L81" i="6"/>
  <c r="I82" i="8"/>
  <c r="H77" i="5"/>
  <c r="H77" i="4"/>
  <c r="H69" i="3"/>
  <c r="I74" i="8"/>
  <c r="L73" i="6"/>
  <c r="H69" i="5"/>
  <c r="H69" i="4"/>
  <c r="H61" i="3"/>
  <c r="I66" i="8"/>
  <c r="L65" i="6"/>
  <c r="H61" i="5"/>
  <c r="H61" i="4"/>
  <c r="H53" i="3"/>
  <c r="L57" i="6"/>
  <c r="I58" i="8"/>
  <c r="H53" i="5"/>
  <c r="H53" i="4"/>
  <c r="H45" i="3"/>
  <c r="I50" i="8"/>
  <c r="H45" i="5"/>
  <c r="L49" i="6"/>
  <c r="H45" i="4"/>
  <c r="H37" i="3"/>
  <c r="L41" i="6"/>
  <c r="I42" i="8"/>
  <c r="H37" i="5"/>
  <c r="H37" i="4"/>
  <c r="H29" i="3"/>
  <c r="I34" i="8"/>
  <c r="H29" i="5"/>
  <c r="L33" i="6"/>
  <c r="H29" i="4"/>
  <c r="H21" i="3"/>
  <c r="I26" i="8"/>
  <c r="L25" i="6"/>
  <c r="H21" i="5"/>
  <c r="H21" i="4"/>
  <c r="A10" i="3"/>
  <c r="A15" i="8"/>
  <c r="A14" i="6"/>
  <c r="A10" i="5"/>
  <c r="A10" i="4"/>
  <c r="A29" i="3"/>
  <c r="A34" i="8"/>
  <c r="A33" i="6"/>
  <c r="A29" i="5"/>
  <c r="A29" i="4"/>
  <c r="A21" i="3"/>
  <c r="A26" i="8"/>
  <c r="A25" i="6"/>
  <c r="A21" i="5"/>
  <c r="A21" i="4"/>
  <c r="A13" i="3"/>
  <c r="A18" i="8"/>
  <c r="A17" i="6"/>
  <c r="A13" i="5"/>
  <c r="A13" i="4"/>
  <c r="A148" i="3"/>
  <c r="A153" i="8"/>
  <c r="A152" i="6"/>
  <c r="A148" i="5"/>
  <c r="A148" i="4"/>
  <c r="A140" i="3"/>
  <c r="A145" i="8"/>
  <c r="A144" i="6"/>
  <c r="A140" i="5"/>
  <c r="A140" i="4"/>
  <c r="A132" i="3"/>
  <c r="A137" i="8"/>
  <c r="A136" i="6"/>
  <c r="A132" i="4"/>
  <c r="A132" i="5"/>
  <c r="A124" i="3"/>
  <c r="A129" i="8"/>
  <c r="A128" i="6"/>
  <c r="A124" i="4"/>
  <c r="A124" i="5"/>
  <c r="A116" i="3"/>
  <c r="A120" i="6"/>
  <c r="A121" i="8"/>
  <c r="A116" i="5"/>
  <c r="A116" i="4"/>
  <c r="A108" i="3"/>
  <c r="A113" i="8"/>
  <c r="A112" i="6"/>
  <c r="A108" i="5"/>
  <c r="A108" i="4"/>
  <c r="A100" i="3"/>
  <c r="A104" i="6"/>
  <c r="A105" i="8"/>
  <c r="A100" i="4"/>
  <c r="A100" i="5"/>
  <c r="A92" i="3"/>
  <c r="A97" i="8"/>
  <c r="A96" i="6"/>
  <c r="A92" i="4"/>
  <c r="A92" i="5"/>
  <c r="A84" i="3"/>
  <c r="A88" i="6"/>
  <c r="A89" i="8"/>
  <c r="A84" i="5"/>
  <c r="A84" i="4"/>
  <c r="A76" i="3"/>
  <c r="A81" i="8"/>
  <c r="A80" i="6"/>
  <c r="A76" i="4"/>
  <c r="A76" i="5"/>
  <c r="A68" i="3"/>
  <c r="A73" i="8"/>
  <c r="A72" i="6"/>
  <c r="A68" i="4"/>
  <c r="A68" i="5"/>
  <c r="A60" i="3"/>
  <c r="A64" i="6"/>
  <c r="A65" i="8"/>
  <c r="A60" i="5"/>
  <c r="A60" i="4"/>
  <c r="A52" i="3"/>
  <c r="A57" i="8"/>
  <c r="A56" i="6"/>
  <c r="A52" i="5"/>
  <c r="A52" i="4"/>
  <c r="A44" i="3"/>
  <c r="A48" i="6"/>
  <c r="A49" i="8"/>
  <c r="A44" i="5"/>
  <c r="A44" i="4"/>
  <c r="A36" i="3"/>
  <c r="A41" i="8"/>
  <c r="A36" i="5"/>
  <c r="A40" i="6"/>
  <c r="A36" i="4"/>
  <c r="H131" i="3"/>
  <c r="I136" i="8"/>
  <c r="L135" i="6"/>
  <c r="H131" i="5"/>
  <c r="H131" i="4"/>
  <c r="A11" i="3"/>
  <c r="A16" i="8"/>
  <c r="A15" i="6"/>
  <c r="A11" i="5"/>
  <c r="A11" i="4"/>
  <c r="A130" i="3"/>
  <c r="A135" i="8"/>
  <c r="A130" i="5"/>
  <c r="A134" i="6"/>
  <c r="A130" i="4"/>
  <c r="A82" i="3"/>
  <c r="A86" i="6"/>
  <c r="A87" i="8"/>
  <c r="A82" i="5"/>
  <c r="A82" i="4"/>
  <c r="H11" i="3"/>
  <c r="I16" i="8"/>
  <c r="L15" i="6"/>
  <c r="H11" i="5"/>
  <c r="H11" i="4"/>
  <c r="H148" i="3"/>
  <c r="I153" i="8"/>
  <c r="L152" i="6"/>
  <c r="H148" i="4"/>
  <c r="H148" i="5"/>
  <c r="H140" i="3"/>
  <c r="I145" i="8"/>
  <c r="L144" i="6"/>
  <c r="H140" i="5"/>
  <c r="H140" i="4"/>
  <c r="H132" i="3"/>
  <c r="I137" i="8"/>
  <c r="L136" i="6"/>
  <c r="H132" i="4"/>
  <c r="H132" i="5"/>
  <c r="H124" i="3"/>
  <c r="I129" i="8"/>
  <c r="L128" i="6"/>
  <c r="H124" i="4"/>
  <c r="H124" i="5"/>
  <c r="H116" i="3"/>
  <c r="I121" i="8"/>
  <c r="L120" i="6"/>
  <c r="H116" i="5"/>
  <c r="H116" i="4"/>
  <c r="H108" i="3"/>
  <c r="L112" i="6"/>
  <c r="I113" i="8"/>
  <c r="H108" i="5"/>
  <c r="H108" i="4"/>
  <c r="H100" i="3"/>
  <c r="I105" i="8"/>
  <c r="L104" i="6"/>
  <c r="H100" i="4"/>
  <c r="H100" i="5"/>
  <c r="H92" i="3"/>
  <c r="I97" i="8"/>
  <c r="L96" i="6"/>
  <c r="H92" i="5"/>
  <c r="H92" i="4"/>
  <c r="H84" i="3"/>
  <c r="I89" i="8"/>
  <c r="L88" i="6"/>
  <c r="H84" i="5"/>
  <c r="H84" i="4"/>
  <c r="H76" i="3"/>
  <c r="I81" i="8"/>
  <c r="L80" i="6"/>
  <c r="H76" i="5"/>
  <c r="H76" i="4"/>
  <c r="H68" i="3"/>
  <c r="I73" i="8"/>
  <c r="L72" i="6"/>
  <c r="H68" i="5"/>
  <c r="H68" i="4"/>
  <c r="H60" i="3"/>
  <c r="L64" i="6"/>
  <c r="I65" i="8"/>
  <c r="H60" i="5"/>
  <c r="H60" i="4"/>
  <c r="H52" i="3"/>
  <c r="I57" i="8"/>
  <c r="L56" i="6"/>
  <c r="H52" i="5"/>
  <c r="H52" i="4"/>
  <c r="H44" i="3"/>
  <c r="L48" i="6"/>
  <c r="I49" i="8"/>
  <c r="H44" i="5"/>
  <c r="H44" i="4"/>
  <c r="H36" i="3"/>
  <c r="L40" i="6"/>
  <c r="I41" i="8"/>
  <c r="H36" i="5"/>
  <c r="H36" i="4"/>
  <c r="H28" i="3"/>
  <c r="L32" i="6"/>
  <c r="I33" i="8"/>
  <c r="H28" i="5"/>
  <c r="H28" i="4"/>
  <c r="H20" i="3"/>
  <c r="I25" i="8"/>
  <c r="L24" i="6"/>
  <c r="H20" i="5"/>
  <c r="H20" i="4"/>
  <c r="A12" i="3"/>
  <c r="A17" i="8"/>
  <c r="A16" i="6"/>
  <c r="A12" i="5"/>
  <c r="A12" i="4"/>
  <c r="A28" i="3"/>
  <c r="A32" i="6"/>
  <c r="A33" i="8"/>
  <c r="A28" i="4"/>
  <c r="A28" i="5"/>
  <c r="A20" i="3"/>
  <c r="A25" i="8"/>
  <c r="A24" i="6"/>
  <c r="A20" i="5"/>
  <c r="A20" i="4"/>
  <c r="A147" i="3"/>
  <c r="A152" i="8"/>
  <c r="A151" i="6"/>
  <c r="A147" i="5"/>
  <c r="A147" i="4"/>
  <c r="A139" i="3"/>
  <c r="A144" i="8"/>
  <c r="A143" i="6"/>
  <c r="A139" i="5"/>
  <c r="A139" i="4"/>
  <c r="A131" i="3"/>
  <c r="A136" i="8"/>
  <c r="A135" i="6"/>
  <c r="A131" i="5"/>
  <c r="A131" i="4"/>
  <c r="A123" i="3"/>
  <c r="A128" i="8"/>
  <c r="A127" i="6"/>
  <c r="A123" i="4"/>
  <c r="A123" i="5"/>
  <c r="A115" i="3"/>
  <c r="A120" i="8"/>
  <c r="A119" i="6"/>
  <c r="A115" i="5"/>
  <c r="A115" i="4"/>
  <c r="A107" i="3"/>
  <c r="A112" i="8"/>
  <c r="A111" i="6"/>
  <c r="A107" i="5"/>
  <c r="A107" i="4"/>
  <c r="A99" i="3"/>
  <c r="A104" i="8"/>
  <c r="A103" i="6"/>
  <c r="A99" i="5"/>
  <c r="A99" i="4"/>
  <c r="A91" i="3"/>
  <c r="A95" i="6"/>
  <c r="A96" i="8"/>
  <c r="A91" i="5"/>
  <c r="A91" i="4"/>
  <c r="A83" i="3"/>
  <c r="A88" i="8"/>
  <c r="A87" i="6"/>
  <c r="A83" i="5"/>
  <c r="A83" i="4"/>
  <c r="A75" i="3"/>
  <c r="A80" i="8"/>
  <c r="A79" i="6"/>
  <c r="A75" i="5"/>
  <c r="A75" i="4"/>
  <c r="A67" i="3"/>
  <c r="A71" i="6"/>
  <c r="A72" i="8"/>
  <c r="A67" i="5"/>
  <c r="A67" i="4"/>
  <c r="A59" i="3"/>
  <c r="A64" i="8"/>
  <c r="A63" i="6"/>
  <c r="A59" i="5"/>
  <c r="A59" i="4"/>
  <c r="A51" i="3"/>
  <c r="A56" i="8"/>
  <c r="A55" i="6"/>
  <c r="A51" i="5"/>
  <c r="A51" i="4"/>
  <c r="A43" i="3"/>
  <c r="A48" i="8"/>
  <c r="A47" i="6"/>
  <c r="A43" i="5"/>
  <c r="A43" i="4"/>
  <c r="A35" i="3"/>
  <c r="A40" i="8"/>
  <c r="A39" i="6"/>
  <c r="A35" i="5"/>
  <c r="A35" i="4"/>
  <c r="D144" i="14"/>
  <c r="D136" i="14"/>
  <c r="D128" i="14"/>
  <c r="D120" i="14"/>
  <c r="D112" i="14"/>
  <c r="D104" i="14"/>
  <c r="D96" i="14"/>
  <c r="D92" i="14"/>
  <c r="D84" i="14"/>
  <c r="D76" i="14"/>
  <c r="D68" i="14"/>
  <c r="D60" i="14"/>
  <c r="D56" i="14"/>
  <c r="D48" i="14"/>
  <c r="D40" i="14"/>
  <c r="D32" i="14"/>
  <c r="D28" i="14"/>
  <c r="D20" i="14"/>
  <c r="D16" i="14"/>
  <c r="D143" i="14"/>
  <c r="D139" i="14"/>
  <c r="D135" i="14"/>
  <c r="D131" i="14"/>
  <c r="D127" i="14"/>
  <c r="D123" i="14"/>
  <c r="D119" i="14"/>
  <c r="D115" i="14"/>
  <c r="D111" i="14"/>
  <c r="D107" i="14"/>
  <c r="D103" i="14"/>
  <c r="D99" i="14"/>
  <c r="D95" i="14"/>
  <c r="D91" i="14"/>
  <c r="D87" i="14"/>
  <c r="D83" i="14"/>
  <c r="D79" i="14"/>
  <c r="D75" i="14"/>
  <c r="D71" i="14"/>
  <c r="D67" i="14"/>
  <c r="D63" i="14"/>
  <c r="D59" i="14"/>
  <c r="D55" i="14"/>
  <c r="D51" i="14"/>
  <c r="D47" i="14"/>
  <c r="D43" i="14"/>
  <c r="D39" i="14"/>
  <c r="D35" i="14"/>
  <c r="D31" i="14"/>
  <c r="D27" i="14"/>
  <c r="D23" i="14"/>
  <c r="D19" i="14"/>
  <c r="D15" i="14"/>
  <c r="D146" i="14"/>
  <c r="D142" i="14"/>
  <c r="D138" i="14"/>
  <c r="D134" i="14"/>
  <c r="D130" i="14"/>
  <c r="D126" i="14"/>
  <c r="D122" i="14"/>
  <c r="D118" i="14"/>
  <c r="D114" i="14"/>
  <c r="D110" i="14"/>
  <c r="D106" i="14"/>
  <c r="D102" i="14"/>
  <c r="D98" i="14"/>
  <c r="D94" i="14"/>
  <c r="D90" i="14"/>
  <c r="D86" i="14"/>
  <c r="D82" i="14"/>
  <c r="D78" i="14"/>
  <c r="D74" i="14"/>
  <c r="D70" i="14"/>
  <c r="D66" i="14"/>
  <c r="D62" i="14"/>
  <c r="D58" i="14"/>
  <c r="D54" i="14"/>
  <c r="D50" i="14"/>
  <c r="D46" i="14"/>
  <c r="D42" i="14"/>
  <c r="D38" i="14"/>
  <c r="D34" i="14"/>
  <c r="D30" i="14"/>
  <c r="D26" i="14"/>
  <c r="D22" i="14"/>
  <c r="D18" i="14"/>
  <c r="D140" i="14"/>
  <c r="D132" i="14"/>
  <c r="D124" i="14"/>
  <c r="D116" i="14"/>
  <c r="D108" i="14"/>
  <c r="D100" i="14"/>
  <c r="D88" i="14"/>
  <c r="D80" i="14"/>
  <c r="D72" i="14"/>
  <c r="D64" i="14"/>
  <c r="D52" i="14"/>
  <c r="D44" i="14"/>
  <c r="D36" i="14"/>
  <c r="D24" i="14"/>
  <c r="D165" i="14"/>
  <c r="D164" i="14"/>
  <c r="D163" i="14"/>
  <c r="D162" i="14"/>
  <c r="D161" i="14"/>
  <c r="D160" i="14"/>
  <c r="D159" i="14"/>
  <c r="D158" i="14"/>
  <c r="D157" i="14"/>
  <c r="D156" i="14"/>
  <c r="D155" i="14"/>
  <c r="D154" i="14"/>
  <c r="D153" i="14"/>
  <c r="D152" i="14"/>
  <c r="D151" i="14"/>
  <c r="D150" i="14"/>
  <c r="D149" i="14"/>
  <c r="D148" i="14"/>
  <c r="D147" i="14"/>
  <c r="D145" i="14"/>
  <c r="D141" i="14"/>
  <c r="D137" i="14"/>
  <c r="D133" i="14"/>
  <c r="D129" i="14"/>
  <c r="D125" i="14"/>
  <c r="D121" i="14"/>
  <c r="D117" i="14"/>
  <c r="D113" i="14"/>
  <c r="D109" i="14"/>
  <c r="D105" i="14"/>
  <c r="D101" i="14"/>
  <c r="D97" i="14"/>
  <c r="D93" i="14"/>
  <c r="D89" i="14"/>
  <c r="D85" i="14"/>
  <c r="D81" i="14"/>
  <c r="D77" i="14"/>
  <c r="D73" i="14"/>
  <c r="D69" i="14"/>
  <c r="D65" i="14"/>
  <c r="D61" i="14"/>
  <c r="D57" i="14"/>
  <c r="D53" i="14"/>
  <c r="D49" i="14"/>
  <c r="D45" i="14"/>
  <c r="D41" i="14"/>
  <c r="D37" i="14"/>
  <c r="D33" i="14"/>
  <c r="D29" i="14"/>
  <c r="D25" i="14"/>
  <c r="D21" i="14"/>
  <c r="D17" i="14"/>
  <c r="K10" i="11"/>
  <c r="L10" i="11" s="1"/>
  <c r="H12" i="12"/>
  <c r="I14" i="25"/>
  <c r="H19" i="12"/>
  <c r="I21" i="25"/>
  <c r="D12" i="14"/>
  <c r="H13" i="12"/>
  <c r="I15" i="25"/>
  <c r="I22" i="25"/>
  <c r="H20" i="12"/>
  <c r="D13" i="14"/>
  <c r="A22" i="25"/>
  <c r="A20" i="12"/>
  <c r="A25" i="19"/>
  <c r="H14" i="12"/>
  <c r="I16" i="25"/>
  <c r="D7" i="14"/>
  <c r="I17" i="25"/>
  <c r="H15" i="12"/>
  <c r="D8" i="14"/>
  <c r="A11" i="12"/>
  <c r="A13" i="25"/>
  <c r="A14" i="25"/>
  <c r="A12" i="12"/>
  <c r="I12" i="25"/>
  <c r="H10" i="12"/>
  <c r="A12" i="25"/>
  <c r="A10" i="12"/>
  <c r="A15" i="25"/>
  <c r="A13" i="12"/>
  <c r="A14" i="12"/>
  <c r="A16" i="25"/>
  <c r="A19" i="19"/>
  <c r="A17" i="25"/>
  <c r="A15" i="12"/>
  <c r="A20" i="19"/>
  <c r="H16" i="12"/>
  <c r="I18" i="25"/>
  <c r="D9" i="14"/>
  <c r="A16" i="12"/>
  <c r="A18" i="25"/>
  <c r="A21" i="19"/>
  <c r="A19" i="25"/>
  <c r="A17" i="12"/>
  <c r="A22" i="19"/>
  <c r="H17" i="12"/>
  <c r="I19" i="25"/>
  <c r="D10" i="14"/>
  <c r="I13" i="25"/>
  <c r="H11" i="12"/>
  <c r="I20" i="25"/>
  <c r="H18" i="12"/>
  <c r="D11" i="14"/>
  <c r="A18" i="12"/>
  <c r="A20" i="25"/>
  <c r="A23" i="19"/>
  <c r="A19" i="12"/>
  <c r="A21" i="25"/>
  <c r="A24" i="19"/>
  <c r="D14" i="14"/>
  <c r="J10" i="12"/>
  <c r="S6" i="9" s="1"/>
  <c r="J20" i="12"/>
  <c r="S16" i="9" s="1"/>
  <c r="J19" i="12"/>
  <c r="S15" i="9" s="1"/>
  <c r="J14" i="12"/>
  <c r="S10" i="9" s="1"/>
  <c r="J18" i="12"/>
  <c r="S14" i="9" s="1"/>
  <c r="J13" i="12"/>
  <c r="S9" i="9" s="1"/>
  <c r="J11" i="12"/>
  <c r="S7" i="9" s="1"/>
  <c r="J17" i="12"/>
  <c r="S13" i="9" s="1"/>
  <c r="J15" i="12"/>
  <c r="S11" i="9" s="1"/>
  <c r="J16" i="12"/>
  <c r="S12" i="9" s="1"/>
  <c r="J12" i="12"/>
  <c r="S8" i="9" s="1"/>
  <c r="A17" i="19"/>
  <c r="A18" i="19"/>
  <c r="A15" i="19"/>
  <c r="Y9" i="3"/>
  <c r="D6" i="14"/>
  <c r="D3" i="14"/>
  <c r="D4" i="14"/>
  <c r="P12" i="2"/>
  <c r="I11" i="25"/>
  <c r="D2" i="14"/>
  <c r="D5" i="14"/>
  <c r="A16" i="19"/>
  <c r="I9" i="5"/>
  <c r="N9" i="5" s="1"/>
  <c r="G13" i="16"/>
  <c r="G20" i="16"/>
  <c r="G19" i="16"/>
  <c r="G7" i="16"/>
  <c r="G8" i="16"/>
  <c r="F14" i="16"/>
  <c r="G22" i="16"/>
  <c r="G12" i="16"/>
  <c r="H25" i="8"/>
  <c r="O25" i="8" s="1"/>
  <c r="P25" i="8" s="1"/>
  <c r="H24" i="8"/>
  <c r="O24" i="8" s="1"/>
  <c r="P24" i="8" s="1"/>
  <c r="H23" i="8"/>
  <c r="O23" i="8" s="1"/>
  <c r="P23" i="8" s="1"/>
  <c r="H22" i="8"/>
  <c r="O22" i="8" s="1"/>
  <c r="P22" i="8" s="1"/>
  <c r="H9" i="7"/>
  <c r="F11" i="8"/>
  <c r="A9" i="5"/>
  <c r="A14" i="8"/>
  <c r="A9" i="4"/>
  <c r="A9" i="12"/>
  <c r="A14" i="19"/>
  <c r="A9" i="3"/>
  <c r="A13" i="6"/>
  <c r="A5" i="9"/>
  <c r="I14" i="8"/>
  <c r="H9" i="3"/>
  <c r="L13" i="6"/>
  <c r="H9" i="5"/>
  <c r="H9" i="4"/>
  <c r="H9" i="12"/>
  <c r="P13" i="2"/>
  <c r="S13" i="2"/>
  <c r="S14" i="2" s="1"/>
  <c r="I11" i="3"/>
  <c r="O11" i="3" s="1"/>
  <c r="Q11" i="3" s="1"/>
  <c r="I10" i="3"/>
  <c r="O10" i="3" s="1"/>
  <c r="S10" i="3" s="1"/>
  <c r="I9" i="3"/>
  <c r="H20" i="8"/>
  <c r="O20" i="8" s="1"/>
  <c r="P20" i="8" s="1"/>
  <c r="H21" i="8"/>
  <c r="O21" i="8" s="1"/>
  <c r="P21" i="8" s="1"/>
  <c r="H14" i="8"/>
  <c r="O14" i="8" s="1"/>
  <c r="H16" i="8"/>
  <c r="O16" i="8" s="1"/>
  <c r="P16" i="8" s="1"/>
  <c r="H15" i="8"/>
  <c r="O15" i="8" s="1"/>
  <c r="P15" i="8" s="1"/>
  <c r="H19" i="8"/>
  <c r="O19" i="8" s="1"/>
  <c r="P19" i="8" s="1"/>
  <c r="H17" i="8"/>
  <c r="O17" i="8" s="1"/>
  <c r="P17" i="8" s="1"/>
  <c r="H18" i="8"/>
  <c r="O18" i="8" s="1"/>
  <c r="P18" i="8" s="1"/>
  <c r="Q15" i="2"/>
  <c r="H15" i="9"/>
  <c r="I14" i="9"/>
  <c r="P16" i="2"/>
  <c r="P21" i="2"/>
  <c r="R22" i="2" s="1"/>
  <c r="A16" i="9"/>
  <c r="Q19" i="2"/>
  <c r="R18" i="2"/>
  <c r="A15" i="9"/>
  <c r="A14" i="9"/>
  <c r="S17" i="9"/>
  <c r="I13" i="9"/>
  <c r="A23" i="9"/>
  <c r="R22" i="9"/>
  <c r="A24" i="9"/>
  <c r="S18" i="9"/>
  <c r="I16" i="9"/>
  <c r="I11" i="9"/>
  <c r="H18" i="9"/>
  <c r="A17" i="9"/>
  <c r="A18" i="9"/>
  <c r="A20" i="9"/>
  <c r="A12" i="9"/>
  <c r="A8" i="9"/>
  <c r="A11" i="9"/>
  <c r="A19" i="9"/>
  <c r="A9" i="9"/>
  <c r="A22" i="9"/>
  <c r="A21" i="9"/>
  <c r="I17" i="9"/>
  <c r="R20" i="9"/>
  <c r="H21" i="9"/>
  <c r="S22" i="9"/>
  <c r="H20" i="9"/>
  <c r="S21" i="9"/>
  <c r="S20" i="9"/>
  <c r="S19"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S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T551" i="16" s="1"/>
  <c r="U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T605" i="16"/>
  <c r="U605" i="16" s="1"/>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U9" i="3"/>
  <c r="A13" i="9"/>
  <c r="H12" i="9"/>
  <c r="H11" i="9"/>
  <c r="A10" i="9"/>
  <c r="F4" i="14"/>
  <c r="A7" i="9"/>
  <c r="F5" i="14"/>
  <c r="F6" i="14"/>
  <c r="P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X7" i="16"/>
  <c r="N13" i="2" s="1"/>
  <c r="K15" i="19" s="1"/>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T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3" i="3" l="1"/>
  <c r="Q16" i="3"/>
  <c r="R13" i="3"/>
  <c r="R11" i="3"/>
  <c r="S31" i="8"/>
  <c r="T31" i="8"/>
  <c r="R31" i="8"/>
  <c r="T97" i="8"/>
  <c r="R97" i="8"/>
  <c r="S97" i="8"/>
  <c r="R21" i="8"/>
  <c r="S21" i="8"/>
  <c r="T21" i="8"/>
  <c r="R23" i="8"/>
  <c r="S23" i="8"/>
  <c r="T23" i="8"/>
  <c r="S43" i="8"/>
  <c r="T43" i="8"/>
  <c r="R43" i="8"/>
  <c r="R56" i="8"/>
  <c r="T56" i="8"/>
  <c r="S56" i="8"/>
  <c r="T79" i="8"/>
  <c r="S79" i="8"/>
  <c r="R79" i="8"/>
  <c r="R111" i="8"/>
  <c r="S111" i="8"/>
  <c r="T111" i="8"/>
  <c r="S36" i="8"/>
  <c r="T36" i="8"/>
  <c r="R36" i="8"/>
  <c r="S148" i="8"/>
  <c r="T148" i="8"/>
  <c r="R148" i="8"/>
  <c r="S101" i="8"/>
  <c r="R101" i="8"/>
  <c r="T101" i="8"/>
  <c r="T63" i="8"/>
  <c r="R63" i="8"/>
  <c r="S63" i="8"/>
  <c r="R77" i="8"/>
  <c r="S77" i="8"/>
  <c r="T77" i="8"/>
  <c r="R46" i="8"/>
  <c r="T46" i="8"/>
  <c r="S46" i="8"/>
  <c r="T49" i="8"/>
  <c r="R49" i="8"/>
  <c r="S49" i="8"/>
  <c r="T113" i="8"/>
  <c r="R113" i="8"/>
  <c r="S113" i="8"/>
  <c r="R120" i="8"/>
  <c r="S120" i="8"/>
  <c r="T120" i="8"/>
  <c r="R50" i="8"/>
  <c r="T50" i="8"/>
  <c r="S50" i="8"/>
  <c r="R114" i="8"/>
  <c r="S114" i="8"/>
  <c r="T114" i="8"/>
  <c r="R24" i="8"/>
  <c r="S24" i="8"/>
  <c r="T24" i="8"/>
  <c r="V15" i="9" s="1"/>
  <c r="R55" i="8"/>
  <c r="T55" i="8"/>
  <c r="S55" i="8"/>
  <c r="R69" i="8"/>
  <c r="T69" i="8"/>
  <c r="S69" i="8"/>
  <c r="T127" i="8"/>
  <c r="S127" i="8"/>
  <c r="R127" i="8"/>
  <c r="R48" i="8"/>
  <c r="T48" i="8"/>
  <c r="S48" i="8"/>
  <c r="R28" i="8"/>
  <c r="S28" i="8"/>
  <c r="T28" i="8"/>
  <c r="R133" i="8"/>
  <c r="S133" i="8"/>
  <c r="T133" i="8"/>
  <c r="T88" i="8"/>
  <c r="R88" i="8"/>
  <c r="S88" i="8"/>
  <c r="R91" i="8"/>
  <c r="S91" i="8"/>
  <c r="T91" i="8"/>
  <c r="R54" i="8"/>
  <c r="S54" i="8"/>
  <c r="T54" i="8"/>
  <c r="R57" i="8"/>
  <c r="S57" i="8"/>
  <c r="T57" i="8"/>
  <c r="R128" i="8"/>
  <c r="S128" i="8"/>
  <c r="T128" i="8"/>
  <c r="R58" i="8"/>
  <c r="S58" i="8"/>
  <c r="T58" i="8"/>
  <c r="R18" i="8"/>
  <c r="S18" i="8"/>
  <c r="T18" i="8"/>
  <c r="R25" i="8"/>
  <c r="AB16" i="9" s="1"/>
  <c r="S25" i="8"/>
  <c r="T25" i="8"/>
  <c r="T80" i="8"/>
  <c r="R80" i="8"/>
  <c r="S80" i="8"/>
  <c r="R83" i="8"/>
  <c r="S83" i="8"/>
  <c r="T83" i="8"/>
  <c r="R32" i="8"/>
  <c r="S32" i="8"/>
  <c r="T32" i="8"/>
  <c r="V23" i="9" s="1"/>
  <c r="R143" i="8"/>
  <c r="T143" i="8"/>
  <c r="S143" i="8"/>
  <c r="R61" i="8"/>
  <c r="T61" i="8"/>
  <c r="S61" i="8"/>
  <c r="R107" i="8"/>
  <c r="S107" i="8"/>
  <c r="T107" i="8"/>
  <c r="T40" i="8"/>
  <c r="R40" i="8"/>
  <c r="S40" i="8"/>
  <c r="S103" i="8"/>
  <c r="R103" i="8"/>
  <c r="T103" i="8"/>
  <c r="R62" i="8"/>
  <c r="S62" i="8"/>
  <c r="T62" i="8"/>
  <c r="S126" i="8"/>
  <c r="T126" i="8"/>
  <c r="R126" i="8"/>
  <c r="R65" i="8"/>
  <c r="S65" i="8"/>
  <c r="T65" i="8"/>
  <c r="R136" i="8"/>
  <c r="S136" i="8"/>
  <c r="T136" i="8"/>
  <c r="R17" i="8"/>
  <c r="S17" i="8"/>
  <c r="T17" i="8"/>
  <c r="R45" i="8"/>
  <c r="S45" i="8"/>
  <c r="T45" i="8"/>
  <c r="R70" i="8"/>
  <c r="S70" i="8"/>
  <c r="T70" i="8"/>
  <c r="R134" i="8"/>
  <c r="S134" i="8"/>
  <c r="T134" i="8"/>
  <c r="R137" i="8"/>
  <c r="S137" i="8"/>
  <c r="T137" i="8"/>
  <c r="S144" i="8"/>
  <c r="T144" i="8"/>
  <c r="R144" i="8"/>
  <c r="S138" i="8"/>
  <c r="T138" i="8"/>
  <c r="R138" i="8"/>
  <c r="R30" i="8"/>
  <c r="S30" i="8"/>
  <c r="T30" i="8"/>
  <c r="V21" i="9" s="1"/>
  <c r="T19" i="8"/>
  <c r="R19" i="8"/>
  <c r="S19" i="8"/>
  <c r="R108" i="8"/>
  <c r="S108" i="8"/>
  <c r="T108" i="8"/>
  <c r="R109" i="8"/>
  <c r="S109" i="8"/>
  <c r="T109" i="8"/>
  <c r="R59" i="8"/>
  <c r="T59" i="8"/>
  <c r="S59" i="8"/>
  <c r="R139" i="8"/>
  <c r="S139" i="8"/>
  <c r="T139" i="8"/>
  <c r="R87" i="8"/>
  <c r="T87" i="8"/>
  <c r="S87" i="8"/>
  <c r="T47" i="8"/>
  <c r="R47" i="8"/>
  <c r="S47" i="8"/>
  <c r="S27" i="8"/>
  <c r="R27" i="8"/>
  <c r="T27" i="8"/>
  <c r="R135" i="8"/>
  <c r="S135" i="8"/>
  <c r="T135" i="8"/>
  <c r="S78" i="8"/>
  <c r="R78" i="8"/>
  <c r="T78" i="8"/>
  <c r="S142" i="8"/>
  <c r="R142" i="8"/>
  <c r="T142" i="8"/>
  <c r="R81" i="8"/>
  <c r="T81" i="8"/>
  <c r="S81" i="8"/>
  <c r="R145" i="8"/>
  <c r="S145" i="8"/>
  <c r="T145" i="8"/>
  <c r="R152" i="8"/>
  <c r="T152" i="8"/>
  <c r="S152" i="8"/>
  <c r="T82" i="8"/>
  <c r="R82" i="8"/>
  <c r="S82" i="8"/>
  <c r="T146" i="8"/>
  <c r="R146" i="8"/>
  <c r="S146" i="8"/>
  <c r="R16" i="8"/>
  <c r="S16" i="8"/>
  <c r="T16" i="8"/>
  <c r="S84" i="8"/>
  <c r="R84" i="8"/>
  <c r="T84" i="8"/>
  <c r="R15" i="8"/>
  <c r="S15" i="8"/>
  <c r="T15" i="8"/>
  <c r="R68" i="8"/>
  <c r="S68" i="8"/>
  <c r="T68" i="8"/>
  <c r="R124" i="8"/>
  <c r="S124" i="8"/>
  <c r="T124" i="8"/>
  <c r="R125" i="8"/>
  <c r="S125" i="8"/>
  <c r="T125" i="8"/>
  <c r="S71" i="8"/>
  <c r="T71" i="8"/>
  <c r="R71" i="8"/>
  <c r="T35" i="8"/>
  <c r="R35" i="8"/>
  <c r="S35" i="8"/>
  <c r="T100" i="8"/>
  <c r="R100" i="8"/>
  <c r="S100" i="8"/>
  <c r="S147" i="8"/>
  <c r="T147" i="8"/>
  <c r="R147" i="8"/>
  <c r="T72" i="8"/>
  <c r="R72" i="8"/>
  <c r="S72" i="8"/>
  <c r="R39" i="8"/>
  <c r="S39" i="8"/>
  <c r="T39" i="8"/>
  <c r="T151" i="8"/>
  <c r="R151" i="8"/>
  <c r="S151" i="8"/>
  <c r="S86" i="8"/>
  <c r="R86" i="8"/>
  <c r="T86" i="8"/>
  <c r="S150" i="8"/>
  <c r="R150" i="8"/>
  <c r="T150" i="8"/>
  <c r="S89" i="8"/>
  <c r="T89" i="8"/>
  <c r="R89" i="8"/>
  <c r="R153" i="8"/>
  <c r="S153" i="8"/>
  <c r="T153" i="8"/>
  <c r="T26" i="8"/>
  <c r="V17" i="9" s="1"/>
  <c r="R26" i="8"/>
  <c r="S26" i="8"/>
  <c r="T90" i="8"/>
  <c r="S90" i="8"/>
  <c r="R90" i="8"/>
  <c r="R116" i="8"/>
  <c r="T116" i="8"/>
  <c r="S116" i="8"/>
  <c r="S104" i="8"/>
  <c r="T104" i="8"/>
  <c r="R104" i="8"/>
  <c r="T140" i="8"/>
  <c r="R140" i="8"/>
  <c r="S140" i="8"/>
  <c r="R33" i="8"/>
  <c r="AB24" i="9" s="1"/>
  <c r="S33" i="8"/>
  <c r="T33" i="8"/>
  <c r="V24" i="9" s="1"/>
  <c r="R22" i="8"/>
  <c r="T22" i="8"/>
  <c r="S22" i="8"/>
  <c r="R53" i="8"/>
  <c r="T53" i="8"/>
  <c r="S53" i="8"/>
  <c r="R96" i="8"/>
  <c r="T96" i="8"/>
  <c r="S96" i="8"/>
  <c r="R99" i="8"/>
  <c r="T99" i="8"/>
  <c r="S99" i="8"/>
  <c r="S76" i="8"/>
  <c r="R76" i="8"/>
  <c r="T76" i="8"/>
  <c r="R37" i="8"/>
  <c r="S37" i="8"/>
  <c r="T37" i="8"/>
  <c r="S64" i="8"/>
  <c r="R64" i="8"/>
  <c r="T64" i="8"/>
  <c r="R38" i="8"/>
  <c r="T38" i="8"/>
  <c r="S38" i="8"/>
  <c r="R102" i="8"/>
  <c r="S102" i="8"/>
  <c r="T102" i="8"/>
  <c r="R41" i="8"/>
  <c r="S41" i="8"/>
  <c r="T41" i="8"/>
  <c r="N50" i="6"/>
  <c r="S50" i="6"/>
  <c r="O50" i="6"/>
  <c r="Q50" i="6"/>
  <c r="N89" i="6"/>
  <c r="Q89" i="6"/>
  <c r="O89" i="6"/>
  <c r="S89" i="6"/>
  <c r="N72" i="6"/>
  <c r="O72" i="6"/>
  <c r="Q72" i="6"/>
  <c r="S72" i="6"/>
  <c r="N41" i="6"/>
  <c r="S41" i="6"/>
  <c r="O41" i="6"/>
  <c r="Q41" i="6"/>
  <c r="N95" i="6"/>
  <c r="O95" i="6"/>
  <c r="Q95" i="6"/>
  <c r="S95" i="6"/>
  <c r="O93" i="6"/>
  <c r="N93" i="6"/>
  <c r="Q93" i="6"/>
  <c r="S93" i="6"/>
  <c r="N104" i="6"/>
  <c r="Q104" i="6"/>
  <c r="O104" i="6"/>
  <c r="S104" i="6"/>
  <c r="N44" i="6"/>
  <c r="Q44" i="6"/>
  <c r="O44" i="6"/>
  <c r="S44" i="6"/>
  <c r="N25" i="6"/>
  <c r="O25" i="6"/>
  <c r="S25" i="6"/>
  <c r="Q25" i="6"/>
  <c r="N122" i="6"/>
  <c r="Q122" i="6"/>
  <c r="S122" i="6"/>
  <c r="O122" i="6"/>
  <c r="S76" i="6"/>
  <c r="N76" i="6"/>
  <c r="O76" i="6"/>
  <c r="Q76" i="6"/>
  <c r="S107" i="6"/>
  <c r="O107" i="6"/>
  <c r="Q107" i="6"/>
  <c r="N107" i="6"/>
  <c r="Q129" i="6"/>
  <c r="O129" i="6"/>
  <c r="S129" i="6"/>
  <c r="N129" i="6"/>
  <c r="N146" i="6"/>
  <c r="O146" i="6"/>
  <c r="Q146" i="6"/>
  <c r="S146" i="6"/>
  <c r="N110" i="6"/>
  <c r="S110" i="6"/>
  <c r="Q110" i="6"/>
  <c r="O110" i="6"/>
  <c r="O149" i="6"/>
  <c r="N149" i="6"/>
  <c r="S149" i="6"/>
  <c r="Q149" i="6"/>
  <c r="N105" i="6"/>
  <c r="O105" i="6"/>
  <c r="S105" i="6"/>
  <c r="Q105" i="6"/>
  <c r="O78" i="3"/>
  <c r="AB78" i="3"/>
  <c r="O57" i="3"/>
  <c r="AB57" i="3"/>
  <c r="AB121" i="3"/>
  <c r="O121" i="3"/>
  <c r="O104" i="3"/>
  <c r="AB104" i="3"/>
  <c r="O74" i="3"/>
  <c r="AB74" i="3"/>
  <c r="O138" i="3"/>
  <c r="AB138" i="3"/>
  <c r="O19" i="3"/>
  <c r="AB19" i="3"/>
  <c r="O83" i="3"/>
  <c r="AB83" i="3"/>
  <c r="O147" i="3"/>
  <c r="AB147" i="3"/>
  <c r="O20" i="3"/>
  <c r="AB20" i="3"/>
  <c r="O84" i="3"/>
  <c r="AB84" i="3"/>
  <c r="AB148" i="3"/>
  <c r="O148" i="3"/>
  <c r="O77" i="3"/>
  <c r="AB77" i="3"/>
  <c r="AB141" i="3"/>
  <c r="O141" i="3"/>
  <c r="O23" i="3"/>
  <c r="AB23" i="3"/>
  <c r="K19" i="9" s="1"/>
  <c r="O87" i="3"/>
  <c r="AB87" i="3"/>
  <c r="T93" i="8"/>
  <c r="S93" i="8"/>
  <c r="R93" i="8"/>
  <c r="S42" i="8"/>
  <c r="T42" i="8"/>
  <c r="R42" i="8"/>
  <c r="R132" i="8"/>
  <c r="S132" i="8"/>
  <c r="T132" i="8"/>
  <c r="N45" i="6"/>
  <c r="Q45" i="6"/>
  <c r="O45" i="6"/>
  <c r="S45" i="6"/>
  <c r="N73" i="6"/>
  <c r="O73" i="6"/>
  <c r="Q73" i="6"/>
  <c r="S73" i="6"/>
  <c r="N26" i="6"/>
  <c r="Q26" i="6"/>
  <c r="S26" i="6"/>
  <c r="O26" i="6"/>
  <c r="N53" i="6"/>
  <c r="O53" i="6"/>
  <c r="Q53" i="6"/>
  <c r="S53" i="6"/>
  <c r="N118" i="6"/>
  <c r="S118" i="6"/>
  <c r="Q118" i="6"/>
  <c r="O118" i="6"/>
  <c r="N49" i="6"/>
  <c r="O49" i="6"/>
  <c r="Q49" i="6"/>
  <c r="S49" i="6"/>
  <c r="N113" i="6"/>
  <c r="O113" i="6"/>
  <c r="Q113" i="6"/>
  <c r="S113" i="6"/>
  <c r="N54" i="6"/>
  <c r="S54" i="6"/>
  <c r="Q54" i="6"/>
  <c r="O54" i="6"/>
  <c r="N32" i="6"/>
  <c r="S32" i="6"/>
  <c r="Q32" i="6"/>
  <c r="O32" i="6"/>
  <c r="R24" i="9"/>
  <c r="S114" i="6"/>
  <c r="N114" i="6"/>
  <c r="O114" i="6"/>
  <c r="Q114" i="6"/>
  <c r="S67" i="6"/>
  <c r="O67" i="6"/>
  <c r="N67" i="6"/>
  <c r="Q67" i="6"/>
  <c r="N143" i="6"/>
  <c r="S143" i="6"/>
  <c r="O143" i="6"/>
  <c r="Q143" i="6"/>
  <c r="N142" i="6"/>
  <c r="S142" i="6"/>
  <c r="O142" i="6"/>
  <c r="Q142" i="6"/>
  <c r="N38" i="6"/>
  <c r="O38" i="6"/>
  <c r="Q38" i="6"/>
  <c r="S38" i="6"/>
  <c r="O102" i="6"/>
  <c r="S102" i="6"/>
  <c r="Q102" i="6"/>
  <c r="N102" i="6"/>
  <c r="S80" i="6"/>
  <c r="N80" i="6"/>
  <c r="Q80" i="6"/>
  <c r="O80" i="6"/>
  <c r="N117" i="6"/>
  <c r="O117" i="6"/>
  <c r="S117" i="6"/>
  <c r="Q117" i="6"/>
  <c r="O32" i="3"/>
  <c r="AB32" i="3"/>
  <c r="O65" i="3"/>
  <c r="AB65" i="3"/>
  <c r="O129" i="3"/>
  <c r="AB129" i="3"/>
  <c r="O18" i="3"/>
  <c r="AB18" i="3"/>
  <c r="O82" i="3"/>
  <c r="AB82" i="3"/>
  <c r="O146" i="3"/>
  <c r="AB146" i="3"/>
  <c r="O27" i="3"/>
  <c r="AB27" i="3"/>
  <c r="AB91" i="3"/>
  <c r="O91" i="3"/>
  <c r="O54" i="3"/>
  <c r="AB54" i="3"/>
  <c r="O28" i="3"/>
  <c r="AB28" i="3"/>
  <c r="O92" i="3"/>
  <c r="AB92" i="3"/>
  <c r="O21" i="3"/>
  <c r="AB21" i="3"/>
  <c r="O85" i="3"/>
  <c r="AB85" i="3"/>
  <c r="O22" i="3"/>
  <c r="AB22" i="3"/>
  <c r="O31" i="3"/>
  <c r="AB31" i="3"/>
  <c r="O95" i="3"/>
  <c r="AB95" i="3"/>
  <c r="S11" i="3"/>
  <c r="R117" i="8"/>
  <c r="S117" i="8"/>
  <c r="T117" i="8"/>
  <c r="R141" i="8"/>
  <c r="S141" i="8"/>
  <c r="T141" i="8"/>
  <c r="T94" i="8"/>
  <c r="R94" i="8"/>
  <c r="S94" i="8"/>
  <c r="S129" i="8"/>
  <c r="T129" i="8"/>
  <c r="R129" i="8"/>
  <c r="R149" i="8"/>
  <c r="S149" i="8"/>
  <c r="T149" i="8"/>
  <c r="S112" i="8"/>
  <c r="T112" i="8"/>
  <c r="R112" i="8"/>
  <c r="S128" i="6"/>
  <c r="Q128" i="6"/>
  <c r="N128" i="6"/>
  <c r="O128" i="6"/>
  <c r="S116" i="6"/>
  <c r="N116" i="6"/>
  <c r="O116" i="6"/>
  <c r="Q116" i="6"/>
  <c r="N36" i="6"/>
  <c r="O36" i="6"/>
  <c r="Q36" i="6"/>
  <c r="S36" i="6"/>
  <c r="N132" i="6"/>
  <c r="O132" i="6"/>
  <c r="S132" i="6"/>
  <c r="Q132" i="6"/>
  <c r="N108" i="6"/>
  <c r="Q108" i="6"/>
  <c r="O108" i="6"/>
  <c r="S108" i="6"/>
  <c r="N65" i="6"/>
  <c r="Q65" i="6"/>
  <c r="O65" i="6"/>
  <c r="S65" i="6"/>
  <c r="S51" i="6"/>
  <c r="O51" i="6"/>
  <c r="N51" i="6"/>
  <c r="Q51" i="6"/>
  <c r="N82" i="6"/>
  <c r="O82" i="6"/>
  <c r="Q82" i="6"/>
  <c r="S82" i="6"/>
  <c r="N46" i="6"/>
  <c r="S46" i="6"/>
  <c r="O46" i="6"/>
  <c r="Q46" i="6"/>
  <c r="N87" i="6"/>
  <c r="S87" i="6"/>
  <c r="O87" i="6"/>
  <c r="Q87" i="6"/>
  <c r="N66" i="6"/>
  <c r="S66" i="6"/>
  <c r="O66" i="6"/>
  <c r="Q66" i="6"/>
  <c r="N135" i="6"/>
  <c r="O135" i="6"/>
  <c r="S135" i="6"/>
  <c r="Q135" i="6"/>
  <c r="S121" i="6"/>
  <c r="O121" i="6"/>
  <c r="Q121" i="6"/>
  <c r="N121" i="6"/>
  <c r="O140" i="6"/>
  <c r="N140" i="6"/>
  <c r="S140" i="6"/>
  <c r="Q140" i="6"/>
  <c r="N147" i="6"/>
  <c r="Q147" i="6"/>
  <c r="S147" i="6"/>
  <c r="O147" i="6"/>
  <c r="O150" i="6"/>
  <c r="S150" i="6"/>
  <c r="Q150" i="6"/>
  <c r="N150" i="6"/>
  <c r="N24" i="6"/>
  <c r="Q24" i="6"/>
  <c r="O24" i="6"/>
  <c r="S24" i="6"/>
  <c r="AB96" i="3"/>
  <c r="O96" i="3"/>
  <c r="O73" i="3"/>
  <c r="AB73" i="3"/>
  <c r="AB137" i="3"/>
  <c r="O137" i="3"/>
  <c r="O26" i="3"/>
  <c r="AB26" i="3"/>
  <c r="O90" i="3"/>
  <c r="AB90" i="3"/>
  <c r="O46" i="3"/>
  <c r="AB46" i="3"/>
  <c r="AB35" i="3"/>
  <c r="O35" i="3"/>
  <c r="O99" i="3"/>
  <c r="AB99" i="3"/>
  <c r="AB118" i="3"/>
  <c r="O118" i="3"/>
  <c r="AB36" i="3"/>
  <c r="O36" i="3"/>
  <c r="AB100" i="3"/>
  <c r="O100" i="3"/>
  <c r="AB70" i="3"/>
  <c r="O70" i="3"/>
  <c r="O29" i="3"/>
  <c r="AB29" i="3"/>
  <c r="O93" i="3"/>
  <c r="AB93" i="3"/>
  <c r="O62" i="3"/>
  <c r="AB62" i="3"/>
  <c r="O39" i="3"/>
  <c r="AB39" i="3"/>
  <c r="O103" i="3"/>
  <c r="AB103" i="3"/>
  <c r="AB11" i="3"/>
  <c r="R73" i="8"/>
  <c r="S73" i="8"/>
  <c r="T73" i="8"/>
  <c r="T74" i="8"/>
  <c r="S74" i="8"/>
  <c r="R74" i="8"/>
  <c r="O91" i="6"/>
  <c r="S91" i="6"/>
  <c r="Q91" i="6"/>
  <c r="N91" i="6"/>
  <c r="O98" i="6"/>
  <c r="S98" i="6"/>
  <c r="Q98" i="6"/>
  <c r="N98" i="6"/>
  <c r="O81" i="6"/>
  <c r="S81" i="6"/>
  <c r="Q81" i="6"/>
  <c r="N81" i="6"/>
  <c r="N136" i="6"/>
  <c r="S136" i="6"/>
  <c r="Q136" i="6"/>
  <c r="O136" i="6"/>
  <c r="N23" i="6"/>
  <c r="S23" i="6"/>
  <c r="O23" i="6"/>
  <c r="Q23" i="6"/>
  <c r="N90" i="6"/>
  <c r="O90" i="6"/>
  <c r="Q90" i="6"/>
  <c r="S90" i="6"/>
  <c r="N119" i="6"/>
  <c r="O119" i="6"/>
  <c r="S119" i="6"/>
  <c r="Q119" i="6"/>
  <c r="O33" i="6"/>
  <c r="Q33" i="6"/>
  <c r="N33" i="6"/>
  <c r="S33" i="6"/>
  <c r="N58" i="6"/>
  <c r="Q58" i="6"/>
  <c r="S58" i="6"/>
  <c r="O58" i="6"/>
  <c r="N109" i="6"/>
  <c r="O109" i="6"/>
  <c r="Q109" i="6"/>
  <c r="S109" i="6"/>
  <c r="O127" i="6"/>
  <c r="N127" i="6"/>
  <c r="S127" i="6"/>
  <c r="Q127" i="6"/>
  <c r="Q84" i="6"/>
  <c r="S84" i="6"/>
  <c r="N84" i="6"/>
  <c r="O84" i="6"/>
  <c r="N28" i="6"/>
  <c r="Q28" i="6"/>
  <c r="S28" i="6"/>
  <c r="O28" i="6"/>
  <c r="N52" i="6"/>
  <c r="O52" i="6"/>
  <c r="S52" i="6"/>
  <c r="Q52" i="6"/>
  <c r="N115" i="6"/>
  <c r="O115" i="6"/>
  <c r="Q115" i="6"/>
  <c r="S115" i="6"/>
  <c r="N96" i="6"/>
  <c r="Q96" i="6"/>
  <c r="O96" i="6"/>
  <c r="S96" i="6"/>
  <c r="N21" i="6"/>
  <c r="Q21" i="6"/>
  <c r="S21" i="6"/>
  <c r="O21" i="6"/>
  <c r="O17" i="3"/>
  <c r="AB17" i="3"/>
  <c r="O81" i="3"/>
  <c r="AB81" i="3"/>
  <c r="AB145" i="3"/>
  <c r="O145" i="3"/>
  <c r="O34" i="3"/>
  <c r="AB34" i="3"/>
  <c r="O98" i="3"/>
  <c r="AB98" i="3"/>
  <c r="AB102" i="3"/>
  <c r="O102" i="3"/>
  <c r="O43" i="3"/>
  <c r="AB43" i="3"/>
  <c r="O107" i="3"/>
  <c r="AB107" i="3"/>
  <c r="O48" i="3"/>
  <c r="AB48" i="3"/>
  <c r="O44" i="3"/>
  <c r="AB44" i="3"/>
  <c r="O108" i="3"/>
  <c r="AB108" i="3"/>
  <c r="O110" i="3"/>
  <c r="AB110" i="3"/>
  <c r="O37" i="3"/>
  <c r="AB37" i="3"/>
  <c r="O101" i="3"/>
  <c r="AB101" i="3"/>
  <c r="O86" i="3"/>
  <c r="AB86" i="3"/>
  <c r="O47" i="3"/>
  <c r="AB47" i="3"/>
  <c r="AB111" i="3"/>
  <c r="O111" i="3"/>
  <c r="N15" i="6"/>
  <c r="O15" i="6"/>
  <c r="Q15" i="6"/>
  <c r="S15" i="6"/>
  <c r="N59" i="6"/>
  <c r="S59" i="6"/>
  <c r="O59" i="6"/>
  <c r="Q59" i="6"/>
  <c r="N75" i="6"/>
  <c r="S75" i="6"/>
  <c r="Q75" i="6"/>
  <c r="O75" i="6"/>
  <c r="N137" i="6"/>
  <c r="Q137" i="6"/>
  <c r="O137" i="6"/>
  <c r="S137" i="6"/>
  <c r="N64" i="6"/>
  <c r="S64" i="6"/>
  <c r="O64" i="6"/>
  <c r="Q64" i="6"/>
  <c r="O92" i="6"/>
  <c r="N92" i="6"/>
  <c r="S92" i="6"/>
  <c r="Q92" i="6"/>
  <c r="N62" i="6"/>
  <c r="O62" i="6"/>
  <c r="Q62" i="6"/>
  <c r="S62" i="6"/>
  <c r="S78" i="6"/>
  <c r="Q78" i="6"/>
  <c r="N78" i="6"/>
  <c r="O78" i="6"/>
  <c r="O97" i="6"/>
  <c r="Q97" i="6"/>
  <c r="S97" i="6"/>
  <c r="N97" i="6"/>
  <c r="O56" i="6"/>
  <c r="Q56" i="6"/>
  <c r="N56" i="6"/>
  <c r="S56" i="6"/>
  <c r="N130" i="6"/>
  <c r="Q130" i="6"/>
  <c r="S130" i="6"/>
  <c r="O130" i="6"/>
  <c r="Q123" i="6"/>
  <c r="S123" i="6"/>
  <c r="O123" i="6"/>
  <c r="N123" i="6"/>
  <c r="N85" i="6"/>
  <c r="S85" i="6"/>
  <c r="Q85" i="6"/>
  <c r="O85" i="6"/>
  <c r="N133" i="6"/>
  <c r="S133" i="6"/>
  <c r="O133" i="6"/>
  <c r="Q133" i="6"/>
  <c r="N30" i="6"/>
  <c r="S30" i="6"/>
  <c r="Q30" i="6"/>
  <c r="O30" i="6"/>
  <c r="Q131" i="6"/>
  <c r="O131" i="6"/>
  <c r="N131" i="6"/>
  <c r="S131" i="6"/>
  <c r="Q101" i="6"/>
  <c r="O101" i="6"/>
  <c r="N101" i="6"/>
  <c r="S101" i="6"/>
  <c r="N88" i="6"/>
  <c r="Q88" i="6"/>
  <c r="S88" i="6"/>
  <c r="O88" i="6"/>
  <c r="O25" i="3"/>
  <c r="J21" i="9" s="1"/>
  <c r="AB25" i="3"/>
  <c r="K21" i="9" s="1"/>
  <c r="O89" i="3"/>
  <c r="AB89" i="3"/>
  <c r="O30" i="3"/>
  <c r="AB30" i="3"/>
  <c r="O42" i="3"/>
  <c r="AB42" i="3"/>
  <c r="O106" i="3"/>
  <c r="AB106" i="3"/>
  <c r="O51" i="3"/>
  <c r="AB51" i="3"/>
  <c r="O115" i="3"/>
  <c r="AB115" i="3"/>
  <c r="O80" i="3"/>
  <c r="AB80" i="3"/>
  <c r="O52" i="3"/>
  <c r="AB52" i="3"/>
  <c r="O116" i="3"/>
  <c r="AB116" i="3"/>
  <c r="O40" i="3"/>
  <c r="AB40" i="3"/>
  <c r="O45" i="3"/>
  <c r="AB45" i="3"/>
  <c r="O109" i="3"/>
  <c r="AB109" i="3"/>
  <c r="O126" i="3"/>
  <c r="AB126" i="3"/>
  <c r="O55" i="3"/>
  <c r="AB55" i="3"/>
  <c r="O119" i="3"/>
  <c r="AB119" i="3"/>
  <c r="R29" i="8"/>
  <c r="AB20" i="9" s="1"/>
  <c r="S29" i="8"/>
  <c r="AG20" i="9" s="1"/>
  <c r="T29" i="8"/>
  <c r="V20" i="9" s="1"/>
  <c r="R115" i="8"/>
  <c r="S115" i="8"/>
  <c r="T115" i="8"/>
  <c r="R52" i="8"/>
  <c r="S52" i="8"/>
  <c r="T52" i="8"/>
  <c r="S130" i="8"/>
  <c r="T130" i="8"/>
  <c r="R130" i="8"/>
  <c r="R75" i="8"/>
  <c r="T75" i="8"/>
  <c r="S75" i="8"/>
  <c r="R105" i="8"/>
  <c r="T105" i="8"/>
  <c r="S105" i="8"/>
  <c r="R119" i="8"/>
  <c r="S119" i="8"/>
  <c r="T119" i="8"/>
  <c r="S106" i="8"/>
  <c r="R106" i="8"/>
  <c r="T106" i="8"/>
  <c r="N124" i="6"/>
  <c r="S124" i="6"/>
  <c r="O124" i="6"/>
  <c r="Q124" i="6"/>
  <c r="N69" i="6"/>
  <c r="Q69" i="6"/>
  <c r="S69" i="6"/>
  <c r="O69" i="6"/>
  <c r="O112" i="6"/>
  <c r="N112" i="6"/>
  <c r="S112" i="6"/>
  <c r="Q112" i="6"/>
  <c r="N34" i="6"/>
  <c r="S34" i="6"/>
  <c r="O34" i="6"/>
  <c r="Q34" i="6"/>
  <c r="N57" i="6"/>
  <c r="S57" i="6"/>
  <c r="O57" i="6"/>
  <c r="Q57" i="6"/>
  <c r="S100" i="6"/>
  <c r="N100" i="6"/>
  <c r="Q100" i="6"/>
  <c r="O100" i="6"/>
  <c r="N35" i="6"/>
  <c r="S35" i="6"/>
  <c r="Q35" i="6"/>
  <c r="O35" i="6"/>
  <c r="N125" i="6"/>
  <c r="S125" i="6"/>
  <c r="O125" i="6"/>
  <c r="Q125" i="6"/>
  <c r="O99" i="6"/>
  <c r="N99" i="6"/>
  <c r="S99" i="6"/>
  <c r="Q99" i="6"/>
  <c r="N111" i="6"/>
  <c r="O111" i="6"/>
  <c r="S111" i="6"/>
  <c r="Q111" i="6"/>
  <c r="O106" i="6"/>
  <c r="Q106" i="6"/>
  <c r="S106" i="6"/>
  <c r="N106" i="6"/>
  <c r="S43" i="6"/>
  <c r="Q43" i="6"/>
  <c r="O43" i="6"/>
  <c r="N43" i="6"/>
  <c r="N138" i="6"/>
  <c r="S138" i="6"/>
  <c r="O138" i="6"/>
  <c r="Q138" i="6"/>
  <c r="N151" i="6"/>
  <c r="O151" i="6"/>
  <c r="S151" i="6"/>
  <c r="Q151" i="6"/>
  <c r="N17" i="6"/>
  <c r="S17" i="6"/>
  <c r="O17" i="6"/>
  <c r="Q17" i="6"/>
  <c r="S144" i="6"/>
  <c r="O144" i="6"/>
  <c r="Q144" i="6"/>
  <c r="N144" i="6"/>
  <c r="N20" i="6"/>
  <c r="Q20" i="6"/>
  <c r="O20" i="6"/>
  <c r="S20" i="6"/>
  <c r="N70" i="6"/>
  <c r="O70" i="6"/>
  <c r="Q70" i="6"/>
  <c r="S70" i="6"/>
  <c r="O33" i="3"/>
  <c r="AB33" i="3"/>
  <c r="O97" i="3"/>
  <c r="AB97" i="3"/>
  <c r="O94" i="3"/>
  <c r="AB94" i="3"/>
  <c r="O50" i="3"/>
  <c r="AB50" i="3"/>
  <c r="O114" i="3"/>
  <c r="AB114" i="3"/>
  <c r="O56" i="3"/>
  <c r="AB56" i="3"/>
  <c r="AB59" i="3"/>
  <c r="O59" i="3"/>
  <c r="O123" i="3"/>
  <c r="AB123" i="3"/>
  <c r="O120" i="3"/>
  <c r="AB120" i="3"/>
  <c r="O60" i="3"/>
  <c r="AB60" i="3"/>
  <c r="AB124" i="3"/>
  <c r="O124" i="3"/>
  <c r="O72" i="3"/>
  <c r="AB72" i="3"/>
  <c r="O53" i="3"/>
  <c r="AB53" i="3"/>
  <c r="O117" i="3"/>
  <c r="AB117" i="3"/>
  <c r="O134" i="3"/>
  <c r="AB134" i="3"/>
  <c r="O63" i="3"/>
  <c r="AB63" i="3"/>
  <c r="O127" i="3"/>
  <c r="AB127" i="3"/>
  <c r="R10" i="3"/>
  <c r="T20" i="8"/>
  <c r="R20" i="8"/>
  <c r="S20" i="8"/>
  <c r="T60" i="8"/>
  <c r="S60" i="8"/>
  <c r="R60" i="8"/>
  <c r="R121" i="8"/>
  <c r="S121" i="8"/>
  <c r="T121" i="8"/>
  <c r="T122" i="8"/>
  <c r="R122" i="8"/>
  <c r="S122" i="8"/>
  <c r="T98" i="8"/>
  <c r="R98" i="8"/>
  <c r="S98" i="8"/>
  <c r="R66" i="8"/>
  <c r="S66" i="8"/>
  <c r="T66" i="8"/>
  <c r="R51" i="8"/>
  <c r="T51" i="8"/>
  <c r="S51" i="8"/>
  <c r="T95" i="8"/>
  <c r="R95" i="8"/>
  <c r="S95" i="8"/>
  <c r="T123" i="8"/>
  <c r="R123" i="8"/>
  <c r="S123" i="8"/>
  <c r="R118" i="8"/>
  <c r="T118" i="8"/>
  <c r="S118" i="8"/>
  <c r="T85" i="8"/>
  <c r="S85" i="8"/>
  <c r="R85" i="8"/>
  <c r="R131" i="8"/>
  <c r="S131" i="8"/>
  <c r="T131" i="8"/>
  <c r="R44" i="8"/>
  <c r="T44" i="8"/>
  <c r="S44" i="8"/>
  <c r="T34" i="8"/>
  <c r="S34" i="8"/>
  <c r="R34" i="8"/>
  <c r="R110" i="8"/>
  <c r="S110" i="8"/>
  <c r="T110" i="8"/>
  <c r="S83" i="6"/>
  <c r="O83" i="6"/>
  <c r="Q83" i="6"/>
  <c r="N83" i="6"/>
  <c r="S29" i="6"/>
  <c r="N29" i="6"/>
  <c r="O29" i="6"/>
  <c r="Q29" i="6"/>
  <c r="N79" i="6"/>
  <c r="O79" i="6"/>
  <c r="S79" i="6"/>
  <c r="Q79" i="6"/>
  <c r="N120" i="6"/>
  <c r="O120" i="6"/>
  <c r="S120" i="6"/>
  <c r="Q120" i="6"/>
  <c r="N126" i="6"/>
  <c r="S126" i="6"/>
  <c r="Q126" i="6"/>
  <c r="O126" i="6"/>
  <c r="N60" i="6"/>
  <c r="S60" i="6"/>
  <c r="Q60" i="6"/>
  <c r="O60" i="6"/>
  <c r="N14" i="6"/>
  <c r="O14" i="6"/>
  <c r="S14" i="6"/>
  <c r="Q14" i="6"/>
  <c r="N68" i="6"/>
  <c r="S68" i="6"/>
  <c r="Q68" i="6"/>
  <c r="O68" i="6"/>
  <c r="Q71" i="6"/>
  <c r="O71" i="6"/>
  <c r="S71" i="6"/>
  <c r="N71" i="6"/>
  <c r="N27" i="6"/>
  <c r="O27" i="6"/>
  <c r="Q27" i="6"/>
  <c r="S27" i="6"/>
  <c r="S47" i="6"/>
  <c r="O47" i="6"/>
  <c r="Q47" i="6"/>
  <c r="N47" i="6"/>
  <c r="N145" i="6"/>
  <c r="Q145" i="6"/>
  <c r="O145" i="6"/>
  <c r="S145" i="6"/>
  <c r="N148" i="6"/>
  <c r="O148" i="6"/>
  <c r="Q148" i="6"/>
  <c r="S148" i="6"/>
  <c r="N42" i="6"/>
  <c r="O42" i="6"/>
  <c r="S42" i="6"/>
  <c r="Q42" i="6"/>
  <c r="N18" i="6"/>
  <c r="S18" i="6"/>
  <c r="Q18" i="6"/>
  <c r="O18" i="6"/>
  <c r="O40" i="6"/>
  <c r="Q40" i="6"/>
  <c r="S40" i="6"/>
  <c r="N40" i="6"/>
  <c r="N94" i="6"/>
  <c r="Q94" i="6"/>
  <c r="O94" i="6"/>
  <c r="S94" i="6"/>
  <c r="N141" i="6"/>
  <c r="Q141" i="6"/>
  <c r="O141" i="6"/>
  <c r="S141" i="6"/>
  <c r="O41" i="3"/>
  <c r="AB41" i="3"/>
  <c r="O105" i="3"/>
  <c r="AB105" i="3"/>
  <c r="O24" i="3"/>
  <c r="J20" i="9" s="1"/>
  <c r="AB24" i="3"/>
  <c r="O58" i="3"/>
  <c r="AB58" i="3"/>
  <c r="O122" i="3"/>
  <c r="AB122" i="3"/>
  <c r="AB88" i="3"/>
  <c r="O88" i="3"/>
  <c r="O67" i="3"/>
  <c r="AB67" i="3"/>
  <c r="O131" i="3"/>
  <c r="AB131" i="3"/>
  <c r="AB136" i="3"/>
  <c r="O136" i="3"/>
  <c r="O68" i="3"/>
  <c r="AB68" i="3"/>
  <c r="O132" i="3"/>
  <c r="AB132" i="3"/>
  <c r="O112" i="3"/>
  <c r="AB112" i="3"/>
  <c r="O61" i="3"/>
  <c r="AB61" i="3"/>
  <c r="O125" i="3"/>
  <c r="AB125" i="3"/>
  <c r="O142" i="3"/>
  <c r="AB142" i="3"/>
  <c r="O71" i="3"/>
  <c r="AB71" i="3"/>
  <c r="AB135" i="3"/>
  <c r="O135" i="3"/>
  <c r="AB10" i="3"/>
  <c r="AD10" i="3" s="1"/>
  <c r="Q10" i="3"/>
  <c r="R67" i="8"/>
  <c r="S67" i="8"/>
  <c r="T67" i="8"/>
  <c r="T92" i="8"/>
  <c r="R92" i="8"/>
  <c r="S92" i="8"/>
  <c r="N39" i="6"/>
  <c r="Q39" i="6"/>
  <c r="S39" i="6"/>
  <c r="O39" i="6"/>
  <c r="N55" i="6"/>
  <c r="S55" i="6"/>
  <c r="O55" i="6"/>
  <c r="Q55" i="6"/>
  <c r="N134" i="6"/>
  <c r="Q134" i="6"/>
  <c r="S134" i="6"/>
  <c r="O134" i="6"/>
  <c r="N61" i="6"/>
  <c r="S61" i="6"/>
  <c r="Q61" i="6"/>
  <c r="O61" i="6"/>
  <c r="N37" i="6"/>
  <c r="O37" i="6"/>
  <c r="Q37" i="6"/>
  <c r="S37" i="6"/>
  <c r="N74" i="6"/>
  <c r="S74" i="6"/>
  <c r="O74" i="6"/>
  <c r="Q74" i="6"/>
  <c r="N19" i="6"/>
  <c r="Q19" i="6"/>
  <c r="S19" i="6"/>
  <c r="O19" i="6"/>
  <c r="Q86" i="6"/>
  <c r="S86" i="6"/>
  <c r="O86" i="6"/>
  <c r="N86" i="6"/>
  <c r="O63" i="6"/>
  <c r="N63" i="6"/>
  <c r="S63" i="6"/>
  <c r="Q63" i="6"/>
  <c r="N31" i="6"/>
  <c r="Q31" i="6"/>
  <c r="S31" i="6"/>
  <c r="O31" i="6"/>
  <c r="R23" i="9"/>
  <c r="S77" i="6"/>
  <c r="Q77" i="6"/>
  <c r="N77" i="6"/>
  <c r="O77" i="6"/>
  <c r="S103" i="6"/>
  <c r="O103" i="6"/>
  <c r="N103" i="6"/>
  <c r="Q103" i="6"/>
  <c r="N22" i="6"/>
  <c r="O22" i="6"/>
  <c r="S22" i="6"/>
  <c r="Q22" i="6"/>
  <c r="N16" i="6"/>
  <c r="O16" i="6"/>
  <c r="Q16" i="6"/>
  <c r="S16" i="6"/>
  <c r="N48" i="6"/>
  <c r="S48" i="6"/>
  <c r="O48" i="6"/>
  <c r="Q48" i="6"/>
  <c r="Q152" i="6"/>
  <c r="S152" i="6"/>
  <c r="N152" i="6"/>
  <c r="O152" i="6"/>
  <c r="N139" i="6"/>
  <c r="O139" i="6"/>
  <c r="Q139" i="6"/>
  <c r="S139" i="6"/>
  <c r="AB38" i="3"/>
  <c r="O38" i="3"/>
  <c r="O49" i="3"/>
  <c r="AB49" i="3"/>
  <c r="O113" i="3"/>
  <c r="AB113" i="3"/>
  <c r="O64" i="3"/>
  <c r="AB64" i="3"/>
  <c r="O66" i="3"/>
  <c r="AB66" i="3"/>
  <c r="AB130" i="3"/>
  <c r="O130" i="3"/>
  <c r="AB128" i="3"/>
  <c r="O128" i="3"/>
  <c r="AB75" i="3"/>
  <c r="O75" i="3"/>
  <c r="O139" i="3"/>
  <c r="AB139" i="3"/>
  <c r="O76" i="3"/>
  <c r="AB76" i="3"/>
  <c r="O140" i="3"/>
  <c r="AB140" i="3"/>
  <c r="O144" i="3"/>
  <c r="AB144" i="3"/>
  <c r="O69" i="3"/>
  <c r="AB69" i="3"/>
  <c r="O133" i="3"/>
  <c r="AB133" i="3"/>
  <c r="AB79" i="3"/>
  <c r="O79" i="3"/>
  <c r="O143" i="3"/>
  <c r="AB143" i="3"/>
  <c r="AD15" i="3"/>
  <c r="AF15" i="3"/>
  <c r="AD12" i="3"/>
  <c r="AF12" i="3"/>
  <c r="AD14" i="3"/>
  <c r="AF14" i="3"/>
  <c r="AD11" i="3"/>
  <c r="AF11" i="3"/>
  <c r="AD16" i="3"/>
  <c r="AF16" i="3"/>
  <c r="AD13" i="3"/>
  <c r="AF13" i="3"/>
  <c r="AB23" i="9"/>
  <c r="AG23" i="9"/>
  <c r="L23" i="9"/>
  <c r="AG24" i="9"/>
  <c r="L24" i="9"/>
  <c r="AG21" i="9"/>
  <c r="AG19" i="9"/>
  <c r="J7" i="9"/>
  <c r="S15" i="2"/>
  <c r="S16" i="2" s="1"/>
  <c r="L9" i="5"/>
  <c r="Q5" i="9" s="1"/>
  <c r="AA9" i="3"/>
  <c r="AC9" i="3"/>
  <c r="H5" i="9"/>
  <c r="AG9" i="3"/>
  <c r="R14" i="2"/>
  <c r="T14" i="2" s="1"/>
  <c r="F15" i="16"/>
  <c r="G14" i="16"/>
  <c r="J11" i="9"/>
  <c r="R13" i="2"/>
  <c r="T13" i="2" s="1"/>
  <c r="R15" i="2"/>
  <c r="R21" i="2"/>
  <c r="P12" i="9"/>
  <c r="Y14" i="9"/>
  <c r="AE14" i="9"/>
  <c r="W14" i="9"/>
  <c r="AC14" i="9"/>
  <c r="AE11" i="9"/>
  <c r="L10" i="9"/>
  <c r="R20" i="2"/>
  <c r="R16" i="2"/>
  <c r="R17" i="2"/>
  <c r="P15" i="9"/>
  <c r="N13" i="9"/>
  <c r="P13" i="9"/>
  <c r="R19" i="2"/>
  <c r="R15" i="9"/>
  <c r="Y17" i="9"/>
  <c r="W18" i="9"/>
  <c r="AC18" i="9"/>
  <c r="R12" i="9"/>
  <c r="M9" i="4"/>
  <c r="L9" i="4"/>
  <c r="L22" i="9"/>
  <c r="AB18" i="9"/>
  <c r="R14" i="9"/>
  <c r="R18" i="9"/>
  <c r="W17" i="9"/>
  <c r="AC19" i="9"/>
  <c r="W21" i="9"/>
  <c r="W22" i="9"/>
  <c r="N20" i="9"/>
  <c r="S11" i="25"/>
  <c r="T11" i="25" s="1"/>
  <c r="M14" i="8"/>
  <c r="N14" i="8" s="1"/>
  <c r="Q14" i="8" s="1"/>
  <c r="K11" i="25"/>
  <c r="AH9" i="3"/>
  <c r="J11" i="25"/>
  <c r="R13" i="9"/>
  <c r="AG18" i="9"/>
  <c r="R16" i="9"/>
  <c r="J19" i="9"/>
  <c r="J18" i="9"/>
  <c r="R19" i="9"/>
  <c r="R21" i="9"/>
  <c r="Y19" i="9"/>
  <c r="AE19" i="9"/>
  <c r="AE20" i="9"/>
  <c r="Y20" i="9"/>
  <c r="AC21" i="9"/>
  <c r="Y22" i="9"/>
  <c r="AE22" i="9"/>
  <c r="AC17" i="9"/>
  <c r="AB19" i="9"/>
  <c r="AB21" i="9"/>
  <c r="L20" i="9"/>
  <c r="AG17" i="9"/>
  <c r="L21" i="9"/>
  <c r="P14" i="9"/>
  <c r="P20" i="9"/>
  <c r="N14" i="9"/>
  <c r="N17" i="9"/>
  <c r="N16" i="9"/>
  <c r="P19" i="9"/>
  <c r="P22" i="9"/>
  <c r="P17" i="9"/>
  <c r="Y21" i="9"/>
  <c r="AE21" i="9"/>
  <c r="P21" i="9"/>
  <c r="P18" i="9"/>
  <c r="K22" i="9"/>
  <c r="V8" i="16"/>
  <c r="W8" i="16" s="1"/>
  <c r="X8" i="16" s="1"/>
  <c r="N14" i="2" s="1"/>
  <c r="K16" i="19" s="1"/>
  <c r="K9" i="4"/>
  <c r="R10" i="9"/>
  <c r="O13" i="19"/>
  <c r="U14" i="19" s="1"/>
  <c r="V14" i="19" s="1"/>
  <c r="S14" i="19"/>
  <c r="AC15" i="19" s="1"/>
  <c r="AD15" i="19" s="1"/>
  <c r="S13" i="19"/>
  <c r="AC14" i="19" s="1"/>
  <c r="AD14" i="19" s="1"/>
  <c r="H13" i="9"/>
  <c r="H10" i="9"/>
  <c r="H8" i="9"/>
  <c r="P7" i="9"/>
  <c r="I8" i="9"/>
  <c r="I9" i="9"/>
  <c r="H9" i="9"/>
  <c r="H7" i="9"/>
  <c r="I5" i="9"/>
  <c r="H6" i="9"/>
  <c r="I6" i="9"/>
  <c r="M13" i="6"/>
  <c r="N13" i="6" s="1"/>
  <c r="R7" i="9"/>
  <c r="O9" i="3"/>
  <c r="R9" i="3" s="1"/>
  <c r="N9" i="4" l="1"/>
  <c r="AH9" i="4" s="1"/>
  <c r="AF10" i="3"/>
  <c r="R128" i="3"/>
  <c r="Q128" i="3"/>
  <c r="S128" i="3"/>
  <c r="Q142" i="3"/>
  <c r="S142" i="3"/>
  <c r="R142" i="3"/>
  <c r="Q24" i="3"/>
  <c r="R24" i="3"/>
  <c r="S24" i="3"/>
  <c r="T20" i="9" s="1"/>
  <c r="P42" i="6"/>
  <c r="R42" i="6"/>
  <c r="P27" i="6"/>
  <c r="R27" i="6"/>
  <c r="P120" i="6"/>
  <c r="R120" i="6"/>
  <c r="Q140" i="3"/>
  <c r="R140" i="3"/>
  <c r="S140" i="3"/>
  <c r="Q113" i="3"/>
  <c r="S113" i="3"/>
  <c r="R113" i="3"/>
  <c r="R22" i="6"/>
  <c r="P22" i="6"/>
  <c r="AD68" i="3"/>
  <c r="AF68" i="3"/>
  <c r="AD105" i="3"/>
  <c r="AF105" i="3"/>
  <c r="P71" i="6"/>
  <c r="R71" i="6"/>
  <c r="AD56" i="3"/>
  <c r="AF56" i="3"/>
  <c r="AF133" i="3"/>
  <c r="AD133" i="3"/>
  <c r="AD76" i="3"/>
  <c r="AF76" i="3"/>
  <c r="Q130" i="3"/>
  <c r="S130" i="3"/>
  <c r="R130" i="3"/>
  <c r="AD49" i="3"/>
  <c r="AF49" i="3"/>
  <c r="R19" i="6"/>
  <c r="P19" i="6"/>
  <c r="P37" i="6"/>
  <c r="R37" i="6"/>
  <c r="P134" i="6"/>
  <c r="R134" i="6"/>
  <c r="P39" i="6"/>
  <c r="R39" i="6"/>
  <c r="R125" i="3"/>
  <c r="Q125" i="3"/>
  <c r="S125" i="3"/>
  <c r="R68" i="3"/>
  <c r="Q68" i="3"/>
  <c r="S68" i="3"/>
  <c r="AD88" i="3"/>
  <c r="AF88" i="3"/>
  <c r="Q105" i="3"/>
  <c r="R105" i="3"/>
  <c r="S105" i="3"/>
  <c r="R117" i="3"/>
  <c r="Q117" i="3"/>
  <c r="S117" i="3"/>
  <c r="Q60" i="3"/>
  <c r="R60" i="3"/>
  <c r="S60" i="3"/>
  <c r="Q56" i="3"/>
  <c r="R56" i="3"/>
  <c r="S56" i="3"/>
  <c r="Q97" i="3"/>
  <c r="R97" i="3"/>
  <c r="S97" i="3"/>
  <c r="Q126" i="3"/>
  <c r="R126" i="3"/>
  <c r="S126" i="3"/>
  <c r="R116" i="3"/>
  <c r="Q116" i="3"/>
  <c r="S116" i="3"/>
  <c r="R51" i="3"/>
  <c r="Q51" i="3"/>
  <c r="S51" i="3"/>
  <c r="R89" i="3"/>
  <c r="S89" i="3"/>
  <c r="Q89" i="3"/>
  <c r="P101" i="6"/>
  <c r="R101" i="6"/>
  <c r="Q86" i="3"/>
  <c r="R86" i="3"/>
  <c r="S86" i="3"/>
  <c r="R108" i="3"/>
  <c r="Q108" i="3"/>
  <c r="S108" i="3"/>
  <c r="Q43" i="3"/>
  <c r="R43" i="3"/>
  <c r="S43" i="3"/>
  <c r="AF145" i="3"/>
  <c r="AD145" i="3"/>
  <c r="P21" i="6"/>
  <c r="R21" i="6"/>
  <c r="P115" i="6"/>
  <c r="R115" i="6"/>
  <c r="P28" i="6"/>
  <c r="R28" i="6"/>
  <c r="R58" i="6"/>
  <c r="P58" i="6"/>
  <c r="P119" i="6"/>
  <c r="R119" i="6"/>
  <c r="P23" i="6"/>
  <c r="R23" i="6"/>
  <c r="AD103" i="3"/>
  <c r="AF103" i="3"/>
  <c r="AF29" i="3"/>
  <c r="AD29" i="3"/>
  <c r="S118" i="3"/>
  <c r="R118" i="3"/>
  <c r="Q118" i="3"/>
  <c r="AD90" i="3"/>
  <c r="AF90" i="3"/>
  <c r="R96" i="3"/>
  <c r="Q96" i="3"/>
  <c r="S96" i="3"/>
  <c r="R140" i="6"/>
  <c r="P140" i="6"/>
  <c r="P116" i="6"/>
  <c r="R116" i="6"/>
  <c r="Q85" i="3"/>
  <c r="R85" i="3"/>
  <c r="S85" i="3"/>
  <c r="S54" i="3"/>
  <c r="Q54" i="3"/>
  <c r="R54" i="3"/>
  <c r="R82" i="3"/>
  <c r="Q82" i="3"/>
  <c r="S82" i="3"/>
  <c r="Q32" i="3"/>
  <c r="R32" i="3"/>
  <c r="S32" i="3"/>
  <c r="P38" i="6"/>
  <c r="R38" i="6"/>
  <c r="P143" i="6"/>
  <c r="R143" i="6"/>
  <c r="R87" i="3"/>
  <c r="S87" i="3"/>
  <c r="Q87" i="3"/>
  <c r="AD148" i="3"/>
  <c r="AF148" i="3"/>
  <c r="R83" i="3"/>
  <c r="S83" i="3"/>
  <c r="Q83" i="3"/>
  <c r="Q104" i="3"/>
  <c r="R104" i="3"/>
  <c r="S104" i="3"/>
  <c r="Q79" i="3"/>
  <c r="R79" i="3"/>
  <c r="S79" i="3"/>
  <c r="Q132" i="3"/>
  <c r="S132" i="3"/>
  <c r="R132" i="3"/>
  <c r="P141" i="6"/>
  <c r="R141" i="6"/>
  <c r="R145" i="6"/>
  <c r="P145" i="6"/>
  <c r="P68" i="6"/>
  <c r="R68" i="6"/>
  <c r="R139" i="6"/>
  <c r="P139" i="6"/>
  <c r="P63" i="6"/>
  <c r="R63" i="6"/>
  <c r="AD125" i="3"/>
  <c r="AF125" i="3"/>
  <c r="AD60" i="3"/>
  <c r="AF60" i="3"/>
  <c r="Q133" i="3"/>
  <c r="R133" i="3"/>
  <c r="S133" i="3"/>
  <c r="S76" i="3"/>
  <c r="R76" i="3"/>
  <c r="Q76" i="3"/>
  <c r="AD130" i="3"/>
  <c r="AF130" i="3"/>
  <c r="Q49" i="3"/>
  <c r="R49" i="3"/>
  <c r="S49" i="3"/>
  <c r="R152" i="6"/>
  <c r="P152" i="6"/>
  <c r="P103" i="6"/>
  <c r="R103" i="6"/>
  <c r="P86" i="6"/>
  <c r="R86" i="6"/>
  <c r="R135" i="3"/>
  <c r="S135" i="3"/>
  <c r="Q135" i="3"/>
  <c r="AD61" i="3"/>
  <c r="AF61" i="3"/>
  <c r="Q136" i="3"/>
  <c r="S136" i="3"/>
  <c r="R136" i="3"/>
  <c r="AD122" i="3"/>
  <c r="AF122" i="3"/>
  <c r="AD41" i="3"/>
  <c r="AF41" i="3"/>
  <c r="AD127" i="3"/>
  <c r="AF127" i="3"/>
  <c r="AD53" i="3"/>
  <c r="AF53" i="3"/>
  <c r="AD120" i="3"/>
  <c r="AF120" i="3"/>
  <c r="AD114" i="3"/>
  <c r="AF114" i="3"/>
  <c r="AD33" i="3"/>
  <c r="AF33" i="3"/>
  <c r="R99" i="6"/>
  <c r="P99" i="6"/>
  <c r="P112" i="6"/>
  <c r="R112" i="6"/>
  <c r="AD109" i="3"/>
  <c r="AF109" i="3"/>
  <c r="AD52" i="3"/>
  <c r="AF52" i="3"/>
  <c r="AD106" i="3"/>
  <c r="AF106" i="3"/>
  <c r="AD25" i="3"/>
  <c r="AF25" i="3"/>
  <c r="U21" i="9" s="1"/>
  <c r="AD101" i="3"/>
  <c r="AF101" i="3"/>
  <c r="AD44" i="3"/>
  <c r="AF44" i="3"/>
  <c r="S102" i="3"/>
  <c r="Q102" i="3"/>
  <c r="R102" i="3"/>
  <c r="AD81" i="3"/>
  <c r="AF81" i="3"/>
  <c r="P98" i="6"/>
  <c r="R98" i="6"/>
  <c r="Q103" i="3"/>
  <c r="R103" i="3"/>
  <c r="S103" i="3"/>
  <c r="R29" i="3"/>
  <c r="Q29" i="3"/>
  <c r="S29" i="3"/>
  <c r="AD118" i="3"/>
  <c r="AF118" i="3"/>
  <c r="S90" i="3"/>
  <c r="R90" i="3"/>
  <c r="Q90" i="3"/>
  <c r="AD96" i="3"/>
  <c r="AF96" i="3"/>
  <c r="R135" i="6"/>
  <c r="P135" i="6"/>
  <c r="P87" i="6"/>
  <c r="R87" i="6"/>
  <c r="P82" i="6"/>
  <c r="R82" i="6"/>
  <c r="P65" i="6"/>
  <c r="R65" i="6"/>
  <c r="P132" i="6"/>
  <c r="R132" i="6"/>
  <c r="AD95" i="3"/>
  <c r="AF95" i="3"/>
  <c r="AF21" i="3"/>
  <c r="U17" i="9" s="1"/>
  <c r="AD21" i="3"/>
  <c r="Q91" i="3"/>
  <c r="R91" i="3"/>
  <c r="S91" i="3"/>
  <c r="AD18" i="3"/>
  <c r="AA14" i="9" s="1"/>
  <c r="AF18" i="3"/>
  <c r="U14" i="9" s="1"/>
  <c r="P102" i="6"/>
  <c r="R102" i="6"/>
  <c r="P54" i="6"/>
  <c r="R54" i="6"/>
  <c r="P49" i="6"/>
  <c r="R49" i="6"/>
  <c r="P53" i="6"/>
  <c r="R53" i="6"/>
  <c r="P73" i="6"/>
  <c r="R73" i="6"/>
  <c r="AD23" i="3"/>
  <c r="AF23" i="3"/>
  <c r="AF84" i="3"/>
  <c r="AD84" i="3"/>
  <c r="AD19" i="3"/>
  <c r="AF19" i="3"/>
  <c r="U15" i="9" s="1"/>
  <c r="R121" i="3"/>
  <c r="Q121" i="3"/>
  <c r="S121" i="3"/>
  <c r="P76" i="6"/>
  <c r="R76" i="6"/>
  <c r="R38" i="3"/>
  <c r="Q38" i="3"/>
  <c r="S38" i="3"/>
  <c r="AD135" i="3"/>
  <c r="AF135" i="3"/>
  <c r="Q61" i="3"/>
  <c r="R61" i="3"/>
  <c r="S61" i="3"/>
  <c r="AD136" i="3"/>
  <c r="AF136" i="3"/>
  <c r="Q122" i="3"/>
  <c r="S122" i="3"/>
  <c r="R122" i="3"/>
  <c r="Q41" i="3"/>
  <c r="R41" i="3"/>
  <c r="S41" i="3"/>
  <c r="P94" i="6"/>
  <c r="R94" i="6"/>
  <c r="R18" i="6"/>
  <c r="P18" i="6"/>
  <c r="P148" i="6"/>
  <c r="R148" i="6"/>
  <c r="R14" i="6"/>
  <c r="P14" i="6"/>
  <c r="R126" i="6"/>
  <c r="P126" i="6"/>
  <c r="R79" i="6"/>
  <c r="P79" i="6"/>
  <c r="R127" i="3"/>
  <c r="Q127" i="3"/>
  <c r="S127" i="3"/>
  <c r="Q53" i="3"/>
  <c r="R53" i="3"/>
  <c r="S53" i="3"/>
  <c r="Q120" i="3"/>
  <c r="S120" i="3"/>
  <c r="R120" i="3"/>
  <c r="Q114" i="3"/>
  <c r="R114" i="3"/>
  <c r="S114" i="3"/>
  <c r="R33" i="3"/>
  <c r="Q33" i="3"/>
  <c r="S33" i="3"/>
  <c r="R20" i="6"/>
  <c r="P20" i="6"/>
  <c r="P17" i="6"/>
  <c r="R17" i="6"/>
  <c r="R138" i="6"/>
  <c r="P138" i="6"/>
  <c r="P35" i="6"/>
  <c r="R35" i="6"/>
  <c r="R57" i="6"/>
  <c r="P57" i="6"/>
  <c r="R124" i="6"/>
  <c r="P124" i="6"/>
  <c r="R109" i="3"/>
  <c r="Q109" i="3"/>
  <c r="S109" i="3"/>
  <c r="Q52" i="3"/>
  <c r="R52" i="3"/>
  <c r="S52" i="3"/>
  <c r="Q106" i="3"/>
  <c r="R106" i="3"/>
  <c r="S106" i="3"/>
  <c r="S25" i="3"/>
  <c r="T21" i="9" s="1"/>
  <c r="Q25" i="3"/>
  <c r="R25" i="3"/>
  <c r="AF21" i="9" s="1"/>
  <c r="R30" i="6"/>
  <c r="P30" i="6"/>
  <c r="P85" i="6"/>
  <c r="R85" i="6"/>
  <c r="P130" i="6"/>
  <c r="R130" i="6"/>
  <c r="R62" i="6"/>
  <c r="P62" i="6"/>
  <c r="P64" i="6"/>
  <c r="R64" i="6"/>
  <c r="R75" i="6"/>
  <c r="P75" i="6"/>
  <c r="P15" i="6"/>
  <c r="R15" i="6"/>
  <c r="Q101" i="3"/>
  <c r="R101" i="3"/>
  <c r="S101" i="3"/>
  <c r="Q44" i="3"/>
  <c r="R44" i="3"/>
  <c r="S44" i="3"/>
  <c r="AD102" i="3"/>
  <c r="AF102" i="3"/>
  <c r="R81" i="3"/>
  <c r="S81" i="3"/>
  <c r="Q81" i="3"/>
  <c r="R84" i="6"/>
  <c r="P84" i="6"/>
  <c r="P33" i="6"/>
  <c r="R33" i="6"/>
  <c r="AD39" i="3"/>
  <c r="AF39" i="3"/>
  <c r="R70" i="3"/>
  <c r="Q70" i="3"/>
  <c r="S70" i="3"/>
  <c r="AD99" i="3"/>
  <c r="AF99" i="3"/>
  <c r="AF26" i="3"/>
  <c r="U22" i="9" s="1"/>
  <c r="AD26" i="3"/>
  <c r="R121" i="6"/>
  <c r="P121" i="6"/>
  <c r="R95" i="3"/>
  <c r="S95" i="3"/>
  <c r="Q95" i="3"/>
  <c r="S21" i="3"/>
  <c r="Q21" i="3"/>
  <c r="R21" i="3"/>
  <c r="AD91" i="3"/>
  <c r="AF91" i="3"/>
  <c r="S18" i="3"/>
  <c r="T14" i="9" s="1"/>
  <c r="Q18" i="3"/>
  <c r="R18" i="3"/>
  <c r="P67" i="6"/>
  <c r="R67" i="6"/>
  <c r="S23" i="3"/>
  <c r="Q23" i="3"/>
  <c r="R23" i="3"/>
  <c r="AF19" i="9" s="1"/>
  <c r="Q84" i="3"/>
  <c r="R84" i="3"/>
  <c r="S84" i="3"/>
  <c r="S19" i="3"/>
  <c r="Q19" i="3"/>
  <c r="Z15" i="9" s="1"/>
  <c r="R19" i="3"/>
  <c r="AD121" i="3"/>
  <c r="AF121" i="3"/>
  <c r="R105" i="6"/>
  <c r="P105" i="6"/>
  <c r="R110" i="6"/>
  <c r="P110" i="6"/>
  <c r="P25" i="6"/>
  <c r="R25" i="6"/>
  <c r="P104" i="6"/>
  <c r="R104" i="6"/>
  <c r="R95" i="6"/>
  <c r="P95" i="6"/>
  <c r="R72" i="6"/>
  <c r="P72" i="6"/>
  <c r="R50" i="6"/>
  <c r="P50" i="6"/>
  <c r="AF139" i="3"/>
  <c r="AD139" i="3"/>
  <c r="Q69" i="3"/>
  <c r="R69" i="3"/>
  <c r="S69" i="3"/>
  <c r="Q139" i="3"/>
  <c r="R139" i="3"/>
  <c r="S139" i="3"/>
  <c r="R66" i="3"/>
  <c r="Q66" i="3"/>
  <c r="S66" i="3"/>
  <c r="AD38" i="3"/>
  <c r="AF38" i="3"/>
  <c r="R16" i="6"/>
  <c r="P16" i="6"/>
  <c r="AD71" i="3"/>
  <c r="AF71" i="3"/>
  <c r="AD112" i="3"/>
  <c r="AF112" i="3"/>
  <c r="AD131" i="3"/>
  <c r="AF131" i="3"/>
  <c r="AD58" i="3"/>
  <c r="AF58" i="3"/>
  <c r="P40" i="6"/>
  <c r="R40" i="6"/>
  <c r="AD63" i="3"/>
  <c r="AF63" i="3"/>
  <c r="AD72" i="3"/>
  <c r="AF72" i="3"/>
  <c r="AD123" i="3"/>
  <c r="AF123" i="3"/>
  <c r="AD50" i="3"/>
  <c r="AF50" i="3"/>
  <c r="P144" i="6"/>
  <c r="R144" i="6"/>
  <c r="P43" i="6"/>
  <c r="R43" i="6"/>
  <c r="AD119" i="3"/>
  <c r="AF119" i="3"/>
  <c r="AF45" i="3"/>
  <c r="AD45" i="3"/>
  <c r="AD80" i="3"/>
  <c r="AF80" i="3"/>
  <c r="AD42" i="3"/>
  <c r="AF42" i="3"/>
  <c r="R123" i="6"/>
  <c r="P123" i="6"/>
  <c r="R111" i="3"/>
  <c r="Q111" i="3"/>
  <c r="S111" i="3"/>
  <c r="AD37" i="3"/>
  <c r="AF37" i="3"/>
  <c r="AD48" i="3"/>
  <c r="AF48" i="3"/>
  <c r="AD98" i="3"/>
  <c r="AF98" i="3"/>
  <c r="AD17" i="3"/>
  <c r="AF17" i="3"/>
  <c r="R39" i="3"/>
  <c r="Q39" i="3"/>
  <c r="S39" i="3"/>
  <c r="AD70" i="3"/>
  <c r="AF70" i="3"/>
  <c r="R99" i="3"/>
  <c r="Q99" i="3"/>
  <c r="S99" i="3"/>
  <c r="R26" i="3"/>
  <c r="AF22" i="9" s="1"/>
  <c r="S26" i="3"/>
  <c r="T22" i="9" s="1"/>
  <c r="Q26" i="3"/>
  <c r="R51" i="6"/>
  <c r="P51" i="6"/>
  <c r="P128" i="6"/>
  <c r="R128" i="6"/>
  <c r="AD31" i="3"/>
  <c r="AF31" i="3"/>
  <c r="AD92" i="3"/>
  <c r="AF92" i="3"/>
  <c r="AF27" i="3"/>
  <c r="U23" i="9" s="1"/>
  <c r="AD27" i="3"/>
  <c r="AD129" i="3"/>
  <c r="AF129" i="3"/>
  <c r="S141" i="3"/>
  <c r="Q141" i="3"/>
  <c r="R141" i="3"/>
  <c r="AD20" i="3"/>
  <c r="AF20" i="3"/>
  <c r="AD138" i="3"/>
  <c r="AF138" i="3"/>
  <c r="AD57" i="3"/>
  <c r="AF57" i="3"/>
  <c r="P107" i="6"/>
  <c r="R107" i="6"/>
  <c r="S75" i="3"/>
  <c r="R75" i="3"/>
  <c r="Q75" i="3"/>
  <c r="R74" i="6"/>
  <c r="P74" i="6"/>
  <c r="P55" i="6"/>
  <c r="R55" i="6"/>
  <c r="Q71" i="3"/>
  <c r="R71" i="3"/>
  <c r="S71" i="3"/>
  <c r="R131" i="3"/>
  <c r="Q131" i="3"/>
  <c r="S131" i="3"/>
  <c r="R72" i="3"/>
  <c r="Q72" i="3"/>
  <c r="S72" i="3"/>
  <c r="R123" i="3"/>
  <c r="Q123" i="3"/>
  <c r="S123" i="3"/>
  <c r="R119" i="3"/>
  <c r="Q119" i="3"/>
  <c r="S119" i="3"/>
  <c r="S80" i="3"/>
  <c r="Q80" i="3"/>
  <c r="R80" i="3"/>
  <c r="Q42" i="3"/>
  <c r="R42" i="3"/>
  <c r="S42" i="3"/>
  <c r="R131" i="6"/>
  <c r="P131" i="6"/>
  <c r="P56" i="6"/>
  <c r="R56" i="6"/>
  <c r="R78" i="6"/>
  <c r="P78" i="6"/>
  <c r="AD111" i="3"/>
  <c r="AF111" i="3"/>
  <c r="R37" i="3"/>
  <c r="Q37" i="3"/>
  <c r="S37" i="3"/>
  <c r="Q48" i="3"/>
  <c r="R48" i="3"/>
  <c r="S48" i="3"/>
  <c r="R98" i="3"/>
  <c r="Q98" i="3"/>
  <c r="S98" i="3"/>
  <c r="S17" i="3"/>
  <c r="T13" i="9" s="1"/>
  <c r="Q17" i="3"/>
  <c r="R17" i="3"/>
  <c r="P96" i="6"/>
  <c r="R96" i="6"/>
  <c r="P52" i="6"/>
  <c r="R52" i="6"/>
  <c r="R109" i="6"/>
  <c r="P109" i="6"/>
  <c r="R90" i="6"/>
  <c r="P90" i="6"/>
  <c r="P136" i="6"/>
  <c r="R136" i="6"/>
  <c r="AD62" i="3"/>
  <c r="AF62" i="3"/>
  <c r="Q100" i="3"/>
  <c r="R100" i="3"/>
  <c r="S100" i="3"/>
  <c r="R35" i="3"/>
  <c r="Q35" i="3"/>
  <c r="S35" i="3"/>
  <c r="Q137" i="3"/>
  <c r="R137" i="3"/>
  <c r="S137" i="3"/>
  <c r="S31" i="3"/>
  <c r="Q31" i="3"/>
  <c r="R31" i="3"/>
  <c r="Q92" i="3"/>
  <c r="R92" i="3"/>
  <c r="S92" i="3"/>
  <c r="Q27" i="3"/>
  <c r="Z23" i="9" s="1"/>
  <c r="R27" i="3"/>
  <c r="AF23" i="9" s="1"/>
  <c r="S27" i="3"/>
  <c r="T23" i="9" s="1"/>
  <c r="R129" i="3"/>
  <c r="Q129" i="3"/>
  <c r="S129" i="3"/>
  <c r="P117" i="6"/>
  <c r="R117" i="6"/>
  <c r="R142" i="6"/>
  <c r="P142" i="6"/>
  <c r="AD141" i="3"/>
  <c r="AF141" i="3"/>
  <c r="S20" i="3"/>
  <c r="T16" i="9" s="1"/>
  <c r="R20" i="3"/>
  <c r="Q20" i="3"/>
  <c r="Q138" i="3"/>
  <c r="R138" i="3"/>
  <c r="S138" i="3"/>
  <c r="S57" i="3"/>
  <c r="Q57" i="3"/>
  <c r="R57" i="3"/>
  <c r="AD113" i="3"/>
  <c r="AF113" i="3"/>
  <c r="AD69" i="3"/>
  <c r="AF69" i="3"/>
  <c r="AD66" i="3"/>
  <c r="AF66" i="3"/>
  <c r="AF143" i="3"/>
  <c r="AD143" i="3"/>
  <c r="AF144" i="3"/>
  <c r="AD144" i="3"/>
  <c r="AD64" i="3"/>
  <c r="AF64" i="3"/>
  <c r="R31" i="6"/>
  <c r="P31" i="6"/>
  <c r="P61" i="6"/>
  <c r="R61" i="6"/>
  <c r="S112" i="3"/>
  <c r="Q112" i="3"/>
  <c r="R112" i="3"/>
  <c r="Q58" i="3"/>
  <c r="S58" i="3"/>
  <c r="R58" i="3"/>
  <c r="R63" i="3"/>
  <c r="S63" i="3"/>
  <c r="Q63" i="3"/>
  <c r="Q50" i="3"/>
  <c r="R50" i="3"/>
  <c r="S50" i="3"/>
  <c r="Q45" i="3"/>
  <c r="R45" i="3"/>
  <c r="S45" i="3"/>
  <c r="O14" i="19"/>
  <c r="U15" i="19" s="1"/>
  <c r="V15" i="19" s="1"/>
  <c r="Q143" i="3"/>
  <c r="R143" i="3"/>
  <c r="S143" i="3"/>
  <c r="Q144" i="3"/>
  <c r="R144" i="3"/>
  <c r="S144" i="3"/>
  <c r="AD75" i="3"/>
  <c r="AF75" i="3"/>
  <c r="R64" i="3"/>
  <c r="Q64" i="3"/>
  <c r="S64" i="3"/>
  <c r="P77" i="6"/>
  <c r="R77" i="6"/>
  <c r="AD142" i="3"/>
  <c r="AF142" i="3"/>
  <c r="AD132" i="3"/>
  <c r="AF132" i="3"/>
  <c r="AD67" i="3"/>
  <c r="AF67" i="3"/>
  <c r="AD24" i="3"/>
  <c r="AA20" i="9" s="1"/>
  <c r="AF24" i="3"/>
  <c r="P29" i="6"/>
  <c r="R29" i="6"/>
  <c r="AD134" i="3"/>
  <c r="AF134" i="3"/>
  <c r="Q124" i="3"/>
  <c r="R124" i="3"/>
  <c r="S124" i="3"/>
  <c r="Q59" i="3"/>
  <c r="R59" i="3"/>
  <c r="S59" i="3"/>
  <c r="AD94" i="3"/>
  <c r="AF94" i="3"/>
  <c r="P100" i="6"/>
  <c r="R100" i="6"/>
  <c r="AF55" i="3"/>
  <c r="AD55" i="3"/>
  <c r="AD40" i="3"/>
  <c r="AF40" i="3"/>
  <c r="AD115" i="3"/>
  <c r="AF115" i="3"/>
  <c r="AD30" i="3"/>
  <c r="AF30" i="3"/>
  <c r="P92" i="6"/>
  <c r="R92" i="6"/>
  <c r="AD47" i="3"/>
  <c r="AF47" i="3"/>
  <c r="AD110" i="3"/>
  <c r="AF110" i="3"/>
  <c r="AD107" i="3"/>
  <c r="AF107" i="3"/>
  <c r="AD34" i="3"/>
  <c r="AF34" i="3"/>
  <c r="R81" i="6"/>
  <c r="P81" i="6"/>
  <c r="P91" i="6"/>
  <c r="R91" i="6"/>
  <c r="R62" i="3"/>
  <c r="Q62" i="3"/>
  <c r="S62" i="3"/>
  <c r="AD100" i="3"/>
  <c r="AF100" i="3"/>
  <c r="AD35" i="3"/>
  <c r="AF35" i="3"/>
  <c r="AD137" i="3"/>
  <c r="AF137" i="3"/>
  <c r="R24" i="6"/>
  <c r="P24" i="6"/>
  <c r="R147" i="6"/>
  <c r="P147" i="6"/>
  <c r="P66" i="6"/>
  <c r="R66" i="6"/>
  <c r="P46" i="6"/>
  <c r="R46" i="6"/>
  <c r="P108" i="6"/>
  <c r="R108" i="6"/>
  <c r="R36" i="6"/>
  <c r="P36" i="6"/>
  <c r="AF22" i="3"/>
  <c r="U18" i="9" s="1"/>
  <c r="AD22" i="3"/>
  <c r="AA18" i="9" s="1"/>
  <c r="AD28" i="3"/>
  <c r="AA24" i="9" s="1"/>
  <c r="AF28" i="3"/>
  <c r="U24" i="9" s="1"/>
  <c r="AD146" i="3"/>
  <c r="AF146" i="3"/>
  <c r="AD65" i="3"/>
  <c r="AF65" i="3"/>
  <c r="P32" i="6"/>
  <c r="R32" i="6"/>
  <c r="R113" i="6"/>
  <c r="P113" i="6"/>
  <c r="R118" i="6"/>
  <c r="P118" i="6"/>
  <c r="P26" i="6"/>
  <c r="R26" i="6"/>
  <c r="R45" i="6"/>
  <c r="P45" i="6"/>
  <c r="AD77" i="3"/>
  <c r="AF77" i="3"/>
  <c r="AD147" i="3"/>
  <c r="AF147" i="3"/>
  <c r="AD74" i="3"/>
  <c r="AF74" i="3"/>
  <c r="AD78" i="3"/>
  <c r="AF78" i="3"/>
  <c r="P149" i="6"/>
  <c r="R149" i="6"/>
  <c r="R93" i="6"/>
  <c r="P93" i="6"/>
  <c r="Q134" i="3"/>
  <c r="R134" i="3"/>
  <c r="S134" i="3"/>
  <c r="AD124" i="3"/>
  <c r="AF124" i="3"/>
  <c r="AF59" i="3"/>
  <c r="AD59" i="3"/>
  <c r="R94" i="3"/>
  <c r="Q94" i="3"/>
  <c r="S94" i="3"/>
  <c r="R70" i="6"/>
  <c r="P70" i="6"/>
  <c r="R151" i="6"/>
  <c r="P151" i="6"/>
  <c r="P111" i="6"/>
  <c r="R111" i="6"/>
  <c r="R125" i="6"/>
  <c r="P125" i="6"/>
  <c r="P34" i="6"/>
  <c r="R34" i="6"/>
  <c r="P69" i="6"/>
  <c r="R69" i="6"/>
  <c r="R55" i="3"/>
  <c r="Q55" i="3"/>
  <c r="S55" i="3"/>
  <c r="Q40" i="3"/>
  <c r="S40" i="3"/>
  <c r="R40" i="3"/>
  <c r="S115" i="3"/>
  <c r="Q115" i="3"/>
  <c r="R115" i="3"/>
  <c r="S30" i="3"/>
  <c r="R30" i="3"/>
  <c r="Q30" i="3"/>
  <c r="R88" i="6"/>
  <c r="P88" i="6"/>
  <c r="P133" i="6"/>
  <c r="R133" i="6"/>
  <c r="P137" i="6"/>
  <c r="R137" i="6"/>
  <c r="R59" i="6"/>
  <c r="P59" i="6"/>
  <c r="Q47" i="3"/>
  <c r="R47" i="3"/>
  <c r="S47" i="3"/>
  <c r="Q110" i="3"/>
  <c r="S110" i="3"/>
  <c r="R110" i="3"/>
  <c r="R107" i="3"/>
  <c r="Q107" i="3"/>
  <c r="S107" i="3"/>
  <c r="R34" i="3"/>
  <c r="Q34" i="3"/>
  <c r="S34" i="3"/>
  <c r="AD93" i="3"/>
  <c r="AF93" i="3"/>
  <c r="R36" i="3"/>
  <c r="S36" i="3"/>
  <c r="Q36" i="3"/>
  <c r="AD46" i="3"/>
  <c r="AF46" i="3"/>
  <c r="AD73" i="3"/>
  <c r="AF73" i="3"/>
  <c r="R150" i="6"/>
  <c r="P150" i="6"/>
  <c r="S22" i="3"/>
  <c r="T18" i="9" s="1"/>
  <c r="Q22" i="3"/>
  <c r="Z18" i="9" s="1"/>
  <c r="R22" i="3"/>
  <c r="AF18" i="9" s="1"/>
  <c r="S28" i="3"/>
  <c r="T24" i="9" s="1"/>
  <c r="R28" i="3"/>
  <c r="AF24" i="9" s="1"/>
  <c r="Q28" i="3"/>
  <c r="Z24" i="9" s="1"/>
  <c r="R146" i="3"/>
  <c r="Q146" i="3"/>
  <c r="S146" i="3"/>
  <c r="Q65" i="3"/>
  <c r="R65" i="3"/>
  <c r="S65" i="3"/>
  <c r="Q77" i="3"/>
  <c r="R77" i="3"/>
  <c r="S77" i="3"/>
  <c r="Q147" i="3"/>
  <c r="R147" i="3"/>
  <c r="S147" i="3"/>
  <c r="Q74" i="3"/>
  <c r="S74" i="3"/>
  <c r="R74" i="3"/>
  <c r="R78" i="3"/>
  <c r="Q78" i="3"/>
  <c r="S78" i="3"/>
  <c r="R146" i="6"/>
  <c r="P146" i="6"/>
  <c r="P122" i="6"/>
  <c r="R122" i="6"/>
  <c r="R44" i="6"/>
  <c r="P44" i="6"/>
  <c r="P41" i="6"/>
  <c r="R41" i="6"/>
  <c r="P89" i="6"/>
  <c r="R89" i="6"/>
  <c r="AD140" i="3"/>
  <c r="AF140" i="3"/>
  <c r="Q67" i="3"/>
  <c r="R67" i="3"/>
  <c r="S67" i="3"/>
  <c r="R60" i="6"/>
  <c r="P60" i="6"/>
  <c r="AD79" i="3"/>
  <c r="AF79" i="3"/>
  <c r="AD128" i="3"/>
  <c r="AF128" i="3"/>
  <c r="P48" i="6"/>
  <c r="R48" i="6"/>
  <c r="R88" i="3"/>
  <c r="S88" i="3"/>
  <c r="Q88" i="3"/>
  <c r="P47" i="6"/>
  <c r="R47" i="6"/>
  <c r="P83" i="6"/>
  <c r="R83" i="6"/>
  <c r="AD117" i="3"/>
  <c r="AF117" i="3"/>
  <c r="AF97" i="3"/>
  <c r="AD97" i="3"/>
  <c r="P106" i="6"/>
  <c r="R106" i="6"/>
  <c r="AD126" i="3"/>
  <c r="AF126" i="3"/>
  <c r="AD116" i="3"/>
  <c r="AF116" i="3"/>
  <c r="AF51" i="3"/>
  <c r="AD51" i="3"/>
  <c r="AD89" i="3"/>
  <c r="AF89" i="3"/>
  <c r="P97" i="6"/>
  <c r="R97" i="6"/>
  <c r="AD86" i="3"/>
  <c r="AF86" i="3"/>
  <c r="AD108" i="3"/>
  <c r="AF108" i="3"/>
  <c r="AF43" i="3"/>
  <c r="AD43" i="3"/>
  <c r="R145" i="3"/>
  <c r="S145" i="3"/>
  <c r="Q145" i="3"/>
  <c r="R127" i="6"/>
  <c r="P127" i="6"/>
  <c r="Q93" i="3"/>
  <c r="R93" i="3"/>
  <c r="S93" i="3"/>
  <c r="AD36" i="3"/>
  <c r="AF36" i="3"/>
  <c r="S46" i="3"/>
  <c r="R46" i="3"/>
  <c r="Q46" i="3"/>
  <c r="R73" i="3"/>
  <c r="S73" i="3"/>
  <c r="Q73" i="3"/>
  <c r="AD85" i="3"/>
  <c r="AF85" i="3"/>
  <c r="AD54" i="3"/>
  <c r="AF54" i="3"/>
  <c r="AD82" i="3"/>
  <c r="AF82" i="3"/>
  <c r="AD32" i="3"/>
  <c r="AF32" i="3"/>
  <c r="R80" i="6"/>
  <c r="P80" i="6"/>
  <c r="P114" i="6"/>
  <c r="R114" i="6"/>
  <c r="AD87" i="3"/>
  <c r="AF87" i="3"/>
  <c r="S148" i="3"/>
  <c r="R148" i="3"/>
  <c r="Q148" i="3"/>
  <c r="AD83" i="3"/>
  <c r="AF83" i="3"/>
  <c r="AD104" i="3"/>
  <c r="AF104" i="3"/>
  <c r="P129" i="6"/>
  <c r="R129" i="6"/>
  <c r="AA19" i="9"/>
  <c r="U19" i="9"/>
  <c r="AA23" i="9"/>
  <c r="K23" i="9"/>
  <c r="T19" i="9"/>
  <c r="J23" i="9"/>
  <c r="U8" i="9"/>
  <c r="AA22" i="9"/>
  <c r="AF16" i="9"/>
  <c r="AA21" i="9"/>
  <c r="K24" i="9"/>
  <c r="AA17" i="9"/>
  <c r="Z20" i="9"/>
  <c r="AF20" i="9"/>
  <c r="AA16" i="9"/>
  <c r="AA11" i="9"/>
  <c r="Z21" i="9"/>
  <c r="J24" i="9"/>
  <c r="U20" i="9"/>
  <c r="M9" i="5"/>
  <c r="T15" i="2"/>
  <c r="AA6" i="9"/>
  <c r="AA10" i="9"/>
  <c r="U10" i="9"/>
  <c r="T12" i="9"/>
  <c r="Z12" i="9"/>
  <c r="AF12" i="9"/>
  <c r="T15" i="9"/>
  <c r="AF15" i="9"/>
  <c r="T6" i="9"/>
  <c r="AF6" i="9"/>
  <c r="U7" i="9"/>
  <c r="AA8" i="9"/>
  <c r="AA15" i="9"/>
  <c r="T11" i="9"/>
  <c r="AF11" i="9"/>
  <c r="U16" i="9"/>
  <c r="T7" i="9"/>
  <c r="T9" i="9"/>
  <c r="T8" i="9"/>
  <c r="Z8" i="9"/>
  <c r="AF8" i="9"/>
  <c r="AA13" i="9"/>
  <c r="Z16" i="9"/>
  <c r="T10" i="9"/>
  <c r="AA9" i="9"/>
  <c r="AA12" i="9"/>
  <c r="U12" i="9"/>
  <c r="AB9" i="3"/>
  <c r="AE9" i="3"/>
  <c r="J16" i="9"/>
  <c r="Z6" i="9"/>
  <c r="G15" i="16"/>
  <c r="F16" i="16"/>
  <c r="AG16" i="9"/>
  <c r="V16" i="9"/>
  <c r="L16" i="9"/>
  <c r="AB12" i="9"/>
  <c r="AB6" i="9"/>
  <c r="AG6" i="9"/>
  <c r="P14" i="8"/>
  <c r="T14" i="8" s="1"/>
  <c r="V5" i="9" s="1"/>
  <c r="AB13" i="9"/>
  <c r="AG13" i="9"/>
  <c r="V13" i="9"/>
  <c r="AB14" i="9"/>
  <c r="V14" i="9"/>
  <c r="AB9" i="9"/>
  <c r="AE8" i="9"/>
  <c r="Y12" i="9"/>
  <c r="AE12" i="9"/>
  <c r="AC8" i="9"/>
  <c r="W8" i="9"/>
  <c r="W12" i="9"/>
  <c r="AC12" i="9"/>
  <c r="AD11" i="9"/>
  <c r="X11" i="9"/>
  <c r="X14" i="9"/>
  <c r="AD14" i="9"/>
  <c r="N12" i="9"/>
  <c r="V10" i="9"/>
  <c r="AG10" i="9"/>
  <c r="AB10" i="9"/>
  <c r="Y16" i="9"/>
  <c r="AE16" i="9"/>
  <c r="AC16" i="9"/>
  <c r="W16" i="9"/>
  <c r="X6" i="9"/>
  <c r="P16" i="9"/>
  <c r="W10" i="9"/>
  <c r="AC10" i="9"/>
  <c r="AC9" i="9"/>
  <c r="W15" i="9"/>
  <c r="AE15" i="9"/>
  <c r="Y15" i="9"/>
  <c r="O15" i="9"/>
  <c r="W9" i="9"/>
  <c r="Y9" i="9"/>
  <c r="V7" i="9"/>
  <c r="AB7" i="9"/>
  <c r="AG7" i="9"/>
  <c r="O13" i="9"/>
  <c r="Y11" i="9"/>
  <c r="AC13" i="9"/>
  <c r="W13" i="9"/>
  <c r="J12" i="9"/>
  <c r="P11" i="9"/>
  <c r="J14" i="9"/>
  <c r="Y13" i="9"/>
  <c r="AE13" i="9"/>
  <c r="AB17" i="9"/>
  <c r="AB15" i="9"/>
  <c r="L17" i="9"/>
  <c r="V8" i="9"/>
  <c r="L12" i="9"/>
  <c r="AG8" i="9"/>
  <c r="AD18" i="9"/>
  <c r="X18" i="9"/>
  <c r="X17" i="9"/>
  <c r="AD17" i="9"/>
  <c r="V18" i="9"/>
  <c r="V12" i="9"/>
  <c r="N18" i="9"/>
  <c r="AE17" i="9"/>
  <c r="N8" i="9"/>
  <c r="L14" i="9"/>
  <c r="AG15" i="9"/>
  <c r="AG12" i="9"/>
  <c r="AG14" i="9"/>
  <c r="K17" i="9"/>
  <c r="AE18" i="9"/>
  <c r="Y18" i="9"/>
  <c r="L19" i="9"/>
  <c r="V22" i="9"/>
  <c r="L18" i="9"/>
  <c r="AG22" i="9"/>
  <c r="AB22" i="9"/>
  <c r="L13" i="9"/>
  <c r="V19" i="9"/>
  <c r="AE9" i="9"/>
  <c r="K20" i="9"/>
  <c r="L15" i="9"/>
  <c r="K18" i="9"/>
  <c r="Y7" i="9"/>
  <c r="AE7" i="9"/>
  <c r="W7" i="9"/>
  <c r="AC22" i="9"/>
  <c r="N22" i="9"/>
  <c r="Y10" i="9"/>
  <c r="J6" i="9"/>
  <c r="Z19" i="9"/>
  <c r="W20" i="9"/>
  <c r="AC20" i="9"/>
  <c r="W19" i="9"/>
  <c r="N19" i="9"/>
  <c r="N21" i="9"/>
  <c r="N10" i="9"/>
  <c r="Z22" i="9"/>
  <c r="J22" i="9"/>
  <c r="V9" i="9"/>
  <c r="T17" i="9"/>
  <c r="J17" i="9"/>
  <c r="J15" i="9"/>
  <c r="X20" i="9"/>
  <c r="AD20" i="9"/>
  <c r="AD22" i="9"/>
  <c r="X22" i="9"/>
  <c r="X19" i="9"/>
  <c r="AD19" i="9"/>
  <c r="AE10" i="9"/>
  <c r="P10" i="9"/>
  <c r="O19" i="9"/>
  <c r="AD21" i="9"/>
  <c r="X21" i="9"/>
  <c r="O21" i="9"/>
  <c r="O20" i="9"/>
  <c r="O14" i="9"/>
  <c r="O17" i="9"/>
  <c r="O18" i="9"/>
  <c r="O22" i="9"/>
  <c r="V9" i="16"/>
  <c r="V10" i="16" s="1"/>
  <c r="V11" i="16" s="1"/>
  <c r="K14" i="9"/>
  <c r="K16" i="9"/>
  <c r="K15" i="9"/>
  <c r="J8" i="9"/>
  <c r="Y6" i="9"/>
  <c r="AC6" i="9"/>
  <c r="Q9" i="4"/>
  <c r="P9" i="4"/>
  <c r="AC9" i="4"/>
  <c r="S9" i="4"/>
  <c r="AR9" i="4"/>
  <c r="AM9" i="4"/>
  <c r="T9" i="4"/>
  <c r="AF9" i="4" s="1"/>
  <c r="X9" i="4"/>
  <c r="R9" i="4"/>
  <c r="R9" i="9"/>
  <c r="R11" i="9"/>
  <c r="P14" i="19"/>
  <c r="AA7" i="9"/>
  <c r="V6" i="9"/>
  <c r="AE6" i="9"/>
  <c r="AC7" i="9"/>
  <c r="W6" i="9"/>
  <c r="Y8" i="9"/>
  <c r="P8" i="9"/>
  <c r="K12" i="9"/>
  <c r="J13" i="9"/>
  <c r="P9" i="9"/>
  <c r="AB8" i="9"/>
  <c r="L8" i="9"/>
  <c r="J9" i="9"/>
  <c r="L7" i="9"/>
  <c r="X9" i="16"/>
  <c r="R8" i="9"/>
  <c r="L6" i="9"/>
  <c r="R6" i="9"/>
  <c r="T16" i="2"/>
  <c r="S17" i="2"/>
  <c r="N6" i="9"/>
  <c r="P6" i="9"/>
  <c r="AE14" i="19"/>
  <c r="W14" i="19"/>
  <c r="AG14" i="19"/>
  <c r="AH14" i="19" s="1"/>
  <c r="AF14" i="19" s="1"/>
  <c r="Z14" i="19"/>
  <c r="Y14" i="19"/>
  <c r="R13" i="6"/>
  <c r="P13" i="6"/>
  <c r="V11" i="9"/>
  <c r="AG11" i="9"/>
  <c r="AB11" i="9"/>
  <c r="L11" i="9"/>
  <c r="W11" i="9"/>
  <c r="N11" i="9"/>
  <c r="AC11" i="9"/>
  <c r="J10" i="9"/>
  <c r="N9" i="9"/>
  <c r="N7" i="9"/>
  <c r="Q9" i="3"/>
  <c r="S9" i="3"/>
  <c r="T5" i="9" s="1"/>
  <c r="J5" i="9"/>
  <c r="O11" i="9"/>
  <c r="L9" i="9"/>
  <c r="AG9" i="9"/>
  <c r="O7" i="9"/>
  <c r="K10" i="9"/>
  <c r="O13" i="6"/>
  <c r="R5" i="9"/>
  <c r="Q13" i="6"/>
  <c r="S13" i="6"/>
  <c r="O15" i="19" l="1"/>
  <c r="U16" i="19" s="1"/>
  <c r="V16" i="19" s="1"/>
  <c r="N15" i="19"/>
  <c r="Q15" i="19"/>
  <c r="S15" i="19" s="1"/>
  <c r="AC16" i="19" s="1"/>
  <c r="AD16" i="19" s="1"/>
  <c r="M15" i="19"/>
  <c r="Y15" i="19"/>
  <c r="AG15" i="19"/>
  <c r="AH15" i="19" s="1"/>
  <c r="AF15" i="19" s="1"/>
  <c r="Z15" i="19"/>
  <c r="AE15" i="19"/>
  <c r="W15" i="19"/>
  <c r="AD9" i="3"/>
  <c r="AA5" i="9" s="1"/>
  <c r="AF9" i="3"/>
  <c r="U5" i="9" s="1"/>
  <c r="K5" i="9"/>
  <c r="G16" i="16"/>
  <c r="G17" i="16"/>
  <c r="G23" i="16" s="1"/>
  <c r="V9" i="4"/>
  <c r="W9" i="4" s="1"/>
  <c r="N5" i="9" s="1"/>
  <c r="Z11" i="9"/>
  <c r="R14" i="8"/>
  <c r="AB5" i="9" s="1"/>
  <c r="S14" i="8"/>
  <c r="AG5" i="9" s="1"/>
  <c r="L5" i="9"/>
  <c r="AG9" i="4"/>
  <c r="P5" i="9" s="1"/>
  <c r="AF9" i="9"/>
  <c r="O12" i="9"/>
  <c r="X8" i="9"/>
  <c r="AD8" i="9"/>
  <c r="X12" i="9"/>
  <c r="AD12" i="9"/>
  <c r="X16" i="9"/>
  <c r="AD16" i="9"/>
  <c r="O16" i="9"/>
  <c r="N15" i="9"/>
  <c r="AC15" i="9"/>
  <c r="X15" i="9"/>
  <c r="AD9" i="9"/>
  <c r="X9" i="9"/>
  <c r="AD15" i="9"/>
  <c r="AD10" i="9"/>
  <c r="AD13" i="9"/>
  <c r="X13" i="9"/>
  <c r="AF14" i="9"/>
  <c r="Z14" i="9"/>
  <c r="X7" i="9"/>
  <c r="AD7" i="9"/>
  <c r="AP9" i="4"/>
  <c r="Z7" i="9"/>
  <c r="AF17" i="9"/>
  <c r="Z17" i="9"/>
  <c r="W9" i="16"/>
  <c r="W10" i="16" s="1"/>
  <c r="W11" i="16" s="1"/>
  <c r="X10" i="9"/>
  <c r="O10" i="9"/>
  <c r="AA9" i="4"/>
  <c r="AK9" i="4"/>
  <c r="O9" i="9"/>
  <c r="O8" i="9"/>
  <c r="O6" i="9"/>
  <c r="AD6" i="9"/>
  <c r="AI14" i="19"/>
  <c r="AJ14" i="19" s="1"/>
  <c r="K13" i="9"/>
  <c r="U13" i="9"/>
  <c r="Z13" i="9"/>
  <c r="AF13" i="9"/>
  <c r="K8" i="9"/>
  <c r="U9" i="9"/>
  <c r="K9" i="9"/>
  <c r="Z9" i="9"/>
  <c r="K7" i="9"/>
  <c r="AF7" i="9"/>
  <c r="N15" i="2"/>
  <c r="K17" i="19" s="1"/>
  <c r="S18" i="2"/>
  <c r="T17" i="2"/>
  <c r="L14" i="19"/>
  <c r="X14" i="19"/>
  <c r="Z5" i="9"/>
  <c r="AA14" i="19"/>
  <c r="U6" i="9"/>
  <c r="K6" i="9"/>
  <c r="K11" i="9"/>
  <c r="U11" i="9"/>
  <c r="AF10" i="9"/>
  <c r="V12" i="16"/>
  <c r="Z10" i="9"/>
  <c r="AF5" i="9"/>
  <c r="X10" i="16" l="1"/>
  <c r="P15" i="19"/>
  <c r="Q16" i="19"/>
  <c r="M16" i="19"/>
  <c r="W16" i="19"/>
  <c r="AE16" i="19"/>
  <c r="Y16" i="19"/>
  <c r="Z16" i="19"/>
  <c r="AG16" i="19"/>
  <c r="AH16" i="19" s="1"/>
  <c r="AF16" i="19" s="1"/>
  <c r="AA15" i="19"/>
  <c r="AB15" i="19" s="1"/>
  <c r="X15" i="19"/>
  <c r="L15" i="19"/>
  <c r="N16" i="19"/>
  <c r="AI15" i="19"/>
  <c r="AJ15" i="19" s="1"/>
  <c r="Z9" i="4"/>
  <c r="W5" i="9" s="1"/>
  <c r="Y9" i="4"/>
  <c r="AC5" i="9" s="1"/>
  <c r="AJ9" i="4"/>
  <c r="Y5" i="9" s="1"/>
  <c r="AB9" i="4"/>
  <c r="O5" i="9" s="1"/>
  <c r="AQ9" i="4"/>
  <c r="AS9" i="4" s="1"/>
  <c r="AI9" i="4"/>
  <c r="AE5" i="9" s="1"/>
  <c r="AL9" i="4"/>
  <c r="AN9" i="4" s="1"/>
  <c r="S19" i="2"/>
  <c r="T18" i="2"/>
  <c r="W12" i="16"/>
  <c r="V13" i="16"/>
  <c r="M5" i="9"/>
  <c r="AB14" i="19"/>
  <c r="X11" i="16" l="1"/>
  <c r="N16" i="2"/>
  <c r="K18" i="19" s="1"/>
  <c r="O16" i="19"/>
  <c r="U17" i="19" s="1"/>
  <c r="V17" i="19" s="1"/>
  <c r="S16" i="19"/>
  <c r="P16" i="19" s="1"/>
  <c r="Q17" i="19"/>
  <c r="M17" i="19"/>
  <c r="AA16" i="19"/>
  <c r="AB16" i="19" s="1"/>
  <c r="N17" i="19"/>
  <c r="L16" i="19"/>
  <c r="AI16" i="19"/>
  <c r="AJ16" i="19" s="1"/>
  <c r="AT9" i="4"/>
  <c r="AO9" i="4"/>
  <c r="AE9" i="4"/>
  <c r="X5" i="9" s="1"/>
  <c r="AD9" i="4"/>
  <c r="AD5" i="9" s="1"/>
  <c r="M6" i="9"/>
  <c r="T19" i="2"/>
  <c r="S20" i="2"/>
  <c r="V14" i="16"/>
  <c r="W13" i="16"/>
  <c r="X16" i="19" l="1"/>
  <c r="X12" i="16"/>
  <c r="N17" i="2"/>
  <c r="K19" i="19" s="1"/>
  <c r="Y17" i="19"/>
  <c r="Z17" i="19"/>
  <c r="AE17" i="19"/>
  <c r="W17" i="19"/>
  <c r="Q18" i="19" s="1"/>
  <c r="O17" i="19"/>
  <c r="AC17" i="19"/>
  <c r="AD17" i="19" s="1"/>
  <c r="AG17" i="19" s="1"/>
  <c r="AH17" i="19" s="1"/>
  <c r="AF17" i="19" s="1"/>
  <c r="S17" i="19"/>
  <c r="AC18" i="19" s="1"/>
  <c r="AD18" i="19" s="1"/>
  <c r="N18" i="19"/>
  <c r="M7" i="9"/>
  <c r="S21" i="2"/>
  <c r="T20" i="2"/>
  <c r="W14" i="16"/>
  <c r="V15" i="16"/>
  <c r="X13" i="16" l="1"/>
  <c r="N18" i="2"/>
  <c r="K20" i="19" s="1"/>
  <c r="M18" i="19"/>
  <c r="AI17" i="19"/>
  <c r="AJ17" i="19" s="1"/>
  <c r="AA17" i="19"/>
  <c r="AB17" i="19" s="1"/>
  <c r="X17" i="19"/>
  <c r="L17" i="19"/>
  <c r="O18" i="19"/>
  <c r="U18" i="19"/>
  <c r="V18" i="19" s="1"/>
  <c r="P17" i="19"/>
  <c r="S18" i="19" s="1"/>
  <c r="AC19" i="19" s="1"/>
  <c r="AD19" i="19" s="1"/>
  <c r="N19" i="19"/>
  <c r="T21" i="2"/>
  <c r="S22" i="2"/>
  <c r="W15" i="16"/>
  <c r="V16" i="16"/>
  <c r="N19" i="2" l="1"/>
  <c r="K21" i="19" s="1"/>
  <c r="X14" i="16"/>
  <c r="M8" i="9"/>
  <c r="Z18" i="19"/>
  <c r="AE18" i="19"/>
  <c r="Y18" i="19"/>
  <c r="W18" i="19"/>
  <c r="U19" i="19"/>
  <c r="V19" i="19" s="1"/>
  <c r="AG18" i="19"/>
  <c r="AH18" i="19" s="1"/>
  <c r="AF18" i="19" s="1"/>
  <c r="P18" i="19"/>
  <c r="N20" i="19"/>
  <c r="S23" i="2"/>
  <c r="T22" i="2"/>
  <c r="W16" i="16"/>
  <c r="V17" i="16"/>
  <c r="N20" i="2" l="1"/>
  <c r="K22" i="19" s="1"/>
  <c r="X15" i="16"/>
  <c r="O19" i="19"/>
  <c r="O20" i="19" s="1"/>
  <c r="L18" i="19"/>
  <c r="X18" i="19"/>
  <c r="M19" i="19"/>
  <c r="Q19" i="19"/>
  <c r="S19" i="19" s="1"/>
  <c r="W19" i="19"/>
  <c r="Y19" i="19"/>
  <c r="AE19" i="19"/>
  <c r="Z19" i="19"/>
  <c r="AI18" i="19"/>
  <c r="AJ18" i="19" s="1"/>
  <c r="AA18" i="19"/>
  <c r="U20" i="19"/>
  <c r="V20" i="19" s="1"/>
  <c r="AG19" i="19"/>
  <c r="AH19" i="19" s="1"/>
  <c r="AF19" i="19" s="1"/>
  <c r="N21" i="19"/>
  <c r="T23" i="2"/>
  <c r="S24" i="2"/>
  <c r="W17" i="16"/>
  <c r="V18" i="16"/>
  <c r="N21" i="2" l="1"/>
  <c r="K23" i="19" s="1"/>
  <c r="X16" i="16"/>
  <c r="AA19" i="19"/>
  <c r="AB19" i="19" s="1"/>
  <c r="AI19" i="19"/>
  <c r="AJ19" i="19" s="1"/>
  <c r="P19" i="19"/>
  <c r="AC20" i="19"/>
  <c r="AD20" i="19" s="1"/>
  <c r="AG20" i="19" s="1"/>
  <c r="AH20" i="19" s="1"/>
  <c r="AF20" i="19" s="1"/>
  <c r="U21" i="19"/>
  <c r="V21" i="19" s="1"/>
  <c r="O21" i="19"/>
  <c r="Z20" i="19"/>
  <c r="AE20" i="19"/>
  <c r="Y20" i="19"/>
  <c r="W20" i="19"/>
  <c r="X20" i="19" s="1"/>
  <c r="L19" i="19"/>
  <c r="M20" i="19"/>
  <c r="X19" i="19"/>
  <c r="Q20" i="19"/>
  <c r="AB18" i="19"/>
  <c r="M9" i="9"/>
  <c r="S25" i="2"/>
  <c r="T24" i="2"/>
  <c r="W18" i="16"/>
  <c r="V19" i="16"/>
  <c r="N22" i="2" l="1"/>
  <c r="K24" i="19" s="1"/>
  <c r="X17" i="16"/>
  <c r="M10" i="9"/>
  <c r="AI20" i="19"/>
  <c r="AJ20" i="19" s="1"/>
  <c r="AA20" i="19"/>
  <c r="O22" i="19"/>
  <c r="U22" i="19"/>
  <c r="V22" i="19" s="1"/>
  <c r="Y21" i="19"/>
  <c r="Z21" i="19"/>
  <c r="W21" i="19"/>
  <c r="X21" i="19" s="1"/>
  <c r="AE21" i="19"/>
  <c r="L20" i="19"/>
  <c r="M21" i="19"/>
  <c r="Q21" i="19"/>
  <c r="S20" i="19"/>
  <c r="S26" i="2"/>
  <c r="T25" i="2"/>
  <c r="W19" i="16"/>
  <c r="V20" i="16"/>
  <c r="X18" i="16" l="1"/>
  <c r="N23" i="2"/>
  <c r="K25" i="19" s="1"/>
  <c r="AA21" i="19"/>
  <c r="AB21" i="19" s="1"/>
  <c r="AB20" i="19"/>
  <c r="M11" i="9"/>
  <c r="U23" i="19"/>
  <c r="V23" i="19" s="1"/>
  <c r="O23" i="19"/>
  <c r="Q22" i="19"/>
  <c r="M22" i="19"/>
  <c r="L21" i="19"/>
  <c r="P20" i="19"/>
  <c r="S21" i="19" s="1"/>
  <c r="AC21" i="19"/>
  <c r="AD21" i="19" s="1"/>
  <c r="AG21" i="19" s="1"/>
  <c r="AH21" i="19" s="1"/>
  <c r="AF21" i="19" s="1"/>
  <c r="AI21" i="19" s="1"/>
  <c r="AJ21" i="19" s="1"/>
  <c r="Z22" i="19"/>
  <c r="Y22" i="19"/>
  <c r="AE22" i="19"/>
  <c r="W22" i="19"/>
  <c r="X22" i="19" s="1"/>
  <c r="S27" i="2"/>
  <c r="T26" i="2"/>
  <c r="W20" i="16"/>
  <c r="V21" i="16"/>
  <c r="N24" i="2" l="1"/>
  <c r="X19" i="16"/>
  <c r="M12" i="9"/>
  <c r="AA22" i="19"/>
  <c r="AB22" i="19" s="1"/>
  <c r="W23" i="19"/>
  <c r="X23" i="19" s="1"/>
  <c r="Y23" i="19"/>
  <c r="AE23" i="19"/>
  <c r="Z23" i="19"/>
  <c r="L22" i="19"/>
  <c r="M23" i="19"/>
  <c r="Q23" i="19"/>
  <c r="P21" i="19"/>
  <c r="S22" i="19" s="1"/>
  <c r="AC22" i="19"/>
  <c r="AD22" i="19" s="1"/>
  <c r="AG22" i="19" s="1"/>
  <c r="AH22" i="19" s="1"/>
  <c r="AF22" i="19" s="1"/>
  <c r="AI22" i="19" s="1"/>
  <c r="AJ22" i="19" s="1"/>
  <c r="O24" i="19"/>
  <c r="U24" i="19"/>
  <c r="V24" i="19" s="1"/>
  <c r="S28" i="2"/>
  <c r="T27" i="2"/>
  <c r="W21" i="16"/>
  <c r="V22" i="16"/>
  <c r="N25" i="2" l="1"/>
  <c r="X20" i="16"/>
  <c r="AA23" i="19"/>
  <c r="M13" i="9"/>
  <c r="Q24" i="19"/>
  <c r="L23" i="19"/>
  <c r="M24" i="19"/>
  <c r="AC23" i="19"/>
  <c r="AD23" i="19" s="1"/>
  <c r="AG23" i="19" s="1"/>
  <c r="AH23" i="19" s="1"/>
  <c r="AF23" i="19" s="1"/>
  <c r="AI23" i="19" s="1"/>
  <c r="AJ23" i="19" s="1"/>
  <c r="P22" i="19"/>
  <c r="S23" i="19" s="1"/>
  <c r="Y24" i="19"/>
  <c r="W24" i="19"/>
  <c r="X24" i="19" s="1"/>
  <c r="AE24" i="19"/>
  <c r="Z24" i="19"/>
  <c r="O25" i="19"/>
  <c r="U25" i="19"/>
  <c r="V25" i="19" s="1"/>
  <c r="S29" i="2"/>
  <c r="T28" i="2"/>
  <c r="V23" i="16"/>
  <c r="W22" i="16"/>
  <c r="N26" i="2" l="1"/>
  <c r="X21" i="16"/>
  <c r="AB23" i="19"/>
  <c r="M14" i="9"/>
  <c r="AA24" i="19"/>
  <c r="M25" i="19"/>
  <c r="L24" i="19"/>
  <c r="Q25" i="19"/>
  <c r="AE25" i="19"/>
  <c r="Y25" i="19"/>
  <c r="Z25" i="19"/>
  <c r="W25" i="19"/>
  <c r="AC24" i="19"/>
  <c r="AD24" i="19" s="1"/>
  <c r="AG24" i="19" s="1"/>
  <c r="AH24" i="19" s="1"/>
  <c r="AF24" i="19" s="1"/>
  <c r="AI24" i="19" s="1"/>
  <c r="AJ24" i="19" s="1"/>
  <c r="P23" i="19"/>
  <c r="S24" i="19" s="1"/>
  <c r="S30" i="2"/>
  <c r="T29" i="2"/>
  <c r="W23" i="16"/>
  <c r="V24" i="16"/>
  <c r="X22" i="16" l="1"/>
  <c r="N27" i="2"/>
  <c r="L25" i="19"/>
  <c r="X25" i="19"/>
  <c r="AA25" i="19"/>
  <c r="AB25" i="19" s="1"/>
  <c r="AB24" i="19"/>
  <c r="M15" i="9"/>
  <c r="AC25" i="19"/>
  <c r="AD25" i="19" s="1"/>
  <c r="AG25" i="19" s="1"/>
  <c r="AH25" i="19" s="1"/>
  <c r="AF25" i="19" s="1"/>
  <c r="AI25" i="19" s="1"/>
  <c r="AJ25" i="19" s="1"/>
  <c r="P24" i="19"/>
  <c r="S25" i="19" s="1"/>
  <c r="P25" i="19" s="1"/>
  <c r="S31" i="2"/>
  <c r="T30" i="2"/>
  <c r="M17" i="9"/>
  <c r="W24" i="16"/>
  <c r="V25" i="16"/>
  <c r="X23" i="16" l="1"/>
  <c r="N28" i="2"/>
  <c r="M16" i="9"/>
  <c r="S32" i="2"/>
  <c r="T31" i="2"/>
  <c r="M18" i="9"/>
  <c r="W25" i="16"/>
  <c r="V26" i="16"/>
  <c r="N29" i="2" l="1"/>
  <c r="X24" i="16"/>
  <c r="N30" i="2" s="1"/>
  <c r="S33" i="2"/>
  <c r="T32" i="2"/>
  <c r="M19" i="9"/>
  <c r="W26" i="16"/>
  <c r="V27" i="16"/>
  <c r="X25" i="16" l="1"/>
  <c r="N31" i="2" s="1"/>
  <c r="S34" i="2"/>
  <c r="T33" i="2"/>
  <c r="M20" i="9"/>
  <c r="W27" i="16"/>
  <c r="V28" i="16"/>
  <c r="X26" i="16" l="1"/>
  <c r="N32" i="2" s="1"/>
  <c r="S35" i="2"/>
  <c r="T34" i="2"/>
  <c r="M21" i="9"/>
  <c r="W28" i="16"/>
  <c r="V29" i="16"/>
  <c r="X27" i="16" l="1"/>
  <c r="N33" i="2" s="1"/>
  <c r="S36" i="2"/>
  <c r="T35" i="2"/>
  <c r="M22" i="9"/>
  <c r="W29" i="16"/>
  <c r="V30" i="16"/>
  <c r="X28" i="16" l="1"/>
  <c r="N34" i="2" s="1"/>
  <c r="X29" i="16"/>
  <c r="N35" i="2" s="1"/>
  <c r="S37" i="2"/>
  <c r="T36" i="2"/>
  <c r="V31" i="16"/>
  <c r="W30" i="16"/>
  <c r="X30" i="16" l="1"/>
  <c r="N36" i="2" s="1"/>
  <c r="S38" i="2"/>
  <c r="T37" i="2"/>
  <c r="W31" i="16"/>
  <c r="V32" i="16"/>
  <c r="X31" i="16" l="1"/>
  <c r="N37" i="2" s="1"/>
  <c r="S39" i="2"/>
  <c r="T38" i="2"/>
  <c r="W32" i="16"/>
  <c r="V33" i="16"/>
  <c r="X32" i="16" l="1"/>
  <c r="N38" i="2" s="1"/>
  <c r="S40" i="2"/>
  <c r="T39" i="2"/>
  <c r="W33" i="16"/>
  <c r="V34" i="16"/>
  <c r="X33" i="16" l="1"/>
  <c r="N39" i="2" s="1"/>
  <c r="S41" i="2"/>
  <c r="T40" i="2"/>
  <c r="W34" i="16"/>
  <c r="V35" i="16"/>
  <c r="X34" i="16" l="1"/>
  <c r="N40" i="2" s="1"/>
  <c r="S42" i="2"/>
  <c r="T41" i="2"/>
  <c r="W35" i="16"/>
  <c r="V36" i="16"/>
  <c r="X35" i="16" l="1"/>
  <c r="X36" i="16" s="1"/>
  <c r="S43" i="2"/>
  <c r="T42" i="2"/>
  <c r="W36" i="16"/>
  <c r="V37" i="16"/>
  <c r="N41" i="2" l="1"/>
  <c r="S44" i="2"/>
  <c r="T43" i="2"/>
  <c r="N42" i="2"/>
  <c r="X37" i="16"/>
  <c r="W37" i="16"/>
  <c r="V38" i="16"/>
  <c r="S45" i="2" l="1"/>
  <c r="T44" i="2"/>
  <c r="X38" i="16"/>
  <c r="N43" i="2"/>
  <c r="W38" i="16"/>
  <c r="V39" i="16"/>
  <c r="S46" i="2" l="1"/>
  <c r="T45" i="2"/>
  <c r="N44" i="2"/>
  <c r="X39" i="16"/>
  <c r="W39" i="16"/>
  <c r="V40" i="16"/>
  <c r="S47" i="2" l="1"/>
  <c r="T46" i="2"/>
  <c r="X40" i="16"/>
  <c r="N45" i="2"/>
  <c r="V41" i="16"/>
  <c r="W40" i="16"/>
  <c r="S48" i="2" l="1"/>
  <c r="T47" i="2"/>
  <c r="W41" i="16"/>
  <c r="V42" i="16"/>
  <c r="N46" i="2"/>
  <c r="X41" i="16"/>
  <c r="S49" i="2" l="1"/>
  <c r="T48" i="2"/>
  <c r="W42" i="16"/>
  <c r="V43" i="16"/>
  <c r="X42" i="16"/>
  <c r="N47" i="2"/>
  <c r="S50" i="2" l="1"/>
  <c r="T49" i="2"/>
  <c r="N48" i="2"/>
  <c r="X43" i="16"/>
  <c r="V44" i="16"/>
  <c r="W43" i="16"/>
  <c r="S51" i="2" l="1"/>
  <c r="T50" i="2"/>
  <c r="N49" i="2"/>
  <c r="X44" i="16"/>
  <c r="W44" i="16"/>
  <c r="V45" i="16"/>
  <c r="S52" i="2" l="1"/>
  <c r="T51" i="2"/>
  <c r="X45" i="16"/>
  <c r="N50" i="2"/>
  <c r="W45" i="16"/>
  <c r="V46" i="16"/>
  <c r="S53" i="2" l="1"/>
  <c r="T52" i="2"/>
  <c r="N51" i="2"/>
  <c r="X46" i="16"/>
  <c r="W46" i="16"/>
  <c r="V47" i="16"/>
  <c r="S54" i="2" l="1"/>
  <c r="T53" i="2"/>
  <c r="N52" i="2"/>
  <c r="X47" i="16"/>
  <c r="W47" i="16"/>
  <c r="V48" i="16"/>
  <c r="S55" i="2" l="1"/>
  <c r="T54" i="2"/>
  <c r="X48" i="16"/>
  <c r="N53" i="2"/>
  <c r="W48" i="16"/>
  <c r="V49" i="16"/>
  <c r="S56" i="2" l="1"/>
  <c r="T55" i="2"/>
  <c r="N54" i="2"/>
  <c r="X49" i="16"/>
  <c r="W49" i="16"/>
  <c r="V50" i="16"/>
  <c r="S57" i="2" l="1"/>
  <c r="T56" i="2"/>
  <c r="X50" i="16"/>
  <c r="N55" i="2"/>
  <c r="W50" i="16"/>
  <c r="V51" i="16"/>
  <c r="S58" i="2" l="1"/>
  <c r="T57" i="2"/>
  <c r="N56" i="2"/>
  <c r="X51" i="16"/>
  <c r="W51" i="16"/>
  <c r="V52" i="16"/>
  <c r="S59" i="2" l="1"/>
  <c r="T58" i="2"/>
  <c r="N57" i="2"/>
  <c r="X52" i="16"/>
  <c r="W52" i="16"/>
  <c r="V53" i="16"/>
  <c r="S60" i="2" l="1"/>
  <c r="T59" i="2"/>
  <c r="N58" i="2"/>
  <c r="X53" i="16"/>
  <c r="W53" i="16"/>
  <c r="V54" i="16"/>
  <c r="S61" i="2" l="1"/>
  <c r="T60" i="2"/>
  <c r="N59" i="2"/>
  <c r="X54" i="16"/>
  <c r="W54" i="16"/>
  <c r="V55" i="16"/>
  <c r="S62" i="2" l="1"/>
  <c r="T61" i="2"/>
  <c r="N60" i="2"/>
  <c r="X55" i="16"/>
  <c r="W55" i="16"/>
  <c r="V56" i="16"/>
  <c r="S63" i="2" l="1"/>
  <c r="T62" i="2"/>
  <c r="X56" i="16"/>
  <c r="N61" i="2"/>
  <c r="V57" i="16"/>
  <c r="W56" i="16"/>
  <c r="S64" i="2" l="1"/>
  <c r="T63" i="2"/>
  <c r="N62" i="2"/>
  <c r="X57" i="16"/>
  <c r="W57" i="16"/>
  <c r="V58" i="16"/>
  <c r="S65" i="2" l="1"/>
  <c r="T64" i="2"/>
  <c r="N63" i="2"/>
  <c r="W58" i="16"/>
  <c r="X58" i="16" s="1"/>
  <c r="V59" i="16"/>
  <c r="S66" i="2" l="1"/>
  <c r="T65" i="2"/>
  <c r="N64" i="2"/>
  <c r="W59" i="16"/>
  <c r="X59" i="16" s="1"/>
  <c r="V60" i="16"/>
  <c r="S67" i="2" l="1"/>
  <c r="T66" i="2"/>
  <c r="X60" i="16"/>
  <c r="N65" i="2"/>
  <c r="W60" i="16"/>
  <c r="V61" i="16"/>
  <c r="S68" i="2" l="1"/>
  <c r="T67" i="2"/>
  <c r="X61" i="16"/>
  <c r="N66" i="2"/>
  <c r="W61" i="16"/>
  <c r="V62" i="16"/>
  <c r="S69" i="2" l="1"/>
  <c r="T68" i="2"/>
  <c r="X62" i="16"/>
  <c r="N67" i="2"/>
  <c r="W62" i="16"/>
  <c r="V63" i="16"/>
  <c r="S70" i="2" l="1"/>
  <c r="T69" i="2"/>
  <c r="N68" i="2"/>
  <c r="X63" i="16"/>
  <c r="W63" i="16"/>
  <c r="V64" i="16"/>
  <c r="S71" i="2" l="1"/>
  <c r="T70" i="2"/>
  <c r="X64" i="16"/>
  <c r="N69" i="2"/>
  <c r="W64" i="16"/>
  <c r="V65" i="16"/>
  <c r="S72" i="2" l="1"/>
  <c r="T71" i="2"/>
  <c r="N70" i="2"/>
  <c r="X65" i="16"/>
  <c r="W65" i="16"/>
  <c r="V66" i="16"/>
  <c r="S73" i="2" l="1"/>
  <c r="T72" i="2"/>
  <c r="N71" i="2"/>
  <c r="X66" i="16"/>
  <c r="W66" i="16"/>
  <c r="V67" i="16"/>
  <c r="S74" i="2" l="1"/>
  <c r="T73" i="2"/>
  <c r="X67" i="16"/>
  <c r="N72" i="2"/>
  <c r="W67" i="16"/>
  <c r="V68" i="16"/>
  <c r="S75" i="2" l="1"/>
  <c r="T74" i="2"/>
  <c r="X68" i="16"/>
  <c r="N73" i="2"/>
  <c r="W68" i="16"/>
  <c r="V69" i="16"/>
  <c r="S76" i="2" l="1"/>
  <c r="T75" i="2"/>
  <c r="N74" i="2"/>
  <c r="X69" i="16"/>
  <c r="W69" i="16"/>
  <c r="V70" i="16"/>
  <c r="S77" i="2" l="1"/>
  <c r="T76" i="2"/>
  <c r="N75" i="2"/>
  <c r="X70" i="16"/>
  <c r="W70" i="16"/>
  <c r="V71" i="16"/>
  <c r="S78" i="2" l="1"/>
  <c r="T77" i="2"/>
  <c r="N76" i="2"/>
  <c r="X71" i="16"/>
  <c r="W71" i="16"/>
  <c r="V72" i="16"/>
  <c r="S79" i="2" l="1"/>
  <c r="T78" i="2"/>
  <c r="X72" i="16"/>
  <c r="N77" i="2"/>
  <c r="W72" i="16"/>
  <c r="V73" i="16"/>
  <c r="S80" i="2" l="1"/>
  <c r="T79" i="2"/>
  <c r="X73" i="16"/>
  <c r="N78" i="2"/>
  <c r="W73" i="16"/>
  <c r="V74" i="16"/>
  <c r="S81" i="2" l="1"/>
  <c r="T80" i="2"/>
  <c r="N79" i="2"/>
  <c r="X74" i="16"/>
  <c r="V75" i="16"/>
  <c r="W74" i="16"/>
  <c r="S82" i="2" l="1"/>
  <c r="T81" i="2"/>
  <c r="W75" i="16"/>
  <c r="V76" i="16"/>
  <c r="N80" i="2"/>
  <c r="X75" i="16"/>
  <c r="S83" i="2" l="1"/>
  <c r="T82" i="2"/>
  <c r="W76" i="16"/>
  <c r="V77" i="16"/>
  <c r="N81" i="2"/>
  <c r="X76" i="16"/>
  <c r="S84" i="2" l="1"/>
  <c r="T83" i="2"/>
  <c r="W77" i="16"/>
  <c r="V78" i="16"/>
  <c r="N82" i="2"/>
  <c r="X77" i="16"/>
  <c r="S85" i="2" l="1"/>
  <c r="T84" i="2"/>
  <c r="W78" i="16"/>
  <c r="V79" i="16"/>
  <c r="N83" i="2"/>
  <c r="X78" i="16"/>
  <c r="S86" i="2" l="1"/>
  <c r="T85" i="2"/>
  <c r="W79" i="16"/>
  <c r="V80" i="16"/>
  <c r="X79" i="16"/>
  <c r="N84" i="2"/>
  <c r="S87" i="2" l="1"/>
  <c r="T86" i="2"/>
  <c r="X80" i="16"/>
  <c r="N85" i="2"/>
  <c r="W80" i="16"/>
  <c r="V81" i="16"/>
  <c r="S88" i="2" l="1"/>
  <c r="T87" i="2"/>
  <c r="X81" i="16"/>
  <c r="N86" i="2"/>
  <c r="W81" i="16"/>
  <c r="V82" i="16"/>
  <c r="S89" i="2" l="1"/>
  <c r="T88" i="2"/>
  <c r="N87" i="2"/>
  <c r="W82" i="16"/>
  <c r="X82" i="16" s="1"/>
  <c r="V83" i="16"/>
  <c r="S90" i="2" l="1"/>
  <c r="T89" i="2"/>
  <c r="N88" i="2"/>
  <c r="W83" i="16"/>
  <c r="X83" i="16" s="1"/>
  <c r="V84" i="16"/>
  <c r="S91" i="2" l="1"/>
  <c r="T90" i="2"/>
  <c r="N89" i="2"/>
  <c r="X84" i="16"/>
  <c r="W84" i="16"/>
  <c r="V85" i="16"/>
  <c r="S92" i="2" l="1"/>
  <c r="T91" i="2"/>
  <c r="N90" i="2"/>
  <c r="X85" i="16"/>
  <c r="W85" i="16"/>
  <c r="V86" i="16"/>
  <c r="S93" i="2" l="1"/>
  <c r="T92" i="2"/>
  <c r="X86" i="16"/>
  <c r="N91" i="2"/>
  <c r="V87" i="16"/>
  <c r="W86" i="16"/>
  <c r="S94" i="2" l="1"/>
  <c r="T93" i="2"/>
  <c r="N92" i="2"/>
  <c r="X87" i="16"/>
  <c r="W87" i="16"/>
  <c r="V88" i="16"/>
  <c r="S95" i="2" l="1"/>
  <c r="T94" i="2"/>
  <c r="X88" i="16"/>
  <c r="N93" i="2"/>
  <c r="V89" i="16"/>
  <c r="W88" i="16"/>
  <c r="S96" i="2" l="1"/>
  <c r="T95" i="2"/>
  <c r="X89" i="16"/>
  <c r="N94" i="2"/>
  <c r="W89" i="16"/>
  <c r="V90" i="16"/>
  <c r="S97" i="2" l="1"/>
  <c r="T96" i="2"/>
  <c r="N95" i="2"/>
  <c r="X90" i="16"/>
  <c r="W90" i="16"/>
  <c r="V91" i="16"/>
  <c r="S98" i="2" l="1"/>
  <c r="T97" i="2"/>
  <c r="N96" i="2"/>
  <c r="X91" i="16"/>
  <c r="W91" i="16"/>
  <c r="V92" i="16"/>
  <c r="S99" i="2" l="1"/>
  <c r="T98" i="2"/>
  <c r="X92" i="16"/>
  <c r="N97" i="2"/>
  <c r="V93" i="16"/>
  <c r="W92" i="16"/>
  <c r="S100" i="2" l="1"/>
  <c r="T99" i="2"/>
  <c r="W93" i="16"/>
  <c r="V94" i="16"/>
  <c r="N98" i="2"/>
  <c r="X93" i="16"/>
  <c r="S101" i="2" l="1"/>
  <c r="T100" i="2"/>
  <c r="W94" i="16"/>
  <c r="V95" i="16"/>
  <c r="X94" i="16"/>
  <c r="N99" i="2"/>
  <c r="S102" i="2" l="1"/>
  <c r="T101" i="2"/>
  <c r="W95" i="16"/>
  <c r="V96" i="16"/>
  <c r="N100" i="2"/>
  <c r="X95" i="16"/>
  <c r="S103" i="2" l="1"/>
  <c r="T102" i="2"/>
  <c r="W96" i="16"/>
  <c r="V97" i="16"/>
  <c r="N101" i="2"/>
  <c r="X96" i="16"/>
  <c r="S104" i="2" l="1"/>
  <c r="T103" i="2"/>
  <c r="W97" i="16"/>
  <c r="V98" i="16"/>
  <c r="N102" i="2"/>
  <c r="X97" i="16"/>
  <c r="S105" i="2" l="1"/>
  <c r="T104" i="2"/>
  <c r="V99" i="16"/>
  <c r="W98" i="16"/>
  <c r="X98" i="16"/>
  <c r="N103" i="2"/>
  <c r="S106" i="2" l="1"/>
  <c r="T105" i="2"/>
  <c r="W99" i="16"/>
  <c r="V100" i="16"/>
  <c r="N104" i="2"/>
  <c r="X99" i="16"/>
  <c r="S107" i="2" l="1"/>
  <c r="T106" i="2"/>
  <c r="W100" i="16"/>
  <c r="V101" i="16"/>
  <c r="N105" i="2"/>
  <c r="X100" i="16"/>
  <c r="S108" i="2" l="1"/>
  <c r="T107" i="2"/>
  <c r="W101" i="16"/>
  <c r="V102" i="16"/>
  <c r="N106" i="2"/>
  <c r="X101" i="16"/>
  <c r="S109" i="2" l="1"/>
  <c r="T108" i="2"/>
  <c r="W102" i="16"/>
  <c r="V103" i="16"/>
  <c r="N107" i="2"/>
  <c r="X102" i="16"/>
  <c r="S110" i="2" l="1"/>
  <c r="T109" i="2"/>
  <c r="W103" i="16"/>
  <c r="V104" i="16"/>
  <c r="N108" i="2"/>
  <c r="X103" i="16"/>
  <c r="S111" i="2" l="1"/>
  <c r="T110" i="2"/>
  <c r="W104" i="16"/>
  <c r="V105" i="16"/>
  <c r="N109" i="2"/>
  <c r="X104" i="16"/>
  <c r="S112" i="2" l="1"/>
  <c r="T111" i="2"/>
  <c r="W105" i="16"/>
  <c r="V106" i="16"/>
  <c r="N110" i="2"/>
  <c r="X105" i="16"/>
  <c r="S113" i="2" l="1"/>
  <c r="T112" i="2"/>
  <c r="W106" i="16"/>
  <c r="V107" i="16"/>
  <c r="X106" i="16"/>
  <c r="N111" i="2"/>
  <c r="S114" i="2" l="1"/>
  <c r="T113" i="2"/>
  <c r="W107" i="16"/>
  <c r="V108" i="16"/>
  <c r="X107" i="16"/>
  <c r="N112" i="2"/>
  <c r="S115" i="2" l="1"/>
  <c r="T114" i="2"/>
  <c r="X108" i="16"/>
  <c r="N113" i="2"/>
  <c r="W108" i="16"/>
  <c r="V109" i="16"/>
  <c r="S116" i="2" l="1"/>
  <c r="T115" i="2"/>
  <c r="X109" i="16"/>
  <c r="N114" i="2"/>
  <c r="W109" i="16"/>
  <c r="V110" i="16"/>
  <c r="S117" i="2" l="1"/>
  <c r="T116" i="2"/>
  <c r="X110" i="16"/>
  <c r="N115" i="2"/>
  <c r="W110" i="16"/>
  <c r="V111" i="16"/>
  <c r="S118" i="2" l="1"/>
  <c r="T117" i="2"/>
  <c r="N116" i="2"/>
  <c r="X111" i="16"/>
  <c r="W111" i="16"/>
  <c r="V112" i="16"/>
  <c r="S119" i="2" l="1"/>
  <c r="T118" i="2"/>
  <c r="X112" i="16"/>
  <c r="N117" i="2"/>
  <c r="W112" i="16"/>
  <c r="V113" i="16"/>
  <c r="S120" i="2" l="1"/>
  <c r="T119" i="2"/>
  <c r="N118" i="2"/>
  <c r="X113" i="16"/>
  <c r="W113" i="16"/>
  <c r="V114" i="16"/>
  <c r="S121" i="2" l="1"/>
  <c r="T120" i="2"/>
  <c r="X114" i="16"/>
  <c r="N119" i="2"/>
  <c r="W114" i="16"/>
  <c r="V115" i="16"/>
  <c r="S122" i="2" l="1"/>
  <c r="T121" i="2"/>
  <c r="N120" i="2"/>
  <c r="X115" i="16"/>
  <c r="W115" i="16"/>
  <c r="V116" i="16"/>
  <c r="S123" i="2" l="1"/>
  <c r="T122" i="2"/>
  <c r="N121" i="2"/>
  <c r="X116" i="16"/>
  <c r="W116" i="16"/>
  <c r="V117" i="16"/>
  <c r="S124" i="2" l="1"/>
  <c r="T123" i="2"/>
  <c r="X117" i="16"/>
  <c r="N122" i="2"/>
  <c r="W117" i="16"/>
  <c r="V118" i="16"/>
  <c r="S125" i="2" l="1"/>
  <c r="T124" i="2"/>
  <c r="X118" i="16"/>
  <c r="N123" i="2"/>
  <c r="W118" i="16"/>
  <c r="V119" i="16"/>
  <c r="S126" i="2" l="1"/>
  <c r="T125" i="2"/>
  <c r="N124" i="2"/>
  <c r="X119" i="16"/>
  <c r="W119" i="16"/>
  <c r="V120" i="16"/>
  <c r="S127" i="2" l="1"/>
  <c r="T126" i="2"/>
  <c r="X120" i="16"/>
  <c r="N125" i="2"/>
  <c r="W120" i="16"/>
  <c r="V121" i="16"/>
  <c r="S128" i="2" l="1"/>
  <c r="T127" i="2"/>
  <c r="X121" i="16"/>
  <c r="N126" i="2"/>
  <c r="W121" i="16"/>
  <c r="V122" i="16"/>
  <c r="S129" i="2" l="1"/>
  <c r="T128" i="2"/>
  <c r="X122" i="16"/>
  <c r="N127" i="2"/>
  <c r="W122" i="16"/>
  <c r="V123" i="16"/>
  <c r="S130" i="2" l="1"/>
  <c r="T129" i="2"/>
  <c r="X123" i="16"/>
  <c r="N128" i="2"/>
  <c r="W123" i="16"/>
  <c r="V124" i="16"/>
  <c r="S131" i="2" l="1"/>
  <c r="T130" i="2"/>
  <c r="X124" i="16"/>
  <c r="N129" i="2"/>
  <c r="W124" i="16"/>
  <c r="V125" i="16"/>
  <c r="S132" i="2" l="1"/>
  <c r="T131" i="2"/>
  <c r="X125" i="16"/>
  <c r="N130" i="2"/>
  <c r="W125" i="16"/>
  <c r="V126" i="16"/>
  <c r="S133" i="2" l="1"/>
  <c r="T132" i="2"/>
  <c r="X126" i="16"/>
  <c r="N131" i="2"/>
  <c r="W126" i="16"/>
  <c r="V127" i="16"/>
  <c r="S134" i="2" l="1"/>
  <c r="T133" i="2"/>
  <c r="N132" i="2"/>
  <c r="X127" i="16"/>
  <c r="W127" i="16"/>
  <c r="V128" i="16"/>
  <c r="S135" i="2" l="1"/>
  <c r="T134" i="2"/>
  <c r="N133" i="2"/>
  <c r="X128" i="16"/>
  <c r="W128" i="16"/>
  <c r="V129" i="16"/>
  <c r="S136" i="2" l="1"/>
  <c r="T135" i="2"/>
  <c r="X129" i="16"/>
  <c r="N134" i="2"/>
  <c r="W129" i="16"/>
  <c r="V130" i="16"/>
  <c r="S137" i="2" l="1"/>
  <c r="T136" i="2"/>
  <c r="N135" i="2"/>
  <c r="W130" i="16"/>
  <c r="X130" i="16" s="1"/>
  <c r="V131" i="16"/>
  <c r="S138" i="2" l="1"/>
  <c r="T137" i="2"/>
  <c r="X131" i="16"/>
  <c r="N136" i="2"/>
  <c r="W131" i="16"/>
  <c r="V132" i="16"/>
  <c r="S139" i="2" l="1"/>
  <c r="T138" i="2"/>
  <c r="X132" i="16"/>
  <c r="N137" i="2"/>
  <c r="W132" i="16"/>
  <c r="V133" i="16"/>
  <c r="S140" i="2" l="1"/>
  <c r="T139" i="2"/>
  <c r="X133" i="16"/>
  <c r="N138" i="2"/>
  <c r="W133" i="16"/>
  <c r="V134" i="16"/>
  <c r="S141" i="2" l="1"/>
  <c r="T140" i="2"/>
  <c r="N139" i="2"/>
  <c r="X134" i="16"/>
  <c r="W134" i="16"/>
  <c r="V135" i="16"/>
  <c r="S142" i="2" l="1"/>
  <c r="T141" i="2"/>
  <c r="N140" i="2"/>
  <c r="X135" i="16"/>
  <c r="W135" i="16"/>
  <c r="V136" i="16"/>
  <c r="S143" i="2" l="1"/>
  <c r="T142" i="2"/>
  <c r="N141" i="2"/>
  <c r="X136" i="16"/>
  <c r="W136" i="16"/>
  <c r="V137" i="16"/>
  <c r="S144" i="2" l="1"/>
  <c r="T143" i="2"/>
  <c r="X137" i="16"/>
  <c r="N142" i="2"/>
  <c r="W137" i="16"/>
  <c r="V138" i="16"/>
  <c r="S145" i="2" l="1"/>
  <c r="T144" i="2"/>
  <c r="N143" i="2"/>
  <c r="X138" i="16"/>
  <c r="W138" i="16"/>
  <c r="V139" i="16"/>
  <c r="S146" i="2" l="1"/>
  <c r="T145" i="2"/>
  <c r="X139" i="16"/>
  <c r="N144" i="2"/>
  <c r="W139" i="16"/>
  <c r="V140" i="16"/>
  <c r="S147" i="2" l="1"/>
  <c r="T146" i="2"/>
  <c r="N145" i="2"/>
  <c r="X140" i="16"/>
  <c r="W140" i="16"/>
  <c r="V141" i="16"/>
  <c r="S148" i="2" l="1"/>
  <c r="T147" i="2"/>
  <c r="N146" i="2"/>
  <c r="X141" i="16"/>
  <c r="W141" i="16"/>
  <c r="V142" i="16"/>
  <c r="S149" i="2" l="1"/>
  <c r="T148" i="2"/>
  <c r="N147" i="2"/>
  <c r="X142" i="16"/>
  <c r="W142" i="16"/>
  <c r="V143" i="16"/>
  <c r="S150" i="2" l="1"/>
  <c r="T149" i="2"/>
  <c r="N148" i="2"/>
  <c r="X143" i="16"/>
  <c r="W143" i="16"/>
  <c r="V144" i="16"/>
  <c r="S151" i="2" l="1"/>
  <c r="T150" i="2"/>
  <c r="N149" i="2"/>
  <c r="X144" i="16"/>
  <c r="W144" i="16"/>
  <c r="V145" i="16"/>
  <c r="S152" i="2" l="1"/>
  <c r="T151" i="2"/>
  <c r="N150" i="2"/>
  <c r="X145" i="16"/>
  <c r="W145" i="16"/>
  <c r="V146" i="16"/>
  <c r="S153" i="2" l="1"/>
  <c r="T152" i="2"/>
  <c r="N151" i="2"/>
  <c r="X146" i="16"/>
  <c r="W146" i="16"/>
  <c r="V147" i="16"/>
  <c r="S154" i="2" l="1"/>
  <c r="T153" i="2"/>
  <c r="N152" i="2"/>
  <c r="X147" i="16"/>
  <c r="W147" i="16"/>
  <c r="V148" i="16"/>
  <c r="S155" i="2" l="1"/>
  <c r="T154" i="2"/>
  <c r="N153" i="2"/>
  <c r="X148" i="16"/>
  <c r="W148" i="16"/>
  <c r="V149" i="16"/>
  <c r="S156" i="2" l="1"/>
  <c r="T155" i="2"/>
  <c r="X149" i="16"/>
  <c r="N154" i="2"/>
  <c r="W149" i="16"/>
  <c r="V150" i="16"/>
  <c r="S157" i="2" l="1"/>
  <c r="T156" i="2"/>
  <c r="N155" i="2"/>
  <c r="X150" i="16"/>
  <c r="W150" i="16"/>
  <c r="V151" i="16"/>
  <c r="S158" i="2" l="1"/>
  <c r="T157" i="2"/>
  <c r="N156" i="2"/>
  <c r="X151" i="16"/>
  <c r="W151" i="16"/>
  <c r="V152" i="16"/>
  <c r="S159" i="2" l="1"/>
  <c r="T158" i="2"/>
  <c r="X152" i="16"/>
  <c r="N157" i="2"/>
  <c r="W152" i="16"/>
  <c r="V153" i="16"/>
  <c r="S160" i="2" l="1"/>
  <c r="T159" i="2"/>
  <c r="X153" i="16"/>
  <c r="N158" i="2"/>
  <c r="W153" i="16"/>
  <c r="V154" i="16"/>
  <c r="S161" i="2" l="1"/>
  <c r="T160" i="2"/>
  <c r="N159" i="2"/>
  <c r="X154" i="16"/>
  <c r="W154" i="16"/>
  <c r="V155" i="16"/>
  <c r="S162" i="2" l="1"/>
  <c r="T161" i="2"/>
  <c r="X155" i="16"/>
  <c r="N160" i="2"/>
  <c r="W155" i="16"/>
  <c r="V156" i="16"/>
  <c r="S163" i="2" l="1"/>
  <c r="T162" i="2"/>
  <c r="X156" i="16"/>
  <c r="N161" i="2"/>
  <c r="W156" i="16"/>
  <c r="V157" i="16"/>
  <c r="S164" i="2" l="1"/>
  <c r="T163" i="2"/>
  <c r="X157" i="16"/>
  <c r="N162" i="2"/>
  <c r="W157" i="16"/>
  <c r="V158" i="16"/>
  <c r="S165" i="2" l="1"/>
  <c r="T164" i="2"/>
  <c r="X158" i="16"/>
  <c r="N163" i="2"/>
  <c r="V159" i="16"/>
  <c r="W158" i="16"/>
  <c r="S166" i="2" l="1"/>
  <c r="T165" i="2"/>
  <c r="N164" i="2"/>
  <c r="X159" i="16"/>
  <c r="W159" i="16"/>
  <c r="V160" i="16"/>
  <c r="S167" i="2" l="1"/>
  <c r="T166" i="2"/>
  <c r="N165" i="2"/>
  <c r="X160" i="16"/>
  <c r="W160" i="16"/>
  <c r="V161" i="16"/>
  <c r="S168" i="2" l="1"/>
  <c r="T167" i="2"/>
  <c r="X161" i="16"/>
  <c r="N166" i="2"/>
  <c r="W161" i="16"/>
  <c r="V162" i="16"/>
  <c r="S169" i="2" l="1"/>
  <c r="T168" i="2"/>
  <c r="X162" i="16"/>
  <c r="N167" i="2"/>
  <c r="W162" i="16"/>
  <c r="V163" i="16"/>
  <c r="S170" i="2" l="1"/>
  <c r="T169" i="2"/>
  <c r="X163" i="16"/>
  <c r="N168" i="2"/>
  <c r="W163" i="16"/>
  <c r="V164" i="16"/>
  <c r="S171" i="2" l="1"/>
  <c r="T170" i="2"/>
  <c r="X164" i="16"/>
  <c r="N169" i="2"/>
  <c r="W164" i="16"/>
  <c r="V165" i="16"/>
  <c r="S172" i="2" l="1"/>
  <c r="T171" i="2"/>
  <c r="X165" i="16"/>
  <c r="N170" i="2"/>
  <c r="W165" i="16"/>
  <c r="V166" i="16"/>
  <c r="S173" i="2" l="1"/>
  <c r="T172" i="2"/>
  <c r="X166" i="16"/>
  <c r="N171" i="2"/>
  <c r="W166" i="16"/>
  <c r="V167" i="16"/>
  <c r="S174" i="2" l="1"/>
  <c r="T173" i="2"/>
  <c r="N172" i="2"/>
  <c r="X167" i="16"/>
  <c r="W167" i="16"/>
  <c r="V168" i="16"/>
  <c r="S175" i="2" l="1"/>
  <c r="T174" i="2"/>
  <c r="X168" i="16"/>
  <c r="N173" i="2"/>
  <c r="W168" i="16"/>
  <c r="V169" i="16"/>
  <c r="S176" i="2" l="1"/>
  <c r="T175" i="2"/>
  <c r="N174" i="2"/>
  <c r="X169" i="16"/>
  <c r="W169" i="16"/>
  <c r="V170" i="16"/>
  <c r="S177" i="2" l="1"/>
  <c r="T176" i="2"/>
  <c r="N175" i="2"/>
  <c r="X170" i="16"/>
  <c r="W170" i="16"/>
  <c r="V171" i="16"/>
  <c r="S178" i="2" l="1"/>
  <c r="T177" i="2"/>
  <c r="X171" i="16"/>
  <c r="N176" i="2"/>
  <c r="W171" i="16"/>
  <c r="V172" i="16"/>
  <c r="S179" i="2" l="1"/>
  <c r="T178" i="2"/>
  <c r="X172" i="16"/>
  <c r="N177" i="2"/>
  <c r="W172" i="16"/>
  <c r="V173" i="16"/>
  <c r="S180" i="2" l="1"/>
  <c r="T179" i="2"/>
  <c r="N178" i="2"/>
  <c r="X173" i="16"/>
  <c r="W173" i="16"/>
  <c r="V174" i="16"/>
  <c r="S181" i="2" l="1"/>
  <c r="T180" i="2"/>
  <c r="X174" i="16"/>
  <c r="N179" i="2"/>
  <c r="W174" i="16"/>
  <c r="V175" i="16"/>
  <c r="S182" i="2" l="1"/>
  <c r="T181" i="2"/>
  <c r="N180" i="2"/>
  <c r="X175" i="16"/>
  <c r="W175" i="16"/>
  <c r="V176" i="16"/>
  <c r="S183" i="2" l="1"/>
  <c r="T182" i="2"/>
  <c r="X176" i="16"/>
  <c r="N181" i="2"/>
  <c r="W176" i="16"/>
  <c r="V177" i="16"/>
  <c r="S184" i="2" l="1"/>
  <c r="T183" i="2"/>
  <c r="X177" i="16"/>
  <c r="N182" i="2"/>
  <c r="W177" i="16"/>
  <c r="V178" i="16"/>
  <c r="S185" i="2" l="1"/>
  <c r="T184" i="2"/>
  <c r="X178" i="16"/>
  <c r="N183" i="2"/>
  <c r="W178" i="16"/>
  <c r="V179" i="16"/>
  <c r="S186" i="2" l="1"/>
  <c r="T185" i="2"/>
  <c r="X179" i="16"/>
  <c r="N184" i="2"/>
  <c r="W179" i="16"/>
  <c r="V180" i="16"/>
  <c r="S187" i="2" l="1"/>
  <c r="T186" i="2"/>
  <c r="N185" i="2"/>
  <c r="X180" i="16"/>
  <c r="W180" i="16"/>
  <c r="V181" i="16"/>
  <c r="S188" i="2" l="1"/>
  <c r="T187" i="2"/>
  <c r="N186" i="2"/>
  <c r="X181" i="16"/>
  <c r="W181" i="16"/>
  <c r="V182" i="16"/>
  <c r="S189" i="2" l="1"/>
  <c r="T188" i="2"/>
  <c r="N187" i="2"/>
  <c r="X182" i="16"/>
  <c r="W182" i="16"/>
  <c r="V183" i="16"/>
  <c r="S190" i="2" l="1"/>
  <c r="T189" i="2"/>
  <c r="X183" i="16"/>
  <c r="N188" i="2"/>
  <c r="W183" i="16"/>
  <c r="V184" i="16"/>
  <c r="S191" i="2" l="1"/>
  <c r="T190" i="2"/>
  <c r="X184" i="16"/>
  <c r="N189" i="2"/>
  <c r="W184" i="16"/>
  <c r="V185" i="16"/>
  <c r="S192" i="2" l="1"/>
  <c r="T191" i="2"/>
  <c r="X185" i="16"/>
  <c r="N190" i="2"/>
  <c r="W185" i="16"/>
  <c r="V186" i="16"/>
  <c r="S193" i="2" l="1"/>
  <c r="T192" i="2"/>
  <c r="N191" i="2"/>
  <c r="X186" i="16"/>
  <c r="W186" i="16"/>
  <c r="V187" i="16"/>
  <c r="S194" i="2" l="1"/>
  <c r="T193" i="2"/>
  <c r="N192" i="2"/>
  <c r="X187" i="16"/>
  <c r="W187" i="16"/>
  <c r="V188" i="16"/>
  <c r="S195" i="2" l="1"/>
  <c r="T194" i="2"/>
  <c r="N193" i="2"/>
  <c r="X188" i="16"/>
  <c r="W188" i="16"/>
  <c r="V189" i="16"/>
  <c r="S196" i="2" l="1"/>
  <c r="T195" i="2"/>
  <c r="X189" i="16"/>
  <c r="N194" i="2"/>
  <c r="W189" i="16"/>
  <c r="V190" i="16"/>
  <c r="S197" i="2" l="1"/>
  <c r="T196" i="2"/>
  <c r="N195" i="2"/>
  <c r="X190" i="16"/>
  <c r="W190" i="16"/>
  <c r="V191" i="16"/>
  <c r="S198" i="2" l="1"/>
  <c r="T197" i="2"/>
  <c r="N196" i="2"/>
  <c r="X191" i="16"/>
  <c r="W191" i="16"/>
  <c r="V192" i="16"/>
  <c r="S199" i="2" l="1"/>
  <c r="T198" i="2"/>
  <c r="N197" i="2"/>
  <c r="X192" i="16"/>
  <c r="W192" i="16"/>
  <c r="V193" i="16"/>
  <c r="S200" i="2" l="1"/>
  <c r="T199" i="2"/>
  <c r="X193" i="16"/>
  <c r="N198" i="2"/>
  <c r="W193" i="16"/>
  <c r="V194" i="16"/>
  <c r="S201" i="2" l="1"/>
  <c r="T200" i="2"/>
  <c r="N199" i="2"/>
  <c r="X194" i="16"/>
  <c r="W194" i="16"/>
  <c r="V195" i="16"/>
  <c r="S202" i="2" l="1"/>
  <c r="T201" i="2"/>
  <c r="N200" i="2"/>
  <c r="X195" i="16"/>
  <c r="W195" i="16"/>
  <c r="V196" i="16"/>
  <c r="S203" i="2" l="1"/>
  <c r="T202" i="2"/>
  <c r="N201" i="2"/>
  <c r="X196" i="16"/>
  <c r="V197" i="16"/>
  <c r="W196" i="16"/>
  <c r="S204" i="2" l="1"/>
  <c r="T203" i="2"/>
  <c r="W197" i="16"/>
  <c r="V198" i="16"/>
  <c r="X197" i="16"/>
  <c r="N202" i="2"/>
  <c r="S205" i="2" l="1"/>
  <c r="T204" i="2"/>
  <c r="W198" i="16"/>
  <c r="V199" i="16"/>
  <c r="X198" i="16"/>
  <c r="N203" i="2"/>
  <c r="S206" i="2" l="1"/>
  <c r="T205" i="2"/>
  <c r="N204" i="2"/>
  <c r="X199" i="16"/>
  <c r="W199" i="16"/>
  <c r="V200" i="16"/>
  <c r="S207" i="2" l="1"/>
  <c r="T206" i="2"/>
  <c r="X200" i="16"/>
  <c r="N205" i="2"/>
  <c r="W200" i="16"/>
  <c r="V201" i="16"/>
  <c r="S208" i="2" l="1"/>
  <c r="T207" i="2"/>
  <c r="N206" i="2"/>
  <c r="X201" i="16"/>
  <c r="W201" i="16"/>
  <c r="V202" i="16"/>
  <c r="S209" i="2" l="1"/>
  <c r="T208" i="2"/>
  <c r="X202" i="16"/>
  <c r="N207" i="2"/>
  <c r="W202" i="16"/>
  <c r="V203" i="16"/>
  <c r="S210" i="2" l="1"/>
  <c r="T209" i="2"/>
  <c r="X203" i="16"/>
  <c r="N208" i="2"/>
  <c r="W203" i="16"/>
  <c r="V204" i="16"/>
  <c r="S211" i="2" l="1"/>
  <c r="T210" i="2"/>
  <c r="N209" i="2"/>
  <c r="X204" i="16"/>
  <c r="W204" i="16"/>
  <c r="V205" i="16"/>
  <c r="S212" i="2" l="1"/>
  <c r="T211" i="2"/>
  <c r="N210" i="2"/>
  <c r="X205" i="16"/>
  <c r="W205" i="16"/>
  <c r="V206" i="16"/>
  <c r="S213" i="2" l="1"/>
  <c r="T212" i="2"/>
  <c r="N211" i="2"/>
  <c r="X206" i="16"/>
  <c r="V207" i="16"/>
  <c r="W206" i="16"/>
  <c r="S214" i="2" l="1"/>
  <c r="T213" i="2"/>
  <c r="N212" i="2"/>
  <c r="X207" i="16"/>
  <c r="W207" i="16"/>
  <c r="V208" i="16"/>
  <c r="S215" i="2" l="1"/>
  <c r="T214" i="2"/>
  <c r="X208" i="16"/>
  <c r="N213" i="2"/>
  <c r="V209" i="16"/>
  <c r="W208" i="16"/>
  <c r="S216" i="2" l="1"/>
  <c r="T215" i="2"/>
  <c r="X209" i="16"/>
  <c r="N214" i="2"/>
  <c r="W209" i="16"/>
  <c r="V210" i="16"/>
  <c r="S217" i="2" l="1"/>
  <c r="T216" i="2"/>
  <c r="X210" i="16"/>
  <c r="N215" i="2"/>
  <c r="W210" i="16"/>
  <c r="V211" i="16"/>
  <c r="S218" i="2" l="1"/>
  <c r="T217" i="2"/>
  <c r="X211" i="16"/>
  <c r="N216" i="2"/>
  <c r="W211" i="16"/>
  <c r="V212" i="16"/>
  <c r="S219" i="2" l="1"/>
  <c r="T218" i="2"/>
  <c r="X212" i="16"/>
  <c r="N217" i="2"/>
  <c r="W212" i="16"/>
  <c r="V213" i="16"/>
  <c r="S220" i="2" l="1"/>
  <c r="T219" i="2"/>
  <c r="X213" i="16"/>
  <c r="N218" i="2"/>
  <c r="W213" i="16"/>
  <c r="V214" i="16"/>
  <c r="S221" i="2" l="1"/>
  <c r="T220" i="2"/>
  <c r="X214" i="16"/>
  <c r="N219" i="2"/>
  <c r="W214" i="16"/>
  <c r="V215" i="16"/>
  <c r="S222" i="2" l="1"/>
  <c r="T221" i="2"/>
  <c r="X215" i="16"/>
  <c r="N220" i="2"/>
  <c r="W215" i="16"/>
  <c r="V216" i="16"/>
  <c r="S223" i="2" l="1"/>
  <c r="T222" i="2"/>
  <c r="N221" i="2"/>
  <c r="X216" i="16"/>
  <c r="W216" i="16"/>
  <c r="V217" i="16"/>
  <c r="S224" i="2" l="1"/>
  <c r="T223" i="2"/>
  <c r="X217" i="16"/>
  <c r="N222" i="2"/>
  <c r="W217" i="16"/>
  <c r="V218" i="16"/>
  <c r="S225" i="2" l="1"/>
  <c r="T224" i="2"/>
  <c r="X218" i="16"/>
  <c r="N223" i="2"/>
  <c r="W218" i="16"/>
  <c r="V219" i="16"/>
  <c r="S226" i="2" l="1"/>
  <c r="T225" i="2"/>
  <c r="X219" i="16"/>
  <c r="N224" i="2"/>
  <c r="W219" i="16"/>
  <c r="V220" i="16"/>
  <c r="S227" i="2" l="1"/>
  <c r="T226" i="2"/>
  <c r="N225" i="2"/>
  <c r="X220" i="16"/>
  <c r="W220" i="16"/>
  <c r="V221" i="16"/>
  <c r="S228" i="2" l="1"/>
  <c r="T227" i="2"/>
  <c r="N226" i="2"/>
  <c r="X221" i="16"/>
  <c r="W221" i="16"/>
  <c r="V222" i="16"/>
  <c r="S229" i="2" l="1"/>
  <c r="T228" i="2"/>
  <c r="X222" i="16"/>
  <c r="N227" i="2"/>
  <c r="V223" i="16"/>
  <c r="W222" i="16"/>
  <c r="S230" i="2" l="1"/>
  <c r="T229" i="2"/>
  <c r="W223" i="16"/>
  <c r="V224" i="16"/>
  <c r="X223" i="16"/>
  <c r="N228" i="2"/>
  <c r="S231" i="2" l="1"/>
  <c r="T230" i="2"/>
  <c r="W224" i="16"/>
  <c r="V225" i="16"/>
  <c r="N229" i="2"/>
  <c r="X224" i="16"/>
  <c r="S232" i="2" l="1"/>
  <c r="T231" i="2"/>
  <c r="W225" i="16"/>
  <c r="V226" i="16"/>
  <c r="X225" i="16"/>
  <c r="N230" i="2"/>
  <c r="S233" i="2" l="1"/>
  <c r="T232" i="2"/>
  <c r="X226" i="16"/>
  <c r="N231" i="2"/>
  <c r="W226" i="16"/>
  <c r="V227" i="16"/>
  <c r="S234" i="2" l="1"/>
  <c r="T233" i="2"/>
  <c r="N232" i="2"/>
  <c r="X227" i="16"/>
  <c r="W227" i="16"/>
  <c r="V228" i="16"/>
  <c r="S235" i="2" l="1"/>
  <c r="T234" i="2"/>
  <c r="N233" i="2"/>
  <c r="X228" i="16"/>
  <c r="W228" i="16"/>
  <c r="V229" i="16"/>
  <c r="S236" i="2" l="1"/>
  <c r="T235" i="2"/>
  <c r="N234" i="2"/>
  <c r="X229" i="16"/>
  <c r="W229" i="16"/>
  <c r="V230" i="16"/>
  <c r="S237" i="2" l="1"/>
  <c r="T236" i="2"/>
  <c r="X230" i="16"/>
  <c r="N235" i="2"/>
  <c r="W230" i="16"/>
  <c r="V231" i="16"/>
  <c r="S238" i="2" l="1"/>
  <c r="T237" i="2"/>
  <c r="X231" i="16"/>
  <c r="N236" i="2"/>
  <c r="W231" i="16"/>
  <c r="V232" i="16"/>
  <c r="S239" i="2" l="1"/>
  <c r="T238" i="2"/>
  <c r="X232" i="16"/>
  <c r="N237" i="2"/>
  <c r="W232" i="16"/>
  <c r="V233" i="16"/>
  <c r="S240" i="2" l="1"/>
  <c r="T239" i="2"/>
  <c r="N238" i="2"/>
  <c r="X233" i="16"/>
  <c r="W233" i="16"/>
  <c r="V234" i="16"/>
  <c r="S241" i="2" l="1"/>
  <c r="T240" i="2"/>
  <c r="X234" i="16"/>
  <c r="N239" i="2"/>
  <c r="W234" i="16"/>
  <c r="V235" i="16"/>
  <c r="S242" i="2" l="1"/>
  <c r="T241" i="2"/>
  <c r="N240" i="2"/>
  <c r="X235" i="16"/>
  <c r="W235" i="16"/>
  <c r="V236" i="16"/>
  <c r="S243" i="2" l="1"/>
  <c r="T242" i="2"/>
  <c r="N241" i="2"/>
  <c r="X236" i="16"/>
  <c r="W236" i="16"/>
  <c r="V237" i="16"/>
  <c r="S244" i="2" l="1"/>
  <c r="T243" i="2"/>
  <c r="N242" i="2"/>
  <c r="X237" i="16"/>
  <c r="W237" i="16"/>
  <c r="V238" i="16"/>
  <c r="S245" i="2" l="1"/>
  <c r="T244" i="2"/>
  <c r="N243" i="2"/>
  <c r="X238" i="16"/>
  <c r="V239" i="16"/>
  <c r="W238" i="16"/>
  <c r="S246" i="2" l="1"/>
  <c r="T245" i="2"/>
  <c r="X239" i="16"/>
  <c r="N244" i="2"/>
  <c r="W239" i="16"/>
  <c r="V240" i="16"/>
  <c r="S247" i="2" l="1"/>
  <c r="T246" i="2"/>
  <c r="X240" i="16"/>
  <c r="N245" i="2"/>
  <c r="W240" i="16"/>
  <c r="V241" i="16"/>
  <c r="S248" i="2" l="1"/>
  <c r="T247" i="2"/>
  <c r="N246" i="2"/>
  <c r="X241" i="16"/>
  <c r="W241" i="16"/>
  <c r="V242" i="16"/>
  <c r="S249" i="2" l="1"/>
  <c r="T248" i="2"/>
  <c r="X242" i="16"/>
  <c r="N247" i="2"/>
  <c r="W242" i="16"/>
  <c r="V243" i="16"/>
  <c r="S250" i="2" l="1"/>
  <c r="T249" i="2"/>
  <c r="N248" i="2"/>
  <c r="X243" i="16"/>
  <c r="W243" i="16"/>
  <c r="V244" i="16"/>
  <c r="S251" i="2" l="1"/>
  <c r="T250" i="2"/>
  <c r="N249" i="2"/>
  <c r="X244" i="16"/>
  <c r="W244" i="16"/>
  <c r="V245" i="16"/>
  <c r="S252" i="2" l="1"/>
  <c r="T251" i="2"/>
  <c r="N250" i="2"/>
  <c r="X245" i="16"/>
  <c r="W245" i="16"/>
  <c r="V246" i="16"/>
  <c r="S253" i="2" l="1"/>
  <c r="T252" i="2"/>
  <c r="N251" i="2"/>
  <c r="X246" i="16"/>
  <c r="W246" i="16"/>
  <c r="V247" i="16"/>
  <c r="S254" i="2" l="1"/>
  <c r="T253" i="2"/>
  <c r="X247" i="16"/>
  <c r="N252" i="2"/>
  <c r="W247" i="16"/>
  <c r="V248" i="16"/>
  <c r="S255" i="2" l="1"/>
  <c r="T254" i="2"/>
  <c r="N253" i="2"/>
  <c r="X248" i="16"/>
  <c r="W248" i="16"/>
  <c r="V249" i="16"/>
  <c r="S256" i="2" l="1"/>
  <c r="T255" i="2"/>
  <c r="N254" i="2"/>
  <c r="X249" i="16"/>
  <c r="W249" i="16"/>
  <c r="V250" i="16"/>
  <c r="S257" i="2" l="1"/>
  <c r="T256" i="2"/>
  <c r="X250" i="16"/>
  <c r="N255" i="2"/>
  <c r="W250" i="16"/>
  <c r="V251" i="16"/>
  <c r="S258" i="2" l="1"/>
  <c r="T257" i="2"/>
  <c r="N256" i="2"/>
  <c r="X251" i="16"/>
  <c r="W251" i="16"/>
  <c r="V252" i="16"/>
  <c r="S259" i="2" l="1"/>
  <c r="T258" i="2"/>
  <c r="N257" i="2"/>
  <c r="X252" i="16"/>
  <c r="W252" i="16"/>
  <c r="V253" i="16"/>
  <c r="S260" i="2" l="1"/>
  <c r="T259" i="2"/>
  <c r="X253" i="16"/>
  <c r="N258" i="2"/>
  <c r="W253" i="16"/>
  <c r="V254" i="16"/>
  <c r="S261" i="2" l="1"/>
  <c r="T260" i="2"/>
  <c r="X254" i="16"/>
  <c r="N259" i="2"/>
  <c r="W254" i="16"/>
  <c r="V255" i="16"/>
  <c r="S262" i="2" l="1"/>
  <c r="T261" i="2"/>
  <c r="N260" i="2"/>
  <c r="X255" i="16"/>
  <c r="W255" i="16"/>
  <c r="V256" i="16"/>
  <c r="S263" i="2" l="1"/>
  <c r="T262" i="2"/>
  <c r="X256" i="16"/>
  <c r="N261" i="2"/>
  <c r="W256" i="16"/>
  <c r="V257" i="16"/>
  <c r="S264" i="2" l="1"/>
  <c r="T263" i="2"/>
  <c r="N262" i="2"/>
  <c r="X257" i="16"/>
  <c r="W257" i="16"/>
  <c r="V258" i="16"/>
  <c r="S265" i="2" l="1"/>
  <c r="T264" i="2"/>
  <c r="X258" i="16"/>
  <c r="N263" i="2"/>
  <c r="W258" i="16"/>
  <c r="V259" i="16"/>
  <c r="S266" i="2" l="1"/>
  <c r="T265" i="2"/>
  <c r="N264" i="2"/>
  <c r="X259" i="16"/>
  <c r="W259" i="16"/>
  <c r="V260" i="16"/>
  <c r="S267" i="2" l="1"/>
  <c r="T266" i="2"/>
  <c r="N265" i="2"/>
  <c r="X260" i="16"/>
  <c r="W260" i="16"/>
  <c r="V261" i="16"/>
  <c r="S268" i="2" l="1"/>
  <c r="T267" i="2"/>
  <c r="N266" i="2"/>
  <c r="X261" i="16"/>
  <c r="W261" i="16"/>
  <c r="V262" i="16"/>
  <c r="S269" i="2" l="1"/>
  <c r="T268" i="2"/>
  <c r="N267" i="2"/>
  <c r="X262" i="16"/>
  <c r="W262" i="16"/>
  <c r="V263" i="16"/>
  <c r="S270" i="2" l="1"/>
  <c r="T269" i="2"/>
  <c r="N268" i="2"/>
  <c r="X263" i="16"/>
  <c r="W263" i="16"/>
  <c r="V264" i="16"/>
  <c r="S271" i="2" l="1"/>
  <c r="T270" i="2"/>
  <c r="X264" i="16"/>
  <c r="N269" i="2"/>
  <c r="W264" i="16"/>
  <c r="V265" i="16"/>
  <c r="S272" i="2" l="1"/>
  <c r="T271" i="2"/>
  <c r="X265" i="16"/>
  <c r="N270" i="2"/>
  <c r="W265" i="16"/>
  <c r="V266" i="16"/>
  <c r="S273" i="2" l="1"/>
  <c r="T272" i="2"/>
  <c r="N271" i="2"/>
  <c r="X266" i="16"/>
  <c r="W266" i="16"/>
  <c r="V267" i="16"/>
  <c r="S274" i="2" l="1"/>
  <c r="T273" i="2"/>
  <c r="N272" i="2"/>
  <c r="X267" i="16"/>
  <c r="W267" i="16"/>
  <c r="V268" i="16"/>
  <c r="S275" i="2" l="1"/>
  <c r="T274" i="2"/>
  <c r="N273" i="2"/>
  <c r="X268" i="16"/>
  <c r="W268" i="16"/>
  <c r="V269" i="16"/>
  <c r="S276" i="2" l="1"/>
  <c r="T275" i="2"/>
  <c r="N274" i="2"/>
  <c r="X269" i="16"/>
  <c r="W269" i="16"/>
  <c r="V270" i="16"/>
  <c r="S277" i="2" l="1"/>
  <c r="T276" i="2"/>
  <c r="X270" i="16"/>
  <c r="N275" i="2"/>
  <c r="W270" i="16"/>
  <c r="V271" i="16"/>
  <c r="S278" i="2" l="1"/>
  <c r="T277" i="2"/>
  <c r="N276" i="2"/>
  <c r="X271" i="16"/>
  <c r="W271" i="16"/>
  <c r="V272" i="16"/>
  <c r="S279" i="2" l="1"/>
  <c r="T278" i="2"/>
  <c r="X272" i="16"/>
  <c r="N277" i="2"/>
  <c r="W272" i="16"/>
  <c r="V273" i="16"/>
  <c r="S280" i="2" l="1"/>
  <c r="T279" i="2"/>
  <c r="X273" i="16"/>
  <c r="N278" i="2"/>
  <c r="W273" i="16"/>
  <c r="V274" i="16"/>
  <c r="S281" i="2" l="1"/>
  <c r="T280" i="2"/>
  <c r="X274" i="16"/>
  <c r="N279" i="2"/>
  <c r="W274" i="16"/>
  <c r="V275" i="16"/>
  <c r="S282" i="2" l="1"/>
  <c r="T281" i="2"/>
  <c r="N280" i="2"/>
  <c r="X275" i="16"/>
  <c r="W275" i="16"/>
  <c r="V276" i="16"/>
  <c r="S283" i="2" l="1"/>
  <c r="T282" i="2"/>
  <c r="N281" i="2"/>
  <c r="X276" i="16"/>
  <c r="W276" i="16"/>
  <c r="V277" i="16"/>
  <c r="S284" i="2" l="1"/>
  <c r="T283" i="2"/>
  <c r="X277" i="16"/>
  <c r="N282" i="2"/>
  <c r="W277" i="16"/>
  <c r="V278" i="16"/>
  <c r="S285" i="2" l="1"/>
  <c r="T284" i="2"/>
  <c r="X278" i="16"/>
  <c r="N283" i="2"/>
  <c r="W278" i="16"/>
  <c r="V279" i="16"/>
  <c r="S286" i="2" l="1"/>
  <c r="T285" i="2"/>
  <c r="X279" i="16"/>
  <c r="N284" i="2"/>
  <c r="W279" i="16"/>
  <c r="V280" i="16"/>
  <c r="S287" i="2" l="1"/>
  <c r="T286" i="2"/>
  <c r="X280" i="16"/>
  <c r="N285" i="2"/>
  <c r="W280" i="16"/>
  <c r="V281" i="16"/>
  <c r="S288" i="2" l="1"/>
  <c r="T287" i="2"/>
  <c r="N286" i="2"/>
  <c r="X281" i="16"/>
  <c r="W281" i="16"/>
  <c r="V282" i="16"/>
  <c r="S289" i="2" l="1"/>
  <c r="T288" i="2"/>
  <c r="N287" i="2"/>
  <c r="X282" i="16"/>
  <c r="W282" i="16"/>
  <c r="V283" i="16"/>
  <c r="S290" i="2" l="1"/>
  <c r="T289" i="2"/>
  <c r="X283" i="16"/>
  <c r="N288" i="2"/>
  <c r="W283" i="16"/>
  <c r="V284" i="16"/>
  <c r="S291" i="2" l="1"/>
  <c r="T290" i="2"/>
  <c r="N289" i="2"/>
  <c r="X284" i="16"/>
  <c r="W284" i="16"/>
  <c r="V285" i="16"/>
  <c r="S292" i="2" l="1"/>
  <c r="T291" i="2"/>
  <c r="N290" i="2"/>
  <c r="X285" i="16"/>
  <c r="W285" i="16"/>
  <c r="V286" i="16"/>
  <c r="S293" i="2" l="1"/>
  <c r="T292" i="2"/>
  <c r="N291" i="2"/>
  <c r="X286" i="16"/>
  <c r="W286" i="16"/>
  <c r="V287" i="16"/>
  <c r="S294" i="2" l="1"/>
  <c r="T293" i="2"/>
  <c r="X287" i="16"/>
  <c r="N292" i="2"/>
  <c r="W287" i="16"/>
  <c r="V288" i="16"/>
  <c r="S295" i="2" l="1"/>
  <c r="T294" i="2"/>
  <c r="X288" i="16"/>
  <c r="N293" i="2"/>
  <c r="W288" i="16"/>
  <c r="V289" i="16"/>
  <c r="S296" i="2" l="1"/>
  <c r="T295" i="2"/>
  <c r="N294" i="2"/>
  <c r="X289" i="16"/>
  <c r="W289" i="16"/>
  <c r="V290" i="16"/>
  <c r="S297" i="2" l="1"/>
  <c r="T296" i="2"/>
  <c r="X290" i="16"/>
  <c r="N295" i="2"/>
  <c r="W290" i="16"/>
  <c r="V291" i="16"/>
  <c r="S298" i="2" l="1"/>
  <c r="T297" i="2"/>
  <c r="N296" i="2"/>
  <c r="X291" i="16"/>
  <c r="V292" i="16"/>
  <c r="W291" i="16"/>
  <c r="S299" i="2" l="1"/>
  <c r="T298" i="2"/>
  <c r="N297" i="2"/>
  <c r="X292" i="16"/>
  <c r="W292" i="16"/>
  <c r="V293" i="16"/>
  <c r="S300" i="2" l="1"/>
  <c r="T299" i="2"/>
  <c r="N298" i="2"/>
  <c r="X293" i="16"/>
  <c r="W293" i="16"/>
  <c r="V294" i="16"/>
  <c r="S301" i="2" l="1"/>
  <c r="T300" i="2"/>
  <c r="N299" i="2"/>
  <c r="X294" i="16"/>
  <c r="W294" i="16"/>
  <c r="V295" i="16"/>
  <c r="S302" i="2" l="1"/>
  <c r="T301" i="2"/>
  <c r="N300" i="2"/>
  <c r="X295" i="16"/>
  <c r="W295" i="16"/>
  <c r="V296" i="16"/>
  <c r="S303" i="2" l="1"/>
  <c r="T302" i="2"/>
  <c r="X296" i="16"/>
  <c r="N301" i="2"/>
  <c r="W296" i="16"/>
  <c r="V297" i="16"/>
  <c r="S304" i="2" l="1"/>
  <c r="T303" i="2"/>
  <c r="X297" i="16"/>
  <c r="N302" i="2"/>
  <c r="W297" i="16"/>
  <c r="V298" i="16"/>
  <c r="S305" i="2" l="1"/>
  <c r="T304" i="2"/>
  <c r="N303" i="2"/>
  <c r="X298" i="16"/>
  <c r="W298" i="16"/>
  <c r="V299" i="16"/>
  <c r="S306" i="2" l="1"/>
  <c r="T305" i="2"/>
  <c r="N304" i="2"/>
  <c r="X299" i="16"/>
  <c r="V300" i="16"/>
  <c r="W299" i="16"/>
  <c r="S307" i="2" l="1"/>
  <c r="T306" i="2"/>
  <c r="N305" i="2"/>
  <c r="X300" i="16"/>
  <c r="W300" i="16"/>
  <c r="V301" i="16"/>
  <c r="S308" i="2" l="1"/>
  <c r="T307" i="2"/>
  <c r="N306" i="2"/>
  <c r="X301" i="16"/>
  <c r="W301" i="16"/>
  <c r="V302" i="16"/>
  <c r="S309" i="2" l="1"/>
  <c r="T308" i="2"/>
  <c r="N307" i="2"/>
  <c r="X302" i="16"/>
  <c r="W302" i="16"/>
  <c r="V303" i="16"/>
  <c r="S310" i="2" l="1"/>
  <c r="T309" i="2"/>
  <c r="N308" i="2"/>
  <c r="X303" i="16"/>
  <c r="W303" i="16"/>
  <c r="V304" i="16"/>
  <c r="S311" i="2" l="1"/>
  <c r="T310" i="2"/>
  <c r="X304" i="16"/>
  <c r="N309" i="2"/>
  <c r="W304" i="16"/>
  <c r="V305" i="16"/>
  <c r="S312" i="2" l="1"/>
  <c r="T311" i="2"/>
  <c r="N310" i="2"/>
  <c r="X305" i="16"/>
  <c r="W305" i="16"/>
  <c r="V306" i="16"/>
  <c r="S313" i="2" l="1"/>
  <c r="T312" i="2"/>
  <c r="X306" i="16"/>
  <c r="N311" i="2"/>
  <c r="W306" i="16"/>
  <c r="V307" i="16"/>
  <c r="S314" i="2" l="1"/>
  <c r="T313" i="2"/>
  <c r="N312" i="2"/>
  <c r="X307" i="16"/>
  <c r="V308" i="16"/>
  <c r="W307" i="16"/>
  <c r="S315" i="2" l="1"/>
  <c r="T314" i="2"/>
  <c r="N313" i="2"/>
  <c r="X308" i="16"/>
  <c r="W308" i="16"/>
  <c r="V309" i="16"/>
  <c r="S316" i="2" l="1"/>
  <c r="T315" i="2"/>
  <c r="X309" i="16"/>
  <c r="N314" i="2"/>
  <c r="W309" i="16"/>
  <c r="V310" i="16"/>
  <c r="S317" i="2" l="1"/>
  <c r="T316" i="2"/>
  <c r="N315" i="2"/>
  <c r="X310" i="16"/>
  <c r="W310" i="16"/>
  <c r="V311" i="16"/>
  <c r="S318" i="2" l="1"/>
  <c r="T317" i="2"/>
  <c r="N316" i="2"/>
  <c r="X311" i="16"/>
  <c r="W311" i="16"/>
  <c r="V312" i="16"/>
  <c r="S319" i="2" l="1"/>
  <c r="T318" i="2"/>
  <c r="X312" i="16"/>
  <c r="N317" i="2"/>
  <c r="W312" i="16"/>
  <c r="V313" i="16"/>
  <c r="S320" i="2" l="1"/>
  <c r="T319" i="2"/>
  <c r="N318" i="2"/>
  <c r="X313" i="16"/>
  <c r="W313" i="16"/>
  <c r="V314" i="16"/>
  <c r="S321" i="2" l="1"/>
  <c r="T320" i="2"/>
  <c r="X314" i="16"/>
  <c r="N319" i="2"/>
  <c r="W314" i="16"/>
  <c r="V315" i="16"/>
  <c r="S322" i="2" l="1"/>
  <c r="T321" i="2"/>
  <c r="X315" i="16"/>
  <c r="N320" i="2"/>
  <c r="W315" i="16"/>
  <c r="V316" i="16"/>
  <c r="S323" i="2" l="1"/>
  <c r="T322" i="2"/>
  <c r="N321" i="2"/>
  <c r="X316" i="16"/>
  <c r="W316" i="16"/>
  <c r="V317" i="16"/>
  <c r="S324" i="2" l="1"/>
  <c r="T323" i="2"/>
  <c r="N322" i="2"/>
  <c r="X317" i="16"/>
  <c r="W317" i="16"/>
  <c r="V318" i="16"/>
  <c r="S325" i="2" l="1"/>
  <c r="T324" i="2"/>
  <c r="N323" i="2"/>
  <c r="X318" i="16"/>
  <c r="W318" i="16"/>
  <c r="V319" i="16"/>
  <c r="S326" i="2" l="1"/>
  <c r="T325" i="2"/>
  <c r="X319" i="16"/>
  <c r="N324" i="2"/>
  <c r="V320" i="16"/>
  <c r="W319" i="16"/>
  <c r="S327" i="2" l="1"/>
  <c r="T326" i="2"/>
  <c r="X320" i="16"/>
  <c r="N325" i="2"/>
  <c r="W320" i="16"/>
  <c r="V321" i="16"/>
  <c r="S328" i="2" l="1"/>
  <c r="T327" i="2"/>
  <c r="N326" i="2"/>
  <c r="X321" i="16"/>
  <c r="W321" i="16"/>
  <c r="V322" i="16"/>
  <c r="S329" i="2" l="1"/>
  <c r="T328" i="2"/>
  <c r="X322" i="16"/>
  <c r="N327" i="2"/>
  <c r="W322" i="16"/>
  <c r="V323" i="16"/>
  <c r="S330" i="2" l="1"/>
  <c r="T329" i="2"/>
  <c r="N328" i="2"/>
  <c r="X323" i="16"/>
  <c r="W323" i="16"/>
  <c r="V324" i="16"/>
  <c r="S331" i="2" l="1"/>
  <c r="T330" i="2"/>
  <c r="N329" i="2"/>
  <c r="X324" i="16"/>
  <c r="V325" i="16"/>
  <c r="W324" i="16"/>
  <c r="S332" i="2" l="1"/>
  <c r="T331" i="2"/>
  <c r="V326" i="16"/>
  <c r="W325" i="16"/>
  <c r="N330" i="2"/>
  <c r="X325" i="16"/>
  <c r="S333" i="2" l="1"/>
  <c r="T332" i="2"/>
  <c r="W326" i="16"/>
  <c r="V327" i="16"/>
  <c r="N331" i="2"/>
  <c r="X326" i="16"/>
  <c r="S334" i="2" l="1"/>
  <c r="T333" i="2"/>
  <c r="V328" i="16"/>
  <c r="W327" i="16"/>
  <c r="X327" i="16"/>
  <c r="N332" i="2"/>
  <c r="S335" i="2" l="1"/>
  <c r="T334" i="2"/>
  <c r="W328" i="16"/>
  <c r="V329" i="16"/>
  <c r="X328" i="16"/>
  <c r="N333" i="2"/>
  <c r="S336" i="2" l="1"/>
  <c r="T335" i="2"/>
  <c r="W329" i="16"/>
  <c r="V330" i="16"/>
  <c r="N334" i="2"/>
  <c r="X329" i="16"/>
  <c r="S337" i="2" l="1"/>
  <c r="T336" i="2"/>
  <c r="W330" i="16"/>
  <c r="V331" i="16"/>
  <c r="X330" i="16"/>
  <c r="N335" i="2"/>
  <c r="S338" i="2" l="1"/>
  <c r="T337" i="2"/>
  <c r="W331" i="16"/>
  <c r="V332" i="16"/>
  <c r="X331" i="16"/>
  <c r="N336" i="2"/>
  <c r="S339" i="2" l="1"/>
  <c r="T338" i="2"/>
  <c r="W332" i="16"/>
  <c r="V333" i="16"/>
  <c r="N337" i="2"/>
  <c r="X332" i="16"/>
  <c r="S340" i="2" l="1"/>
  <c r="T339" i="2"/>
  <c r="W333" i="16"/>
  <c r="V334" i="16"/>
  <c r="X333" i="16"/>
  <c r="N338" i="2"/>
  <c r="S341" i="2" l="1"/>
  <c r="T340" i="2"/>
  <c r="X334" i="16"/>
  <c r="N339" i="2"/>
  <c r="W334" i="16"/>
  <c r="V335" i="16"/>
  <c r="S342" i="2" l="1"/>
  <c r="T341" i="2"/>
  <c r="N340" i="2"/>
  <c r="X335" i="16"/>
  <c r="W335" i="16"/>
  <c r="V336" i="16"/>
  <c r="S343" i="2" l="1"/>
  <c r="T342" i="2"/>
  <c r="X336" i="16"/>
  <c r="N341" i="2"/>
  <c r="W336" i="16"/>
  <c r="V337" i="16"/>
  <c r="S344" i="2" l="1"/>
  <c r="T343" i="2"/>
  <c r="X337" i="16"/>
  <c r="N342" i="2"/>
  <c r="W337" i="16"/>
  <c r="V338" i="16"/>
  <c r="S345" i="2" l="1"/>
  <c r="T344" i="2"/>
  <c r="X338" i="16"/>
  <c r="N343" i="2"/>
  <c r="W338" i="16"/>
  <c r="V339" i="16"/>
  <c r="S346" i="2" l="1"/>
  <c r="T345" i="2"/>
  <c r="N344" i="2"/>
  <c r="X339" i="16"/>
  <c r="W339" i="16"/>
  <c r="V340" i="16"/>
  <c r="S347" i="2" l="1"/>
  <c r="T346" i="2"/>
  <c r="N345" i="2"/>
  <c r="X340" i="16"/>
  <c r="W340" i="16"/>
  <c r="V341" i="16"/>
  <c r="S348" i="2" l="1"/>
  <c r="T347" i="2"/>
  <c r="N346" i="2"/>
  <c r="X341" i="16"/>
  <c r="V342" i="16"/>
  <c r="W341" i="16"/>
  <c r="S349" i="2" l="1"/>
  <c r="T348" i="2"/>
  <c r="W342" i="16"/>
  <c r="V343" i="16"/>
  <c r="N347" i="2"/>
  <c r="X342" i="16"/>
  <c r="S350" i="2" l="1"/>
  <c r="T349" i="2"/>
  <c r="V344" i="16"/>
  <c r="W343" i="16"/>
  <c r="N348" i="2"/>
  <c r="X343" i="16"/>
  <c r="S351" i="2" l="1"/>
  <c r="T350" i="2"/>
  <c r="W344" i="16"/>
  <c r="V345" i="16"/>
  <c r="N349" i="2"/>
  <c r="X344" i="16"/>
  <c r="S352" i="2" l="1"/>
  <c r="T351" i="2"/>
  <c r="W345" i="16"/>
  <c r="V346" i="16"/>
  <c r="X345" i="16"/>
  <c r="N350" i="2"/>
  <c r="S353" i="2" l="1"/>
  <c r="T352" i="2"/>
  <c r="W346" i="16"/>
  <c r="V347" i="16"/>
  <c r="N351" i="2"/>
  <c r="X346" i="16"/>
  <c r="S354" i="2" l="1"/>
  <c r="T353" i="2"/>
  <c r="W347" i="16"/>
  <c r="V348" i="16"/>
  <c r="N352" i="2"/>
  <c r="X347" i="16"/>
  <c r="S355" i="2" l="1"/>
  <c r="T354" i="2"/>
  <c r="W348" i="16"/>
  <c r="V349" i="16"/>
  <c r="N353" i="2"/>
  <c r="X348" i="16"/>
  <c r="S356" i="2" l="1"/>
  <c r="T355" i="2"/>
  <c r="W349" i="16"/>
  <c r="V350" i="16"/>
  <c r="N354" i="2"/>
  <c r="X349" i="16"/>
  <c r="S357" i="2" l="1"/>
  <c r="T356" i="2"/>
  <c r="W350" i="16"/>
  <c r="V351" i="16"/>
  <c r="N355" i="2"/>
  <c r="X350" i="16"/>
  <c r="S358" i="2" l="1"/>
  <c r="T357" i="2"/>
  <c r="V352" i="16"/>
  <c r="W351" i="16"/>
  <c r="X351" i="16"/>
  <c r="N356" i="2"/>
  <c r="S359" i="2" l="1"/>
  <c r="T358" i="2"/>
  <c r="W352" i="16"/>
  <c r="V353" i="16"/>
  <c r="N357" i="2"/>
  <c r="X352" i="16"/>
  <c r="S360" i="2" l="1"/>
  <c r="T359" i="2"/>
  <c r="W353" i="16"/>
  <c r="V354" i="16"/>
  <c r="N358" i="2"/>
  <c r="X353" i="16"/>
  <c r="S361" i="2" l="1"/>
  <c r="T360" i="2"/>
  <c r="W354" i="16"/>
  <c r="V355" i="16"/>
  <c r="N359" i="2"/>
  <c r="X354" i="16"/>
  <c r="S362" i="2" l="1"/>
  <c r="T361" i="2"/>
  <c r="W355" i="16"/>
  <c r="V356" i="16"/>
  <c r="N360" i="2"/>
  <c r="X355" i="16"/>
  <c r="S363" i="2" l="1"/>
  <c r="T362" i="2"/>
  <c r="W356" i="16"/>
  <c r="V357" i="16"/>
  <c r="X356" i="16"/>
  <c r="N361" i="2"/>
  <c r="S364" i="2" l="1"/>
  <c r="T363" i="2"/>
  <c r="X357" i="16"/>
  <c r="N362" i="2"/>
  <c r="W357" i="16"/>
  <c r="V358" i="16"/>
  <c r="S365" i="2" l="1"/>
  <c r="T364" i="2"/>
  <c r="X358" i="16"/>
  <c r="N363" i="2"/>
  <c r="W358" i="16"/>
  <c r="V359" i="16"/>
  <c r="S366" i="2" l="1"/>
  <c r="T365" i="2"/>
  <c r="X359" i="16"/>
  <c r="N364" i="2"/>
  <c r="W359" i="16"/>
  <c r="V360" i="16"/>
  <c r="S367" i="2" l="1"/>
  <c r="T366" i="2"/>
  <c r="X360" i="16"/>
  <c r="N365" i="2"/>
  <c r="W360" i="16"/>
  <c r="V361" i="16"/>
  <c r="S368" i="2" l="1"/>
  <c r="T367" i="2"/>
  <c r="N366" i="2"/>
  <c r="X361" i="16"/>
  <c r="W361" i="16"/>
  <c r="V362" i="16"/>
  <c r="S369" i="2" l="1"/>
  <c r="T368" i="2"/>
  <c r="N367" i="2"/>
  <c r="X362" i="16"/>
  <c r="W362" i="16"/>
  <c r="V363" i="16"/>
  <c r="S370" i="2" l="1"/>
  <c r="T369" i="2"/>
  <c r="X363" i="16"/>
  <c r="N368" i="2"/>
  <c r="W363" i="16"/>
  <c r="V364" i="16"/>
  <c r="S371" i="2" l="1"/>
  <c r="T370" i="2"/>
  <c r="N369" i="2"/>
  <c r="X364" i="16"/>
  <c r="W364" i="16"/>
  <c r="V365" i="16"/>
  <c r="S372" i="2" l="1"/>
  <c r="T371" i="2"/>
  <c r="N370" i="2"/>
  <c r="X365" i="16"/>
  <c r="W365" i="16"/>
  <c r="V366" i="16"/>
  <c r="S373" i="2" l="1"/>
  <c r="T372" i="2"/>
  <c r="N371" i="2"/>
  <c r="X366" i="16"/>
  <c r="W366" i="16"/>
  <c r="V367" i="16"/>
  <c r="S374" i="2" l="1"/>
  <c r="T373" i="2"/>
  <c r="X367" i="16"/>
  <c r="N372" i="2"/>
  <c r="W367" i="16"/>
  <c r="V368" i="16"/>
  <c r="S375" i="2" l="1"/>
  <c r="T374" i="2"/>
  <c r="N373" i="2"/>
  <c r="X368" i="16"/>
  <c r="W368" i="16"/>
  <c r="V369" i="16"/>
  <c r="S376" i="2" l="1"/>
  <c r="T375" i="2"/>
  <c r="N374" i="2"/>
  <c r="X369" i="16"/>
  <c r="W369" i="16"/>
  <c r="V370" i="16"/>
  <c r="S377" i="2" l="1"/>
  <c r="T376" i="2"/>
  <c r="N375" i="2"/>
  <c r="X370" i="16"/>
  <c r="W370" i="16"/>
  <c r="V371" i="16"/>
  <c r="S378" i="2" l="1"/>
  <c r="T377" i="2"/>
  <c r="X371" i="16"/>
  <c r="N376" i="2"/>
  <c r="W371" i="16"/>
  <c r="V372" i="16"/>
  <c r="S379" i="2" l="1"/>
  <c r="T378" i="2"/>
  <c r="X372" i="16"/>
  <c r="N377" i="2"/>
  <c r="W372" i="16"/>
  <c r="V373" i="16"/>
  <c r="S380" i="2" l="1"/>
  <c r="T379" i="2"/>
  <c r="X373" i="16"/>
  <c r="N378" i="2"/>
  <c r="W373" i="16"/>
  <c r="V374" i="16"/>
  <c r="S381" i="2" l="1"/>
  <c r="T380" i="2"/>
  <c r="N379" i="2"/>
  <c r="X374" i="16"/>
  <c r="W374" i="16"/>
  <c r="V375" i="16"/>
  <c r="S382" i="2" l="1"/>
  <c r="T381" i="2"/>
  <c r="N380" i="2"/>
  <c r="X375" i="16"/>
  <c r="W375" i="16"/>
  <c r="V376" i="16"/>
  <c r="S383" i="2" l="1"/>
  <c r="T382" i="2"/>
  <c r="N381" i="2"/>
  <c r="X376" i="16"/>
  <c r="W376" i="16"/>
  <c r="V377" i="16"/>
  <c r="S384" i="2" l="1"/>
  <c r="T383" i="2"/>
  <c r="N382" i="2"/>
  <c r="X377" i="16"/>
  <c r="W377" i="16"/>
  <c r="V378" i="16"/>
  <c r="S385" i="2" l="1"/>
  <c r="T384" i="2"/>
  <c r="N383" i="2"/>
  <c r="X378" i="16"/>
  <c r="W378" i="16"/>
  <c r="V379" i="16"/>
  <c r="S386" i="2" l="1"/>
  <c r="T385" i="2"/>
  <c r="X379" i="16"/>
  <c r="N384" i="2"/>
  <c r="W379" i="16"/>
  <c r="V380" i="16"/>
  <c r="S387" i="2" l="1"/>
  <c r="T386" i="2"/>
  <c r="X380" i="16"/>
  <c r="N385" i="2"/>
  <c r="W380" i="16"/>
  <c r="V381" i="16"/>
  <c r="S388" i="2" l="1"/>
  <c r="T387" i="2"/>
  <c r="X381" i="16"/>
  <c r="N386" i="2"/>
  <c r="W381" i="16"/>
  <c r="V382" i="16"/>
  <c r="S389" i="2" l="1"/>
  <c r="T388" i="2"/>
  <c r="X382" i="16"/>
  <c r="N387" i="2"/>
  <c r="W382" i="16"/>
  <c r="V383" i="16"/>
  <c r="S390" i="2" l="1"/>
  <c r="T389" i="2"/>
  <c r="X383" i="16"/>
  <c r="N388" i="2"/>
  <c r="V384" i="16"/>
  <c r="W383" i="16"/>
  <c r="S391" i="2" l="1"/>
  <c r="T390" i="2"/>
  <c r="N389" i="2"/>
  <c r="X384" i="16"/>
  <c r="W384" i="16"/>
  <c r="V385" i="16"/>
  <c r="S392" i="2" l="1"/>
  <c r="T391" i="2"/>
  <c r="N390" i="2"/>
  <c r="X385" i="16"/>
  <c r="W385" i="16"/>
  <c r="V386" i="16"/>
  <c r="S393" i="2" l="1"/>
  <c r="T392" i="2"/>
  <c r="N391" i="2"/>
  <c r="X386" i="16"/>
  <c r="W386" i="16"/>
  <c r="V387" i="16"/>
  <c r="S394" i="2" l="1"/>
  <c r="T393" i="2"/>
  <c r="X387" i="16"/>
  <c r="N392" i="2"/>
  <c r="W387" i="16"/>
  <c r="V388" i="16"/>
  <c r="S395" i="2" l="1"/>
  <c r="T394" i="2"/>
  <c r="X388" i="16"/>
  <c r="N393" i="2"/>
  <c r="W388" i="16"/>
  <c r="V389" i="16"/>
  <c r="S396" i="2" l="1"/>
  <c r="T395" i="2"/>
  <c r="N394" i="2"/>
  <c r="X389" i="16"/>
  <c r="W389" i="16"/>
  <c r="V390" i="16"/>
  <c r="S397" i="2" l="1"/>
  <c r="T396" i="2"/>
  <c r="X390" i="16"/>
  <c r="N395" i="2"/>
  <c r="W390" i="16"/>
  <c r="V391" i="16"/>
  <c r="S398" i="2" l="1"/>
  <c r="T397" i="2"/>
  <c r="N396" i="2"/>
  <c r="X391" i="16"/>
  <c r="V392" i="16"/>
  <c r="W391" i="16"/>
  <c r="S399" i="2" l="1"/>
  <c r="T398" i="2"/>
  <c r="W392" i="16"/>
  <c r="V393" i="16"/>
  <c r="N397" i="2"/>
  <c r="X392" i="16"/>
  <c r="S400" i="2" l="1"/>
  <c r="T399" i="2"/>
  <c r="W393" i="16"/>
  <c r="V394" i="16"/>
  <c r="N398" i="2"/>
  <c r="X393" i="16"/>
  <c r="S401" i="2" l="1"/>
  <c r="T400" i="2"/>
  <c r="W394" i="16"/>
  <c r="V395" i="16"/>
  <c r="N399" i="2"/>
  <c r="X394" i="16"/>
  <c r="S402" i="2" l="1"/>
  <c r="T401" i="2"/>
  <c r="W395" i="16"/>
  <c r="V396" i="16"/>
  <c r="N400" i="2"/>
  <c r="X395" i="16"/>
  <c r="S403" i="2" l="1"/>
  <c r="T402" i="2"/>
  <c r="W396" i="16"/>
  <c r="V397" i="16"/>
  <c r="X396" i="16"/>
  <c r="N401" i="2"/>
  <c r="S404" i="2" l="1"/>
  <c r="T403" i="2"/>
  <c r="W397" i="16"/>
  <c r="V398" i="16"/>
  <c r="X397" i="16"/>
  <c r="N402" i="2"/>
  <c r="S405" i="2" l="1"/>
  <c r="T404" i="2"/>
  <c r="N403" i="2"/>
  <c r="X398" i="16"/>
  <c r="W398" i="16"/>
  <c r="V399" i="16"/>
  <c r="S406" i="2" l="1"/>
  <c r="T405" i="2"/>
  <c r="X399" i="16"/>
  <c r="N404" i="2"/>
  <c r="W399" i="16"/>
  <c r="V400" i="16"/>
  <c r="S407" i="2" l="1"/>
  <c r="T406" i="2"/>
  <c r="X400" i="16"/>
  <c r="N405" i="2"/>
  <c r="W400" i="16"/>
  <c r="V401" i="16"/>
  <c r="S408" i="2" l="1"/>
  <c r="T407" i="2"/>
  <c r="N406" i="2"/>
  <c r="X401" i="16"/>
  <c r="W401" i="16"/>
  <c r="V402" i="16"/>
  <c r="S409" i="2" l="1"/>
  <c r="T408" i="2"/>
  <c r="N407" i="2"/>
  <c r="X402" i="16"/>
  <c r="W402" i="16"/>
  <c r="V403" i="16"/>
  <c r="S410" i="2" l="1"/>
  <c r="T409" i="2"/>
  <c r="X403" i="16"/>
  <c r="N408" i="2"/>
  <c r="W403" i="16"/>
  <c r="V404" i="16"/>
  <c r="S411" i="2" l="1"/>
  <c r="T410" i="2"/>
  <c r="X404" i="16"/>
  <c r="N409" i="2"/>
  <c r="W404" i="16"/>
  <c r="V405" i="16"/>
  <c r="S412" i="2" l="1"/>
  <c r="T411" i="2"/>
  <c r="N410" i="2"/>
  <c r="X405" i="16"/>
  <c r="W405" i="16"/>
  <c r="V406" i="16"/>
  <c r="S413" i="2" l="1"/>
  <c r="T412" i="2"/>
  <c r="N411" i="2"/>
  <c r="X406" i="16"/>
  <c r="W406" i="16"/>
  <c r="V407" i="16"/>
  <c r="S414" i="2" l="1"/>
  <c r="T413" i="2"/>
  <c r="X407" i="16"/>
  <c r="N412" i="2"/>
  <c r="W407" i="16"/>
  <c r="V408" i="16"/>
  <c r="S415" i="2" l="1"/>
  <c r="T414" i="2"/>
  <c r="N413" i="2"/>
  <c r="X408" i="16"/>
  <c r="W408" i="16"/>
  <c r="V409" i="16"/>
  <c r="S416" i="2" l="1"/>
  <c r="T415" i="2"/>
  <c r="N414" i="2"/>
  <c r="X409" i="16"/>
  <c r="W409" i="16"/>
  <c r="V410" i="16"/>
  <c r="S417" i="2" l="1"/>
  <c r="T416" i="2"/>
  <c r="N415" i="2"/>
  <c r="X410" i="16"/>
  <c r="W410" i="16"/>
  <c r="V411" i="16"/>
  <c r="S418" i="2" l="1"/>
  <c r="T417" i="2"/>
  <c r="X411" i="16"/>
  <c r="N416" i="2"/>
  <c r="W411" i="16"/>
  <c r="V412" i="16"/>
  <c r="S419" i="2" l="1"/>
  <c r="T418" i="2"/>
  <c r="X412" i="16"/>
  <c r="N417" i="2"/>
  <c r="W412" i="16"/>
  <c r="V413" i="16"/>
  <c r="S420" i="2" l="1"/>
  <c r="T419" i="2"/>
  <c r="X413" i="16"/>
  <c r="N418" i="2"/>
  <c r="W413" i="16"/>
  <c r="V414" i="16"/>
  <c r="S421" i="2" l="1"/>
  <c r="T420" i="2"/>
  <c r="N419" i="2"/>
  <c r="X414" i="16"/>
  <c r="V415" i="16"/>
  <c r="W414" i="16"/>
  <c r="S422" i="2" l="1"/>
  <c r="T421" i="2"/>
  <c r="W415" i="16"/>
  <c r="V416" i="16"/>
  <c r="N420" i="2"/>
  <c r="X415" i="16"/>
  <c r="S423" i="2" l="1"/>
  <c r="T422" i="2"/>
  <c r="W416" i="16"/>
  <c r="V417" i="16"/>
  <c r="N421" i="2"/>
  <c r="X416" i="16"/>
  <c r="S424" i="2" l="1"/>
  <c r="T423" i="2"/>
  <c r="W417" i="16"/>
  <c r="V418" i="16"/>
  <c r="N422" i="2"/>
  <c r="X417" i="16"/>
  <c r="S425" i="2" l="1"/>
  <c r="T424" i="2"/>
  <c r="W418" i="16"/>
  <c r="V419" i="16"/>
  <c r="N423" i="2"/>
  <c r="X418" i="16"/>
  <c r="S426" i="2" l="1"/>
  <c r="T425" i="2"/>
  <c r="W419" i="16"/>
  <c r="V420" i="16"/>
  <c r="N424" i="2"/>
  <c r="X419" i="16"/>
  <c r="S427" i="2" l="1"/>
  <c r="T426" i="2"/>
  <c r="W420" i="16"/>
  <c r="V421" i="16"/>
  <c r="X420" i="16"/>
  <c r="N425" i="2"/>
  <c r="S428" i="2" l="1"/>
  <c r="T427" i="2"/>
  <c r="N426" i="2"/>
  <c r="X421" i="16"/>
  <c r="W421" i="16"/>
  <c r="V422" i="16"/>
  <c r="S429" i="2" l="1"/>
  <c r="T428" i="2"/>
  <c r="X422" i="16"/>
  <c r="N427" i="2"/>
  <c r="W422" i="16"/>
  <c r="V423" i="16"/>
  <c r="S430" i="2" l="1"/>
  <c r="T429" i="2"/>
  <c r="N428" i="2"/>
  <c r="X423" i="16"/>
  <c r="V424" i="16"/>
  <c r="W423" i="16"/>
  <c r="S431" i="2" l="1"/>
  <c r="T430" i="2"/>
  <c r="W424" i="16"/>
  <c r="V425" i="16"/>
  <c r="X424" i="16"/>
  <c r="N429" i="2"/>
  <c r="S432" i="2" l="1"/>
  <c r="T431" i="2"/>
  <c r="W425" i="16"/>
  <c r="V426" i="16"/>
  <c r="N430" i="2"/>
  <c r="X425" i="16"/>
  <c r="S433" i="2" l="1"/>
  <c r="T432" i="2"/>
  <c r="W426" i="16"/>
  <c r="V427" i="16"/>
  <c r="X426" i="16"/>
  <c r="N431" i="2"/>
  <c r="S434" i="2" l="1"/>
  <c r="T433" i="2"/>
  <c r="W427" i="16"/>
  <c r="V428" i="16"/>
  <c r="N432" i="2"/>
  <c r="X427" i="16"/>
  <c r="S435" i="2" l="1"/>
  <c r="T434" i="2"/>
  <c r="W428" i="16"/>
  <c r="V429" i="16"/>
  <c r="X428" i="16"/>
  <c r="N433" i="2"/>
  <c r="S436" i="2" l="1"/>
  <c r="T435" i="2"/>
  <c r="W429" i="16"/>
  <c r="V430" i="16"/>
  <c r="X429" i="16"/>
  <c r="N434" i="2"/>
  <c r="S437" i="2" l="1"/>
  <c r="T436" i="2"/>
  <c r="X430" i="16"/>
  <c r="N435" i="2"/>
  <c r="W430" i="16"/>
  <c r="V431" i="16"/>
  <c r="S438" i="2" l="1"/>
  <c r="T437" i="2"/>
  <c r="X431" i="16"/>
  <c r="N436" i="2"/>
  <c r="W431" i="16"/>
  <c r="V432" i="16"/>
  <c r="S439" i="2" l="1"/>
  <c r="T438" i="2"/>
  <c r="X432" i="16"/>
  <c r="N437" i="2"/>
  <c r="W432" i="16"/>
  <c r="V433" i="16"/>
  <c r="S440" i="2" l="1"/>
  <c r="T439" i="2"/>
  <c r="X433" i="16"/>
  <c r="N438" i="2"/>
  <c r="V434" i="16"/>
  <c r="W433" i="16"/>
  <c r="S441" i="2" l="1"/>
  <c r="T440" i="2"/>
  <c r="X434" i="16"/>
  <c r="N439" i="2"/>
  <c r="W434" i="16"/>
  <c r="V435" i="16"/>
  <c r="S442" i="2" l="1"/>
  <c r="T441" i="2"/>
  <c r="X435" i="16"/>
  <c r="N440" i="2"/>
  <c r="W435" i="16"/>
  <c r="V436" i="16"/>
  <c r="S443" i="2" l="1"/>
  <c r="T442" i="2"/>
  <c r="X436" i="16"/>
  <c r="N441" i="2"/>
  <c r="W436" i="16"/>
  <c r="V437" i="16"/>
  <c r="S444" i="2" l="1"/>
  <c r="T443" i="2"/>
  <c r="X437" i="16"/>
  <c r="N442" i="2"/>
  <c r="W437" i="16"/>
  <c r="V438" i="16"/>
  <c r="S445" i="2" l="1"/>
  <c r="T444" i="2"/>
  <c r="X438" i="16"/>
  <c r="N443" i="2"/>
  <c r="W438" i="16"/>
  <c r="V439" i="16"/>
  <c r="S446" i="2" l="1"/>
  <c r="T445" i="2"/>
  <c r="X439" i="16"/>
  <c r="N444" i="2"/>
  <c r="W439" i="16"/>
  <c r="V440" i="16"/>
  <c r="S447" i="2" l="1"/>
  <c r="T446" i="2"/>
  <c r="X440" i="16"/>
  <c r="N445" i="2"/>
  <c r="W440" i="16"/>
  <c r="V441" i="16"/>
  <c r="S448" i="2" l="1"/>
  <c r="T447" i="2"/>
  <c r="X441" i="16"/>
  <c r="N446" i="2"/>
  <c r="W441" i="16"/>
  <c r="V442" i="16"/>
  <c r="S449" i="2" l="1"/>
  <c r="T448" i="2"/>
  <c r="N447" i="2"/>
  <c r="X442" i="16"/>
  <c r="W442" i="16"/>
  <c r="V443" i="16"/>
  <c r="S450" i="2" l="1"/>
  <c r="T449" i="2"/>
  <c r="X443" i="16"/>
  <c r="N448" i="2"/>
  <c r="W443" i="16"/>
  <c r="V444" i="16"/>
  <c r="S451" i="2" l="1"/>
  <c r="T450" i="2"/>
  <c r="X444" i="16"/>
  <c r="N449" i="2"/>
  <c r="W444" i="16"/>
  <c r="V445" i="16"/>
  <c r="S452" i="2" l="1"/>
  <c r="T451" i="2"/>
  <c r="X445" i="16"/>
  <c r="N450" i="2"/>
  <c r="V446" i="16"/>
  <c r="W445" i="16"/>
  <c r="S453" i="2" l="1"/>
  <c r="T452" i="2"/>
  <c r="N451" i="2"/>
  <c r="X446" i="16"/>
  <c r="W446" i="16"/>
  <c r="V447" i="16"/>
  <c r="S454" i="2" l="1"/>
  <c r="T453" i="2"/>
  <c r="N452" i="2"/>
  <c r="X447" i="16"/>
  <c r="W447" i="16"/>
  <c r="V448" i="16"/>
  <c r="S455" i="2" l="1"/>
  <c r="T454" i="2"/>
  <c r="X448" i="16"/>
  <c r="N453" i="2"/>
  <c r="W448" i="16"/>
  <c r="V449" i="16"/>
  <c r="S456" i="2" l="1"/>
  <c r="T455" i="2"/>
  <c r="N454" i="2"/>
  <c r="X449" i="16"/>
  <c r="W449" i="16"/>
  <c r="V450" i="16"/>
  <c r="S457" i="2" l="1"/>
  <c r="T456" i="2"/>
  <c r="N455" i="2"/>
  <c r="X450" i="16"/>
  <c r="W450" i="16"/>
  <c r="V451" i="16"/>
  <c r="S458" i="2" l="1"/>
  <c r="T457" i="2"/>
  <c r="N456" i="2"/>
  <c r="X451" i="16"/>
  <c r="W451" i="16"/>
  <c r="V452" i="16"/>
  <c r="S459" i="2" l="1"/>
  <c r="T458" i="2"/>
  <c r="X452" i="16"/>
  <c r="N457" i="2"/>
  <c r="W452" i="16"/>
  <c r="V453" i="16"/>
  <c r="S460" i="2" l="1"/>
  <c r="T459" i="2"/>
  <c r="X453" i="16"/>
  <c r="N458" i="2"/>
  <c r="W453" i="16"/>
  <c r="V454" i="16"/>
  <c r="S461" i="2" l="1"/>
  <c r="T460" i="2"/>
  <c r="N459" i="2"/>
  <c r="X454" i="16"/>
  <c r="W454" i="16"/>
  <c r="V455" i="16"/>
  <c r="S462" i="2" l="1"/>
  <c r="T461" i="2"/>
  <c r="X455" i="16"/>
  <c r="N460" i="2"/>
  <c r="W455" i="16"/>
  <c r="V456" i="16"/>
  <c r="S463" i="2" l="1"/>
  <c r="T462" i="2"/>
  <c r="N461" i="2"/>
  <c r="X456" i="16"/>
  <c r="W456" i="16"/>
  <c r="V457" i="16"/>
  <c r="S464" i="2" l="1"/>
  <c r="T463" i="2"/>
  <c r="X457" i="16"/>
  <c r="N462" i="2"/>
  <c r="W457" i="16"/>
  <c r="V458" i="16"/>
  <c r="S465" i="2" l="1"/>
  <c r="T464" i="2"/>
  <c r="N463" i="2"/>
  <c r="X458" i="16"/>
  <c r="W458" i="16"/>
  <c r="V459" i="16"/>
  <c r="S466" i="2" l="1"/>
  <c r="T465" i="2"/>
  <c r="N464" i="2"/>
  <c r="X459" i="16"/>
  <c r="W459" i="16"/>
  <c r="V460" i="16"/>
  <c r="S467" i="2" l="1"/>
  <c r="T466" i="2"/>
  <c r="X460" i="16"/>
  <c r="N465" i="2"/>
  <c r="W460" i="16"/>
  <c r="V461" i="16"/>
  <c r="S468" i="2" l="1"/>
  <c r="T467" i="2"/>
  <c r="X461" i="16"/>
  <c r="N466" i="2"/>
  <c r="W461" i="16"/>
  <c r="V462" i="16"/>
  <c r="S469" i="2" l="1"/>
  <c r="T468" i="2"/>
  <c r="X462" i="16"/>
  <c r="N467" i="2"/>
  <c r="W462" i="16"/>
  <c r="V463" i="16"/>
  <c r="S470" i="2" l="1"/>
  <c r="T469" i="2"/>
  <c r="X463" i="16"/>
  <c r="N468" i="2"/>
  <c r="W463" i="16"/>
  <c r="V464" i="16"/>
  <c r="S471" i="2" l="1"/>
  <c r="T470" i="2"/>
  <c r="X464" i="16"/>
  <c r="N469" i="2"/>
  <c r="W464" i="16"/>
  <c r="V465" i="16"/>
  <c r="S472" i="2" l="1"/>
  <c r="T471" i="2"/>
  <c r="X465" i="16"/>
  <c r="N470" i="2"/>
  <c r="W465" i="16"/>
  <c r="V466" i="16"/>
  <c r="S473" i="2" l="1"/>
  <c r="T472" i="2"/>
  <c r="N471" i="2"/>
  <c r="X466" i="16"/>
  <c r="W466" i="16"/>
  <c r="V467" i="16"/>
  <c r="S474" i="2" l="1"/>
  <c r="T473" i="2"/>
  <c r="X467" i="16"/>
  <c r="N472" i="2"/>
  <c r="V468" i="16"/>
  <c r="W467" i="16"/>
  <c r="S475" i="2" l="1"/>
  <c r="T474" i="2"/>
  <c r="W468" i="16"/>
  <c r="V469" i="16"/>
  <c r="X468" i="16"/>
  <c r="N473" i="2"/>
  <c r="S476" i="2" l="1"/>
  <c r="T475" i="2"/>
  <c r="N474" i="2"/>
  <c r="X469" i="16"/>
  <c r="W469" i="16"/>
  <c r="V470" i="16"/>
  <c r="S477" i="2" l="1"/>
  <c r="T476" i="2"/>
  <c r="X470" i="16"/>
  <c r="N475" i="2"/>
  <c r="W470" i="16"/>
  <c r="V471" i="16"/>
  <c r="S478" i="2" l="1"/>
  <c r="T477" i="2"/>
  <c r="N476" i="2"/>
  <c r="X471" i="16"/>
  <c r="W471" i="16"/>
  <c r="V472" i="16"/>
  <c r="S479" i="2" l="1"/>
  <c r="T478" i="2"/>
  <c r="X472" i="16"/>
  <c r="N477" i="2"/>
  <c r="W472" i="16"/>
  <c r="V473" i="16"/>
  <c r="S480" i="2" l="1"/>
  <c r="T479" i="2"/>
  <c r="N478" i="2"/>
  <c r="X473" i="16"/>
  <c r="W473" i="16"/>
  <c r="V474" i="16"/>
  <c r="S481" i="2" l="1"/>
  <c r="T480" i="2"/>
  <c r="X474" i="16"/>
  <c r="N479" i="2"/>
  <c r="W474" i="16"/>
  <c r="V475" i="16"/>
  <c r="S482" i="2" l="1"/>
  <c r="T481" i="2"/>
  <c r="N480" i="2"/>
  <c r="X475" i="16"/>
  <c r="V476" i="16"/>
  <c r="W475" i="16"/>
  <c r="S483" i="2" l="1"/>
  <c r="T482" i="2"/>
  <c r="W476" i="16"/>
  <c r="V477" i="16"/>
  <c r="X476" i="16"/>
  <c r="N481" i="2"/>
  <c r="S484" i="2" l="1"/>
  <c r="T483" i="2"/>
  <c r="W477" i="16"/>
  <c r="V478" i="16"/>
  <c r="N482" i="2"/>
  <c r="X477" i="16"/>
  <c r="S485" i="2" l="1"/>
  <c r="T484" i="2"/>
  <c r="W478" i="16"/>
  <c r="V479" i="16"/>
  <c r="N483" i="2"/>
  <c r="X478" i="16"/>
  <c r="S486" i="2" l="1"/>
  <c r="T485" i="2"/>
  <c r="W479" i="16"/>
  <c r="V480" i="16"/>
  <c r="N484" i="2"/>
  <c r="X479" i="16"/>
  <c r="S487" i="2" l="1"/>
  <c r="T486" i="2"/>
  <c r="W480" i="16"/>
  <c r="V481" i="16"/>
  <c r="N485" i="2"/>
  <c r="X480" i="16"/>
  <c r="S488" i="2" l="1"/>
  <c r="T487" i="2"/>
  <c r="W481" i="16"/>
  <c r="V482" i="16"/>
  <c r="N486" i="2"/>
  <c r="X481" i="16"/>
  <c r="S489" i="2" l="1"/>
  <c r="T488" i="2"/>
  <c r="W482" i="16"/>
  <c r="V483" i="16"/>
  <c r="N487" i="2"/>
  <c r="X482" i="16"/>
  <c r="S490" i="2" l="1"/>
  <c r="T489" i="2"/>
  <c r="W483" i="16"/>
  <c r="V484" i="16"/>
  <c r="X483" i="16"/>
  <c r="N488" i="2"/>
  <c r="S491" i="2" l="1"/>
  <c r="T490" i="2"/>
  <c r="X484" i="16"/>
  <c r="N489" i="2"/>
  <c r="W484" i="16"/>
  <c r="V485" i="16"/>
  <c r="S492" i="2" l="1"/>
  <c r="T491" i="2"/>
  <c r="N490" i="2"/>
  <c r="X485" i="16"/>
  <c r="W485" i="16"/>
  <c r="V486" i="16"/>
  <c r="S493" i="2" l="1"/>
  <c r="T492" i="2"/>
  <c r="N491" i="2"/>
  <c r="X486" i="16"/>
  <c r="W486" i="16"/>
  <c r="V487" i="16"/>
  <c r="S494" i="2" l="1"/>
  <c r="T493" i="2"/>
  <c r="X487" i="16"/>
  <c r="N492" i="2"/>
  <c r="W487" i="16"/>
  <c r="V488" i="16"/>
  <c r="S495" i="2" l="1"/>
  <c r="T494" i="2"/>
  <c r="X488" i="16"/>
  <c r="N493" i="2"/>
  <c r="W488" i="16"/>
  <c r="V489" i="16"/>
  <c r="S496" i="2" l="1"/>
  <c r="T495" i="2"/>
  <c r="X489" i="16"/>
  <c r="N494" i="2"/>
  <c r="W489" i="16"/>
  <c r="V490" i="16"/>
  <c r="S497" i="2" l="1"/>
  <c r="T496" i="2"/>
  <c r="X490" i="16"/>
  <c r="N495" i="2"/>
  <c r="W490" i="16"/>
  <c r="V491" i="16"/>
  <c r="S498" i="2" l="1"/>
  <c r="T497" i="2"/>
  <c r="N496" i="2"/>
  <c r="X491" i="16"/>
  <c r="W491" i="16"/>
  <c r="V492" i="16"/>
  <c r="S499" i="2" l="1"/>
  <c r="T498" i="2"/>
  <c r="X492" i="16"/>
  <c r="N497" i="2"/>
  <c r="W492" i="16"/>
  <c r="V493" i="16"/>
  <c r="S500" i="2" l="1"/>
  <c r="T499" i="2"/>
  <c r="N498" i="2"/>
  <c r="X493" i="16"/>
  <c r="W493" i="16"/>
  <c r="V494" i="16"/>
  <c r="S501" i="2" l="1"/>
  <c r="T500" i="2"/>
  <c r="N499" i="2"/>
  <c r="X494" i="16"/>
  <c r="W494" i="16"/>
  <c r="V495" i="16"/>
  <c r="S502" i="2" l="1"/>
  <c r="T501" i="2"/>
  <c r="N500" i="2"/>
  <c r="X495" i="16"/>
  <c r="W495" i="16"/>
  <c r="V496" i="16"/>
  <c r="S503" i="2" l="1"/>
  <c r="T502" i="2"/>
  <c r="N501" i="2"/>
  <c r="X496" i="16"/>
  <c r="W496" i="16"/>
  <c r="V497" i="16"/>
  <c r="S504" i="2" l="1"/>
  <c r="T503" i="2"/>
  <c r="X497" i="16"/>
  <c r="N502" i="2"/>
  <c r="W497" i="16"/>
  <c r="V498" i="16"/>
  <c r="S505" i="2" l="1"/>
  <c r="T504" i="2"/>
  <c r="X498" i="16"/>
  <c r="N503" i="2"/>
  <c r="W498" i="16"/>
  <c r="V499" i="16"/>
  <c r="S506" i="2" l="1"/>
  <c r="T505" i="2"/>
  <c r="X499" i="16"/>
  <c r="N504" i="2"/>
  <c r="W499" i="16"/>
  <c r="V500" i="16"/>
  <c r="S507" i="2" l="1"/>
  <c r="T506" i="2"/>
  <c r="N505" i="2"/>
  <c r="X500" i="16"/>
  <c r="V501" i="16"/>
  <c r="W500" i="16"/>
  <c r="S508" i="2" l="1"/>
  <c r="T507" i="2"/>
  <c r="X501" i="16"/>
  <c r="N506" i="2"/>
  <c r="W501" i="16"/>
  <c r="V502" i="16"/>
  <c r="S509" i="2" l="1"/>
  <c r="T508" i="2"/>
  <c r="N507" i="2"/>
  <c r="X502" i="16"/>
  <c r="W502" i="16"/>
  <c r="V503" i="16"/>
  <c r="S510" i="2" l="1"/>
  <c r="T509" i="2"/>
  <c r="X503" i="16"/>
  <c r="N508" i="2"/>
  <c r="W503" i="16"/>
  <c r="V504" i="16"/>
  <c r="S511" i="2" l="1"/>
  <c r="T510" i="2"/>
  <c r="N509" i="2"/>
  <c r="X504" i="16"/>
  <c r="W504" i="16"/>
  <c r="V505" i="16"/>
  <c r="S512" i="2" l="1"/>
  <c r="T511" i="2"/>
  <c r="N510" i="2"/>
  <c r="X505" i="16"/>
  <c r="W505" i="16"/>
  <c r="V506" i="16"/>
  <c r="S513" i="2" l="1"/>
  <c r="T512" i="2"/>
  <c r="N511" i="2"/>
  <c r="X506" i="16"/>
  <c r="W506" i="16"/>
  <c r="V507" i="16"/>
  <c r="S514" i="2" l="1"/>
  <c r="T513" i="2"/>
  <c r="N512" i="2"/>
  <c r="X507" i="16"/>
  <c r="W507" i="16"/>
  <c r="V508" i="16"/>
  <c r="S515" i="2" l="1"/>
  <c r="T514" i="2"/>
  <c r="X508" i="16"/>
  <c r="N513" i="2"/>
  <c r="W508" i="16"/>
  <c r="V509" i="16"/>
  <c r="S516" i="2" l="1"/>
  <c r="T515" i="2"/>
  <c r="N514" i="2"/>
  <c r="X509" i="16"/>
  <c r="W509" i="16"/>
  <c r="V510" i="16"/>
  <c r="S517" i="2" l="1"/>
  <c r="T516" i="2"/>
  <c r="X510" i="16"/>
  <c r="N515" i="2"/>
  <c r="W510" i="16"/>
  <c r="V511" i="16"/>
  <c r="S518" i="2" l="1"/>
  <c r="T517" i="2"/>
  <c r="X511" i="16"/>
  <c r="N516" i="2"/>
  <c r="W511" i="16"/>
  <c r="V512" i="16"/>
  <c r="S519" i="2" l="1"/>
  <c r="T518" i="2"/>
  <c r="N517" i="2"/>
  <c r="X512" i="16"/>
  <c r="W512" i="16"/>
  <c r="V513" i="16"/>
  <c r="S520" i="2" l="1"/>
  <c r="T519" i="2"/>
  <c r="X513" i="16"/>
  <c r="N518" i="2"/>
  <c r="W513" i="16"/>
  <c r="V514" i="16"/>
  <c r="S521" i="2" l="1"/>
  <c r="T520" i="2"/>
  <c r="X514" i="16"/>
  <c r="N519" i="2"/>
  <c r="W514" i="16"/>
  <c r="V515" i="16"/>
  <c r="S522" i="2" l="1"/>
  <c r="T521" i="2"/>
  <c r="X515" i="16"/>
  <c r="N520" i="2"/>
  <c r="W515" i="16"/>
  <c r="V516" i="16"/>
  <c r="S523" i="2" l="1"/>
  <c r="T522" i="2"/>
  <c r="N521" i="2"/>
  <c r="X516" i="16"/>
  <c r="W516" i="16"/>
  <c r="V517" i="16"/>
  <c r="S524" i="2" l="1"/>
  <c r="T523" i="2"/>
  <c r="N522" i="2"/>
  <c r="X517" i="16"/>
  <c r="W517" i="16"/>
  <c r="V518" i="16"/>
  <c r="S525" i="2" l="1"/>
  <c r="T524" i="2"/>
  <c r="N523" i="2"/>
  <c r="X518" i="16"/>
  <c r="W518" i="16"/>
  <c r="V519" i="16"/>
  <c r="S526" i="2" l="1"/>
  <c r="T525" i="2"/>
  <c r="N524" i="2"/>
  <c r="X519" i="16"/>
  <c r="W519" i="16"/>
  <c r="V520" i="16"/>
  <c r="S527" i="2" l="1"/>
  <c r="T526" i="2"/>
  <c r="X520" i="16"/>
  <c r="N525" i="2"/>
  <c r="W520" i="16"/>
  <c r="V521" i="16"/>
  <c r="S528" i="2" l="1"/>
  <c r="T527" i="2"/>
  <c r="N526" i="2"/>
  <c r="X521" i="16"/>
  <c r="W521" i="16"/>
  <c r="V522" i="16"/>
  <c r="S529" i="2" l="1"/>
  <c r="T528" i="2"/>
  <c r="N527" i="2"/>
  <c r="X522" i="16"/>
  <c r="W522" i="16"/>
  <c r="V523" i="16"/>
  <c r="S530" i="2" l="1"/>
  <c r="T529" i="2"/>
  <c r="N528" i="2"/>
  <c r="X523" i="16"/>
  <c r="W523" i="16"/>
  <c r="V524" i="16"/>
  <c r="S531" i="2" l="1"/>
  <c r="T530" i="2"/>
  <c r="X524" i="16"/>
  <c r="N529" i="2"/>
  <c r="W524" i="16"/>
  <c r="V525" i="16"/>
  <c r="S532" i="2" l="1"/>
  <c r="T531" i="2"/>
  <c r="X525" i="16"/>
  <c r="N530" i="2"/>
  <c r="W525" i="16"/>
  <c r="V526" i="16"/>
  <c r="S533" i="2" l="1"/>
  <c r="T532" i="2"/>
  <c r="N531" i="2"/>
  <c r="X526" i="16"/>
  <c r="W526" i="16"/>
  <c r="V527" i="16"/>
  <c r="S534" i="2" l="1"/>
  <c r="T533" i="2"/>
  <c r="N532" i="2"/>
  <c r="X527" i="16"/>
  <c r="V528" i="16"/>
  <c r="W527" i="16"/>
  <c r="S535" i="2" l="1"/>
  <c r="T534" i="2"/>
  <c r="N533" i="2"/>
  <c r="X528" i="16"/>
  <c r="W528" i="16"/>
  <c r="V529" i="16"/>
  <c r="S536" i="2" l="1"/>
  <c r="T535" i="2"/>
  <c r="N534" i="2"/>
  <c r="X529" i="16"/>
  <c r="W529" i="16"/>
  <c r="V530" i="16"/>
  <c r="S537" i="2" l="1"/>
  <c r="T536" i="2"/>
  <c r="N535" i="2"/>
  <c r="X530" i="16"/>
  <c r="V531" i="16"/>
  <c r="W530" i="16"/>
  <c r="S538" i="2" l="1"/>
  <c r="T537" i="2"/>
  <c r="N536" i="2"/>
  <c r="X531" i="16"/>
  <c r="W531" i="16"/>
  <c r="V532" i="16"/>
  <c r="S539" i="2" l="1"/>
  <c r="T538" i="2"/>
  <c r="X532" i="16"/>
  <c r="N537" i="2"/>
  <c r="W532" i="16"/>
  <c r="V533" i="16"/>
  <c r="S540" i="2" l="1"/>
  <c r="T539" i="2"/>
  <c r="N538" i="2"/>
  <c r="X533" i="16"/>
  <c r="V534" i="16"/>
  <c r="W533" i="16"/>
  <c r="S541" i="2" l="1"/>
  <c r="T540" i="2"/>
  <c r="V535" i="16"/>
  <c r="W534" i="16"/>
  <c r="N539" i="2"/>
  <c r="X534" i="16"/>
  <c r="S542" i="2" l="1"/>
  <c r="T541" i="2"/>
  <c r="W535" i="16"/>
  <c r="V536" i="16"/>
  <c r="N540" i="2"/>
  <c r="X535" i="16"/>
  <c r="S543" i="2" l="1"/>
  <c r="T542" i="2"/>
  <c r="W536" i="16"/>
  <c r="V537" i="16"/>
  <c r="X536" i="16"/>
  <c r="N541" i="2"/>
  <c r="S544" i="2" l="1"/>
  <c r="T543" i="2"/>
  <c r="N542" i="2"/>
  <c r="X537" i="16"/>
  <c r="W537" i="16"/>
  <c r="V538" i="16"/>
  <c r="S545" i="2" l="1"/>
  <c r="T544" i="2"/>
  <c r="N543" i="2"/>
  <c r="X538" i="16"/>
  <c r="W538" i="16"/>
  <c r="V539" i="16"/>
  <c r="S546" i="2" l="1"/>
  <c r="T545" i="2"/>
  <c r="X539" i="16"/>
  <c r="N544" i="2"/>
  <c r="W539" i="16"/>
  <c r="V540" i="16"/>
  <c r="S547" i="2" l="1"/>
  <c r="T546" i="2"/>
  <c r="N545" i="2"/>
  <c r="X540" i="16"/>
  <c r="W540" i="16"/>
  <c r="V541" i="16"/>
  <c r="S548" i="2" l="1"/>
  <c r="T547" i="2"/>
  <c r="N546" i="2"/>
  <c r="X541" i="16"/>
  <c r="V542" i="16"/>
  <c r="W541" i="16"/>
  <c r="S549" i="2" l="1"/>
  <c r="T548" i="2"/>
  <c r="N547" i="2"/>
  <c r="X542" i="16"/>
  <c r="W542" i="16"/>
  <c r="V543" i="16"/>
  <c r="S550" i="2" l="1"/>
  <c r="T549" i="2"/>
  <c r="X543" i="16"/>
  <c r="N548" i="2"/>
  <c r="W543" i="16"/>
  <c r="V544" i="16"/>
  <c r="S551" i="2" l="1"/>
  <c r="T550" i="2"/>
  <c r="X544" i="16"/>
  <c r="N549" i="2"/>
  <c r="W544" i="16"/>
  <c r="V545" i="16"/>
  <c r="S552" i="2" l="1"/>
  <c r="T551" i="2"/>
  <c r="N550" i="2"/>
  <c r="X545" i="16"/>
  <c r="W545" i="16"/>
  <c r="V546" i="16"/>
  <c r="S553" i="2" l="1"/>
  <c r="T552" i="2"/>
  <c r="N551" i="2"/>
  <c r="X546" i="16"/>
  <c r="W546" i="16"/>
  <c r="V547" i="16"/>
  <c r="S554" i="2" l="1"/>
  <c r="T553" i="2"/>
  <c r="N552" i="2"/>
  <c r="X547" i="16"/>
  <c r="W547" i="16"/>
  <c r="V548" i="16"/>
  <c r="S555" i="2" l="1"/>
  <c r="T554" i="2"/>
  <c r="N553" i="2"/>
  <c r="X548" i="16"/>
  <c r="W548" i="16"/>
  <c r="V549" i="16"/>
  <c r="S556" i="2" l="1"/>
  <c r="T555" i="2"/>
  <c r="N554" i="2"/>
  <c r="X549" i="16"/>
  <c r="W549" i="16"/>
  <c r="V550" i="16"/>
  <c r="S557" i="2" l="1"/>
  <c r="T556" i="2"/>
  <c r="N555" i="2"/>
  <c r="X550" i="16"/>
  <c r="W550" i="16"/>
  <c r="V551" i="16"/>
  <c r="S558" i="2" l="1"/>
  <c r="T557" i="2"/>
  <c r="X551" i="16"/>
  <c r="N556" i="2"/>
  <c r="W551" i="16"/>
  <c r="V552" i="16"/>
  <c r="S559" i="2" l="1"/>
  <c r="T558" i="2"/>
  <c r="N557" i="2"/>
  <c r="X552" i="16"/>
  <c r="W552" i="16"/>
  <c r="V553" i="16"/>
  <c r="S560" i="2" l="1"/>
  <c r="T559" i="2"/>
  <c r="X553" i="16"/>
  <c r="N558" i="2"/>
  <c r="W553" i="16"/>
  <c r="V554" i="16"/>
  <c r="S561" i="2" l="1"/>
  <c r="T560" i="2"/>
  <c r="N559" i="2"/>
  <c r="X554" i="16"/>
  <c r="W554" i="16"/>
  <c r="V555" i="16"/>
  <c r="S562" i="2" l="1"/>
  <c r="T561" i="2"/>
  <c r="N560" i="2"/>
  <c r="X555" i="16"/>
  <c r="W555" i="16"/>
  <c r="V556" i="16"/>
  <c r="S563" i="2" l="1"/>
  <c r="T562" i="2"/>
  <c r="N561" i="2"/>
  <c r="X556" i="16"/>
  <c r="W556" i="16"/>
  <c r="V557" i="16"/>
  <c r="S564" i="2" l="1"/>
  <c r="T563" i="2"/>
  <c r="N562" i="2"/>
  <c r="X557" i="16"/>
  <c r="V558" i="16"/>
  <c r="W557" i="16"/>
  <c r="S565" i="2" l="1"/>
  <c r="T564" i="2"/>
  <c r="N563" i="2"/>
  <c r="X558" i="16"/>
  <c r="W558" i="16"/>
  <c r="V559" i="16"/>
  <c r="S566" i="2" l="1"/>
  <c r="T565" i="2"/>
  <c r="X559" i="16"/>
  <c r="N564" i="2"/>
  <c r="W559" i="16"/>
  <c r="V560" i="16"/>
  <c r="S567" i="2" l="1"/>
  <c r="T566" i="2"/>
  <c r="X560" i="16"/>
  <c r="N565" i="2"/>
  <c r="W560" i="16"/>
  <c r="V561" i="16"/>
  <c r="S568" i="2" l="1"/>
  <c r="T567" i="2"/>
  <c r="X561" i="16"/>
  <c r="N566" i="2"/>
  <c r="W561" i="16"/>
  <c r="V562" i="16"/>
  <c r="S569" i="2" l="1"/>
  <c r="T568" i="2"/>
  <c r="X562" i="16"/>
  <c r="N567" i="2"/>
  <c r="W562" i="16"/>
  <c r="V563" i="16"/>
  <c r="S570" i="2" l="1"/>
  <c r="T569" i="2"/>
  <c r="N568" i="2"/>
  <c r="X563" i="16"/>
  <c r="W563" i="16"/>
  <c r="V564" i="16"/>
  <c r="S571" i="2" l="1"/>
  <c r="T570" i="2"/>
  <c r="X564" i="16"/>
  <c r="N569" i="2"/>
  <c r="W564" i="16"/>
  <c r="V565" i="16"/>
  <c r="S572" i="2" l="1"/>
  <c r="T571" i="2"/>
  <c r="X565" i="16"/>
  <c r="N570" i="2"/>
  <c r="W565" i="16"/>
  <c r="V566" i="16"/>
  <c r="S573" i="2" l="1"/>
  <c r="T572" i="2"/>
  <c r="N571" i="2"/>
  <c r="X566" i="16"/>
  <c r="W566" i="16"/>
  <c r="V567" i="16"/>
  <c r="S574" i="2" l="1"/>
  <c r="T573" i="2"/>
  <c r="N572" i="2"/>
  <c r="X567" i="16"/>
  <c r="W567" i="16"/>
  <c r="V568" i="16"/>
  <c r="S575" i="2" l="1"/>
  <c r="T574" i="2"/>
  <c r="X568" i="16"/>
  <c r="N573" i="2"/>
  <c r="W568" i="16"/>
  <c r="V569" i="16"/>
  <c r="S576" i="2" l="1"/>
  <c r="T575" i="2"/>
  <c r="X569" i="16"/>
  <c r="N574" i="2"/>
  <c r="W569" i="16"/>
  <c r="V570" i="16"/>
  <c r="S577" i="2" l="1"/>
  <c r="T576" i="2"/>
  <c r="N575" i="2"/>
  <c r="X570" i="16"/>
  <c r="W570" i="16"/>
  <c r="V571" i="16"/>
  <c r="S578" i="2" l="1"/>
  <c r="T577" i="2"/>
  <c r="N576" i="2"/>
  <c r="X571" i="16"/>
  <c r="W571" i="16"/>
  <c r="V572" i="16"/>
  <c r="S579" i="2" l="1"/>
  <c r="T578" i="2"/>
  <c r="N577" i="2"/>
  <c r="X572" i="16"/>
  <c r="W572" i="16"/>
  <c r="V573" i="16"/>
  <c r="S580" i="2" l="1"/>
  <c r="T579" i="2"/>
  <c r="X573" i="16"/>
  <c r="N578" i="2"/>
  <c r="V574" i="16"/>
  <c r="W573" i="16"/>
  <c r="S581" i="2" l="1"/>
  <c r="T580" i="2"/>
  <c r="N579" i="2"/>
  <c r="X574" i="16"/>
  <c r="W574" i="16"/>
  <c r="V575" i="16"/>
  <c r="S582" i="2" l="1"/>
  <c r="T581" i="2"/>
  <c r="X575" i="16"/>
  <c r="N580" i="2"/>
  <c r="W575" i="16"/>
  <c r="V576" i="16"/>
  <c r="S583" i="2" l="1"/>
  <c r="T582" i="2"/>
  <c r="X576" i="16"/>
  <c r="N581" i="2"/>
  <c r="V577" i="16"/>
  <c r="W576" i="16"/>
  <c r="S584" i="2" l="1"/>
  <c r="T583" i="2"/>
  <c r="N582" i="2"/>
  <c r="X577" i="16"/>
  <c r="W577" i="16"/>
  <c r="V578" i="16"/>
  <c r="S585" i="2" l="1"/>
  <c r="T584" i="2"/>
  <c r="N583" i="2"/>
  <c r="X578" i="16"/>
  <c r="W578" i="16"/>
  <c r="V579" i="16"/>
  <c r="S586" i="2" l="1"/>
  <c r="T585" i="2"/>
  <c r="X579" i="16"/>
  <c r="N584" i="2"/>
  <c r="W579" i="16"/>
  <c r="V580" i="16"/>
  <c r="S587" i="2" l="1"/>
  <c r="T586" i="2"/>
  <c r="N585" i="2"/>
  <c r="X580" i="16"/>
  <c r="W580" i="16"/>
  <c r="V581" i="16"/>
  <c r="S588" i="2" l="1"/>
  <c r="T587" i="2"/>
  <c r="N586" i="2"/>
  <c r="X581" i="16"/>
  <c r="W581" i="16"/>
  <c r="V582" i="16"/>
  <c r="S589" i="2" l="1"/>
  <c r="T588" i="2"/>
  <c r="N587" i="2"/>
  <c r="X582" i="16"/>
  <c r="W582" i="16"/>
  <c r="V583" i="16"/>
  <c r="S590" i="2" l="1"/>
  <c r="T589" i="2"/>
  <c r="N588" i="2"/>
  <c r="X583" i="16"/>
  <c r="W583" i="16"/>
  <c r="V584" i="16"/>
  <c r="S591" i="2" l="1"/>
  <c r="T590" i="2"/>
  <c r="X584" i="16"/>
  <c r="N589" i="2"/>
  <c r="W584" i="16"/>
  <c r="V585" i="16"/>
  <c r="S592" i="2" l="1"/>
  <c r="T591" i="2"/>
  <c r="X585" i="16"/>
  <c r="N590" i="2"/>
  <c r="W585" i="16"/>
  <c r="V586" i="16"/>
  <c r="S593" i="2" l="1"/>
  <c r="T592" i="2"/>
  <c r="N591" i="2"/>
  <c r="X586" i="16"/>
  <c r="W586" i="16"/>
  <c r="V587" i="16"/>
  <c r="S594" i="2" l="1"/>
  <c r="T593" i="2"/>
  <c r="N592" i="2"/>
  <c r="X587" i="16"/>
  <c r="W587" i="16"/>
  <c r="V588" i="16"/>
  <c r="S595" i="2" l="1"/>
  <c r="T594" i="2"/>
  <c r="N593" i="2"/>
  <c r="X588" i="16"/>
  <c r="W588" i="16"/>
  <c r="V589" i="16"/>
  <c r="S596" i="2" l="1"/>
  <c r="T595" i="2"/>
  <c r="X589" i="16"/>
  <c r="N594" i="2"/>
  <c r="V590" i="16"/>
  <c r="W589" i="16"/>
  <c r="S597" i="2" l="1"/>
  <c r="T596" i="2"/>
  <c r="N595" i="2"/>
  <c r="X590" i="16"/>
  <c r="W590" i="16"/>
  <c r="V591" i="16"/>
  <c r="S598" i="2" l="1"/>
  <c r="T597" i="2"/>
  <c r="X591" i="16"/>
  <c r="N596" i="2"/>
  <c r="W591" i="16"/>
  <c r="V592" i="16"/>
  <c r="S599" i="2" l="1"/>
  <c r="T598" i="2"/>
  <c r="X592" i="16"/>
  <c r="N597" i="2"/>
  <c r="W592" i="16"/>
  <c r="V593" i="16"/>
  <c r="S600" i="2" l="1"/>
  <c r="T599" i="2"/>
  <c r="N598" i="2"/>
  <c r="X593" i="16"/>
  <c r="W593" i="16"/>
  <c r="V594" i="16"/>
  <c r="S601" i="2" l="1"/>
  <c r="T600" i="2"/>
  <c r="N599" i="2"/>
  <c r="X594" i="16"/>
  <c r="W594" i="16"/>
  <c r="V595" i="16"/>
  <c r="S602" i="2" l="1"/>
  <c r="T601" i="2"/>
  <c r="N600" i="2"/>
  <c r="X595" i="16"/>
  <c r="W595" i="16"/>
  <c r="V596" i="16"/>
  <c r="S603" i="2" l="1"/>
  <c r="T602" i="2"/>
  <c r="N601" i="2"/>
  <c r="X596" i="16"/>
  <c r="W596" i="16"/>
  <c r="V597" i="16"/>
  <c r="S604" i="2" l="1"/>
  <c r="T603" i="2"/>
  <c r="N602" i="2"/>
  <c r="X597" i="16"/>
  <c r="W597" i="16"/>
  <c r="V598" i="16"/>
  <c r="S605" i="2" l="1"/>
  <c r="T604" i="2"/>
  <c r="N603" i="2"/>
  <c r="X598" i="16"/>
  <c r="W598" i="16"/>
  <c r="V599" i="16"/>
  <c r="S606" i="2" l="1"/>
  <c r="T605" i="2"/>
  <c r="X599" i="16"/>
  <c r="N604" i="2"/>
  <c r="V600" i="16"/>
  <c r="W599" i="16"/>
  <c r="S607" i="2" l="1"/>
  <c r="T606" i="2"/>
  <c r="W600" i="16"/>
  <c r="V601" i="16"/>
  <c r="X600" i="16"/>
  <c r="N605" i="2"/>
  <c r="S608" i="2" l="1"/>
  <c r="T607" i="2"/>
  <c r="W601" i="16"/>
  <c r="V602" i="16"/>
  <c r="N606" i="2"/>
  <c r="X601" i="16"/>
  <c r="S609" i="2" l="1"/>
  <c r="T608" i="2"/>
  <c r="W602" i="16"/>
  <c r="V603" i="16"/>
  <c r="N607" i="2"/>
  <c r="X602" i="16"/>
  <c r="S610" i="2" l="1"/>
  <c r="T609" i="2"/>
  <c r="W603" i="16"/>
  <c r="V604" i="16"/>
  <c r="N608" i="2"/>
  <c r="X603" i="16"/>
  <c r="S611" i="2" l="1"/>
  <c r="T610" i="2"/>
  <c r="W604" i="16"/>
  <c r="V605" i="16"/>
  <c r="N609" i="2"/>
  <c r="X604" i="16"/>
  <c r="S612" i="2" l="1"/>
  <c r="T611" i="2"/>
  <c r="W605" i="16"/>
  <c r="V606" i="16"/>
  <c r="N610" i="2"/>
  <c r="X605" i="16"/>
  <c r="S613" i="2" l="1"/>
  <c r="T612" i="2"/>
  <c r="W606" i="16"/>
  <c r="V607" i="16"/>
  <c r="N611" i="2"/>
  <c r="X606" i="16"/>
  <c r="S614" i="2" l="1"/>
  <c r="T613" i="2"/>
  <c r="W607" i="16"/>
  <c r="V608" i="16"/>
  <c r="N612" i="2"/>
  <c r="X607" i="16"/>
  <c r="S615" i="2" l="1"/>
  <c r="T614" i="2"/>
  <c r="W608" i="16"/>
  <c r="V609" i="16"/>
  <c r="N613" i="2"/>
  <c r="X608" i="16"/>
  <c r="S616" i="2" l="1"/>
  <c r="T615" i="2"/>
  <c r="V610" i="16"/>
  <c r="W609" i="16"/>
  <c r="N614" i="2"/>
  <c r="X609" i="16"/>
  <c r="S617" i="2" l="1"/>
  <c r="T616" i="2"/>
  <c r="V611" i="16"/>
  <c r="W610" i="16"/>
  <c r="N615" i="2"/>
  <c r="X610" i="16"/>
  <c r="S618" i="2" l="1"/>
  <c r="T617" i="2"/>
  <c r="W611" i="16"/>
  <c r="V612" i="16"/>
  <c r="N616" i="2"/>
  <c r="X611" i="16"/>
  <c r="S619" i="2" l="1"/>
  <c r="T618" i="2"/>
  <c r="W612" i="16"/>
  <c r="V613" i="16"/>
  <c r="N617" i="2"/>
  <c r="X612" i="16"/>
  <c r="S620" i="2" l="1"/>
  <c r="T619" i="2"/>
  <c r="W613" i="16"/>
  <c r="V614" i="16"/>
  <c r="N618" i="2"/>
  <c r="X613" i="16"/>
  <c r="S621" i="2" l="1"/>
  <c r="T620" i="2"/>
  <c r="W614" i="16"/>
  <c r="V615" i="16"/>
  <c r="X614" i="16"/>
  <c r="N619" i="2"/>
  <c r="S622" i="2" l="1"/>
  <c r="T621" i="2"/>
  <c r="N620" i="2"/>
  <c r="X615" i="16"/>
  <c r="W615" i="16"/>
  <c r="V616" i="16"/>
  <c r="S623" i="2" l="1"/>
  <c r="T622" i="2"/>
  <c r="N621" i="2"/>
  <c r="X616" i="16"/>
  <c r="W616" i="16"/>
  <c r="V617" i="16"/>
  <c r="S624" i="2" l="1"/>
  <c r="T623" i="2"/>
  <c r="N622" i="2"/>
  <c r="X617" i="16"/>
  <c r="W617" i="16"/>
  <c r="V618" i="16"/>
  <c r="S625" i="2" l="1"/>
  <c r="T624" i="2"/>
  <c r="N623" i="2"/>
  <c r="X618" i="16"/>
  <c r="V619" i="16"/>
  <c r="W618" i="16"/>
  <c r="S626" i="2" l="1"/>
  <c r="T625" i="2"/>
  <c r="N624" i="2"/>
  <c r="X619" i="16"/>
  <c r="W619" i="16"/>
  <c r="V620" i="16"/>
  <c r="S627" i="2" l="1"/>
  <c r="T626" i="2"/>
  <c r="N625" i="2"/>
  <c r="X620" i="16"/>
  <c r="W620" i="16"/>
  <c r="V621" i="16"/>
  <c r="S628" i="2" l="1"/>
  <c r="T627" i="2"/>
  <c r="N626" i="2"/>
  <c r="X621" i="16"/>
  <c r="W621" i="16"/>
  <c r="V622" i="16"/>
  <c r="S629" i="2" l="1"/>
  <c r="T628" i="2"/>
  <c r="N627" i="2"/>
  <c r="X622" i="16"/>
  <c r="W622" i="16"/>
  <c r="V623" i="16"/>
  <c r="S630" i="2" l="1"/>
  <c r="T629" i="2"/>
  <c r="N628" i="2"/>
  <c r="X623" i="16"/>
  <c r="W623" i="16"/>
  <c r="V624" i="16"/>
  <c r="S631" i="2" l="1"/>
  <c r="T630" i="2"/>
  <c r="N629" i="2"/>
  <c r="X624" i="16"/>
  <c r="W624" i="16"/>
  <c r="V625" i="16"/>
  <c r="S632" i="2" l="1"/>
  <c r="T631" i="2"/>
  <c r="N630" i="2"/>
  <c r="X625" i="16"/>
  <c r="W625" i="16"/>
  <c r="V626" i="16"/>
  <c r="S633" i="2" l="1"/>
  <c r="T632" i="2"/>
  <c r="N631" i="2"/>
  <c r="X626" i="16"/>
  <c r="W626" i="16"/>
  <c r="V627" i="16"/>
  <c r="S634" i="2" l="1"/>
  <c r="T633" i="2"/>
  <c r="X627" i="16"/>
  <c r="N632" i="2"/>
  <c r="W627" i="16"/>
  <c r="V628" i="16"/>
  <c r="S635" i="2" l="1"/>
  <c r="T634" i="2"/>
  <c r="N633" i="2"/>
  <c r="X628" i="16"/>
  <c r="W628" i="16"/>
  <c r="V629" i="16"/>
  <c r="S636" i="2" l="1"/>
  <c r="T635" i="2"/>
  <c r="N634" i="2"/>
  <c r="X629" i="16"/>
  <c r="W629" i="16"/>
  <c r="V630" i="16"/>
  <c r="S637" i="2" l="1"/>
  <c r="T636" i="2"/>
  <c r="X630" i="16"/>
  <c r="N635" i="2"/>
  <c r="W630" i="16"/>
  <c r="V631" i="16"/>
  <c r="S638" i="2" l="1"/>
  <c r="T637" i="2"/>
  <c r="N636" i="2"/>
  <c r="X631" i="16"/>
  <c r="W631" i="16"/>
  <c r="V632" i="16"/>
  <c r="S639" i="2" l="1"/>
  <c r="T638" i="2"/>
  <c r="N637" i="2"/>
  <c r="X632" i="16"/>
  <c r="W632" i="16"/>
  <c r="V633" i="16"/>
  <c r="S640" i="2" l="1"/>
  <c r="T639" i="2"/>
  <c r="N638" i="2"/>
  <c r="X633" i="16"/>
  <c r="W633" i="16"/>
  <c r="V634" i="16"/>
  <c r="S641" i="2" l="1"/>
  <c r="T640" i="2"/>
  <c r="N639" i="2"/>
  <c r="X634" i="16"/>
  <c r="W634" i="16"/>
  <c r="V635" i="16"/>
  <c r="S642" i="2" l="1"/>
  <c r="T641" i="2"/>
  <c r="N640" i="2"/>
  <c r="X635" i="16"/>
  <c r="W635" i="16"/>
  <c r="V636" i="16"/>
  <c r="S643" i="2" l="1"/>
  <c r="T642" i="2"/>
  <c r="N641" i="2"/>
  <c r="X636" i="16"/>
  <c r="W636" i="16"/>
  <c r="V637" i="16"/>
  <c r="S644" i="2" l="1"/>
  <c r="T643" i="2"/>
  <c r="X637" i="16"/>
  <c r="N642" i="2"/>
  <c r="W637" i="16"/>
  <c r="V638" i="16"/>
  <c r="S645" i="2" l="1"/>
  <c r="T644" i="2"/>
  <c r="X638" i="16"/>
  <c r="N643" i="2"/>
  <c r="W638" i="16"/>
  <c r="V639" i="16"/>
  <c r="S646" i="2" l="1"/>
  <c r="T645" i="2"/>
  <c r="N644" i="2"/>
  <c r="X639" i="16"/>
  <c r="W639" i="16"/>
  <c r="V640" i="16"/>
  <c r="S647" i="2" l="1"/>
  <c r="T646" i="2"/>
  <c r="N645" i="2"/>
  <c r="X640" i="16"/>
  <c r="W640" i="16"/>
  <c r="V641" i="16"/>
  <c r="S648" i="2" l="1"/>
  <c r="T647" i="2"/>
  <c r="N646" i="2"/>
  <c r="X641" i="16"/>
  <c r="W641" i="16"/>
  <c r="V642" i="16"/>
  <c r="S649" i="2" l="1"/>
  <c r="T648" i="2"/>
  <c r="X642" i="16"/>
  <c r="N647" i="2"/>
  <c r="W642" i="16"/>
  <c r="V643" i="16"/>
  <c r="S650" i="2" l="1"/>
  <c r="T649" i="2"/>
  <c r="X643" i="16"/>
  <c r="N648" i="2"/>
  <c r="W643" i="16"/>
  <c r="V644" i="16"/>
  <c r="S651" i="2" l="1"/>
  <c r="T650" i="2"/>
  <c r="X644" i="16"/>
  <c r="N649" i="2"/>
  <c r="W644" i="16"/>
  <c r="V645" i="16"/>
  <c r="S652" i="2" l="1"/>
  <c r="T651" i="2"/>
  <c r="N650" i="2"/>
  <c r="X645" i="16"/>
  <c r="W645" i="16"/>
  <c r="V646" i="16"/>
  <c r="S653" i="2" l="1"/>
  <c r="T652" i="2"/>
  <c r="X646" i="16"/>
  <c r="N651" i="2"/>
  <c r="W646" i="16"/>
  <c r="V647" i="16"/>
  <c r="S654" i="2" l="1"/>
  <c r="T653" i="2"/>
  <c r="N652" i="2"/>
  <c r="X647" i="16"/>
  <c r="W647" i="16"/>
  <c r="V648" i="16"/>
  <c r="S655" i="2" l="1"/>
  <c r="T654" i="2"/>
  <c r="N653" i="2"/>
  <c r="X648" i="16"/>
  <c r="W648" i="16"/>
  <c r="V649" i="16"/>
  <c r="S656" i="2" l="1"/>
  <c r="T655" i="2"/>
  <c r="N654" i="2"/>
  <c r="X649" i="16"/>
  <c r="W649" i="16"/>
  <c r="V650" i="16"/>
  <c r="S657" i="2" l="1"/>
  <c r="T656" i="2"/>
  <c r="N655" i="2"/>
  <c r="X650" i="16"/>
  <c r="W650" i="16"/>
  <c r="V651" i="16"/>
  <c r="S658" i="2" l="1"/>
  <c r="T657" i="2"/>
  <c r="N656" i="2"/>
  <c r="X651" i="16"/>
  <c r="W651" i="16"/>
  <c r="V652" i="16"/>
  <c r="S659" i="2" l="1"/>
  <c r="T658" i="2"/>
  <c r="X652" i="16"/>
  <c r="N657" i="2"/>
  <c r="W652" i="16"/>
  <c r="V653" i="16"/>
  <c r="S660" i="2" l="1"/>
  <c r="T659" i="2"/>
  <c r="X653" i="16"/>
  <c r="N658" i="2"/>
  <c r="W653" i="16"/>
  <c r="V654" i="16"/>
  <c r="S661" i="2" l="1"/>
  <c r="T660" i="2"/>
  <c r="X654" i="16"/>
  <c r="N659" i="2"/>
  <c r="W654" i="16"/>
  <c r="V655" i="16"/>
  <c r="S662" i="2" l="1"/>
  <c r="T661" i="2"/>
  <c r="X655" i="16"/>
  <c r="N660" i="2"/>
  <c r="W655" i="16"/>
  <c r="V656" i="16"/>
  <c r="S663" i="2" l="1"/>
  <c r="T662" i="2"/>
  <c r="N661" i="2"/>
  <c r="X656" i="16"/>
  <c r="W656" i="16"/>
  <c r="V657" i="16"/>
  <c r="S664" i="2" l="1"/>
  <c r="T663" i="2"/>
  <c r="N662" i="2"/>
  <c r="X657" i="16"/>
  <c r="W657" i="16"/>
  <c r="V658" i="16"/>
  <c r="S665" i="2" l="1"/>
  <c r="T664" i="2"/>
  <c r="X658" i="16"/>
  <c r="N663" i="2"/>
  <c r="W658" i="16"/>
  <c r="V659" i="16"/>
  <c r="S666" i="2" l="1"/>
  <c r="T665" i="2"/>
  <c r="N664" i="2"/>
  <c r="X659" i="16"/>
  <c r="W659" i="16"/>
  <c r="V660" i="16"/>
  <c r="S667" i="2" l="1"/>
  <c r="T666" i="2"/>
  <c r="X660" i="16"/>
  <c r="N665" i="2"/>
  <c r="V661" i="16"/>
  <c r="W660" i="16"/>
  <c r="S668" i="2" l="1"/>
  <c r="T667" i="2"/>
  <c r="X661" i="16"/>
  <c r="N666" i="2"/>
  <c r="W661" i="16"/>
  <c r="V662" i="16"/>
  <c r="S669" i="2" l="1"/>
  <c r="T668" i="2"/>
  <c r="X662" i="16"/>
  <c r="N667" i="2"/>
  <c r="W662" i="16"/>
  <c r="V663" i="16"/>
  <c r="S670" i="2" l="1"/>
  <c r="T669" i="2"/>
  <c r="N668" i="2"/>
  <c r="X663" i="16"/>
  <c r="W663" i="16"/>
  <c r="V664" i="16"/>
  <c r="S671" i="2" l="1"/>
  <c r="T670" i="2"/>
  <c r="N669" i="2"/>
  <c r="X664" i="16"/>
  <c r="V665" i="16"/>
  <c r="W664" i="16"/>
  <c r="S672" i="2" l="1"/>
  <c r="T671" i="2"/>
  <c r="W665" i="16"/>
  <c r="V666" i="16"/>
  <c r="N670" i="2"/>
  <c r="X665" i="16"/>
  <c r="S673" i="2" l="1"/>
  <c r="T672" i="2"/>
  <c r="W666" i="16"/>
  <c r="V667" i="16"/>
  <c r="N671" i="2"/>
  <c r="X666" i="16"/>
  <c r="S674" i="2" l="1"/>
  <c r="T673" i="2"/>
  <c r="W667" i="16"/>
  <c r="V668" i="16"/>
  <c r="N672" i="2"/>
  <c r="X667" i="16"/>
  <c r="S675" i="2" l="1"/>
  <c r="T674" i="2"/>
  <c r="V669" i="16"/>
  <c r="W668" i="16"/>
  <c r="X668" i="16"/>
  <c r="N673" i="2"/>
  <c r="S676" i="2" l="1"/>
  <c r="T675" i="2"/>
  <c r="W669" i="16"/>
  <c r="V670" i="16"/>
  <c r="N674" i="2"/>
  <c r="X669" i="16"/>
  <c r="S677" i="2" l="1"/>
  <c r="T676" i="2"/>
  <c r="W670" i="16"/>
  <c r="V671" i="16"/>
  <c r="N675" i="2"/>
  <c r="X670" i="16"/>
  <c r="S678" i="2" l="1"/>
  <c r="T677" i="2"/>
  <c r="W671" i="16"/>
  <c r="V672" i="16"/>
  <c r="X671" i="16"/>
  <c r="N676" i="2"/>
  <c r="S679" i="2" l="1"/>
  <c r="T678" i="2"/>
  <c r="N677" i="2"/>
  <c r="X672" i="16"/>
  <c r="W672" i="16"/>
  <c r="V673" i="16"/>
  <c r="S680" i="2" l="1"/>
  <c r="T679" i="2"/>
  <c r="N678" i="2"/>
  <c r="X673" i="16"/>
  <c r="W673" i="16"/>
  <c r="V674" i="16"/>
  <c r="S681" i="2" l="1"/>
  <c r="T680" i="2"/>
  <c r="X674" i="16"/>
  <c r="N679" i="2"/>
  <c r="W674" i="16"/>
  <c r="V675" i="16"/>
  <c r="S682" i="2" l="1"/>
  <c r="T681" i="2"/>
  <c r="N680" i="2"/>
  <c r="X675" i="16"/>
  <c r="W675" i="16"/>
  <c r="V676" i="16"/>
  <c r="S683" i="2" l="1"/>
  <c r="T682" i="2"/>
  <c r="X676" i="16"/>
  <c r="N681" i="2"/>
  <c r="W676" i="16"/>
  <c r="V677" i="16"/>
  <c r="S684" i="2" l="1"/>
  <c r="T683" i="2"/>
  <c r="N682" i="2"/>
  <c r="X677" i="16"/>
  <c r="W677" i="16"/>
  <c r="V678" i="16"/>
  <c r="S685" i="2" l="1"/>
  <c r="T684" i="2"/>
  <c r="X678" i="16"/>
  <c r="N683" i="2"/>
  <c r="W678" i="16"/>
  <c r="V679" i="16"/>
  <c r="S686" i="2" l="1"/>
  <c r="T685" i="2"/>
  <c r="N684" i="2"/>
  <c r="X679" i="16"/>
  <c r="W679" i="16"/>
  <c r="V680" i="16"/>
  <c r="S687" i="2" l="1"/>
  <c r="T686" i="2"/>
  <c r="N685" i="2"/>
  <c r="X680" i="16"/>
  <c r="W680" i="16"/>
  <c r="V681" i="16"/>
  <c r="S688" i="2" l="1"/>
  <c r="T687" i="2"/>
  <c r="N686" i="2"/>
  <c r="X681" i="16"/>
  <c r="W681" i="16"/>
  <c r="V682" i="16"/>
  <c r="S689" i="2" l="1"/>
  <c r="T688" i="2"/>
  <c r="N687" i="2"/>
  <c r="X682" i="16"/>
  <c r="W682" i="16"/>
  <c r="V683" i="16"/>
  <c r="S690" i="2" l="1"/>
  <c r="T689" i="2"/>
  <c r="N688" i="2"/>
  <c r="X683" i="16"/>
  <c r="W683" i="16"/>
  <c r="V684" i="16"/>
  <c r="S691" i="2" l="1"/>
  <c r="T690" i="2"/>
  <c r="X684" i="16"/>
  <c r="N689" i="2"/>
  <c r="W684" i="16"/>
  <c r="V685" i="16"/>
  <c r="S692" i="2" l="1"/>
  <c r="T691" i="2"/>
  <c r="X685" i="16"/>
  <c r="N690" i="2"/>
  <c r="W685" i="16"/>
  <c r="V686" i="16"/>
  <c r="S693" i="2" l="1"/>
  <c r="T692" i="2"/>
  <c r="X686" i="16"/>
  <c r="N691" i="2"/>
  <c r="W686" i="16"/>
  <c r="V687" i="16"/>
  <c r="S694" i="2" l="1"/>
  <c r="T693" i="2"/>
  <c r="N692" i="2"/>
  <c r="X687" i="16"/>
  <c r="W687" i="16"/>
  <c r="V688" i="16"/>
  <c r="S695" i="2" l="1"/>
  <c r="T694" i="2"/>
  <c r="N693" i="2"/>
  <c r="X688" i="16"/>
  <c r="W688" i="16"/>
  <c r="V689" i="16"/>
  <c r="S696" i="2" l="1"/>
  <c r="T695" i="2"/>
  <c r="X689" i="16"/>
  <c r="N694" i="2"/>
  <c r="W689" i="16"/>
  <c r="V690" i="16"/>
  <c r="S697" i="2" l="1"/>
  <c r="T696" i="2"/>
  <c r="X690" i="16"/>
  <c r="N695" i="2"/>
  <c r="W690" i="16"/>
  <c r="V691" i="16"/>
  <c r="S698" i="2" l="1"/>
  <c r="T697" i="2"/>
  <c r="N696" i="2"/>
  <c r="X691" i="16"/>
  <c r="W691" i="16"/>
  <c r="V692" i="16"/>
  <c r="S699" i="2" l="1"/>
  <c r="T698" i="2"/>
  <c r="X692" i="16"/>
  <c r="N697" i="2"/>
  <c r="V693" i="16"/>
  <c r="W692" i="16"/>
  <c r="S700" i="2" l="1"/>
  <c r="T699" i="2"/>
  <c r="N698" i="2"/>
  <c r="X693" i="16"/>
  <c r="V694" i="16"/>
  <c r="W693" i="16"/>
  <c r="S701" i="2" l="1"/>
  <c r="T700" i="2"/>
  <c r="X694" i="16"/>
  <c r="N699" i="2"/>
  <c r="W694" i="16"/>
  <c r="V695" i="16"/>
  <c r="S702" i="2" l="1"/>
  <c r="T701" i="2"/>
  <c r="N700" i="2"/>
  <c r="X695" i="16"/>
  <c r="W695" i="16"/>
  <c r="V696" i="16"/>
  <c r="S703" i="2" l="1"/>
  <c r="T702" i="2"/>
  <c r="N701" i="2"/>
  <c r="X696" i="16"/>
  <c r="W696" i="16"/>
  <c r="V697" i="16"/>
  <c r="S704" i="2" l="1"/>
  <c r="T703" i="2"/>
  <c r="X697" i="16"/>
  <c r="N702" i="2"/>
  <c r="W697" i="16"/>
  <c r="V698" i="16"/>
  <c r="S705" i="2" l="1"/>
  <c r="T704" i="2"/>
  <c r="X698" i="16"/>
  <c r="N703" i="2"/>
  <c r="W698" i="16"/>
  <c r="V699" i="16"/>
  <c r="S706" i="2" l="1"/>
  <c r="T705" i="2"/>
  <c r="N704" i="2"/>
  <c r="X699" i="16"/>
  <c r="W699" i="16"/>
  <c r="V700" i="16"/>
  <c r="S707" i="2" l="1"/>
  <c r="T706" i="2"/>
  <c r="X700" i="16"/>
  <c r="N705" i="2"/>
  <c r="W700" i="16"/>
  <c r="V701" i="16"/>
  <c r="S708" i="2" l="1"/>
  <c r="T707" i="2"/>
  <c r="X701" i="16"/>
  <c r="N706" i="2"/>
  <c r="V702" i="16"/>
  <c r="W701" i="16"/>
  <c r="S709" i="2" l="1"/>
  <c r="T708" i="2"/>
  <c r="W702" i="16"/>
  <c r="V703" i="16"/>
  <c r="X702" i="16"/>
  <c r="N707" i="2"/>
  <c r="S710" i="2" l="1"/>
  <c r="T709" i="2"/>
  <c r="N708" i="2"/>
  <c r="X703" i="16"/>
  <c r="W703" i="16"/>
  <c r="V704" i="16"/>
  <c r="S711" i="2" l="1"/>
  <c r="T710" i="2"/>
  <c r="N709" i="2"/>
  <c r="X704" i="16"/>
  <c r="W704" i="16"/>
  <c r="V705" i="16"/>
  <c r="S712" i="2" l="1"/>
  <c r="T711" i="2"/>
  <c r="X705" i="16"/>
  <c r="N710" i="2"/>
  <c r="W705" i="16"/>
  <c r="V706" i="16"/>
  <c r="S713" i="2" l="1"/>
  <c r="T712" i="2"/>
  <c r="N711" i="2"/>
  <c r="X706" i="16"/>
  <c r="W706" i="16"/>
  <c r="V707" i="16"/>
  <c r="S714" i="2" l="1"/>
  <c r="T713" i="2"/>
  <c r="N712" i="2"/>
  <c r="X707" i="16"/>
  <c r="W707" i="16"/>
  <c r="V708" i="16"/>
  <c r="S715" i="2" l="1"/>
  <c r="T714" i="2"/>
  <c r="X708" i="16"/>
  <c r="N713" i="2"/>
  <c r="V709" i="16"/>
  <c r="W708" i="16"/>
  <c r="S716" i="2" l="1"/>
  <c r="T715" i="2"/>
  <c r="X709" i="16"/>
  <c r="N714" i="2"/>
  <c r="W709" i="16"/>
  <c r="V710" i="16"/>
  <c r="S717" i="2" l="1"/>
  <c r="T716" i="2"/>
  <c r="X710" i="16"/>
  <c r="N715" i="2"/>
  <c r="W710" i="16"/>
  <c r="V711" i="16"/>
  <c r="S718" i="2" l="1"/>
  <c r="T717" i="2"/>
  <c r="N716" i="2"/>
  <c r="X711" i="16"/>
  <c r="V712" i="16"/>
  <c r="W711" i="16"/>
  <c r="S719" i="2" l="1"/>
  <c r="T718" i="2"/>
  <c r="W712" i="16"/>
  <c r="V713" i="16"/>
  <c r="N717" i="2"/>
  <c r="X712" i="16"/>
  <c r="S720" i="2" l="1"/>
  <c r="T719" i="2"/>
  <c r="W713" i="16"/>
  <c r="V714" i="16"/>
  <c r="N718" i="2"/>
  <c r="X713" i="16"/>
  <c r="S721" i="2" l="1"/>
  <c r="T720" i="2"/>
  <c r="W714" i="16"/>
  <c r="V715" i="16"/>
  <c r="N719" i="2"/>
  <c r="X714" i="16"/>
  <c r="S722" i="2" l="1"/>
  <c r="T721" i="2"/>
  <c r="W715" i="16"/>
  <c r="V716" i="16"/>
  <c r="N720" i="2"/>
  <c r="X715" i="16"/>
  <c r="S723" i="2" l="1"/>
  <c r="T722" i="2"/>
  <c r="W716" i="16"/>
  <c r="V717" i="16"/>
  <c r="X716" i="16"/>
  <c r="N721" i="2"/>
  <c r="S724" i="2" l="1"/>
  <c r="T723" i="2"/>
  <c r="X717" i="16"/>
  <c r="N722" i="2"/>
  <c r="W717" i="16"/>
  <c r="V718" i="16"/>
  <c r="S725" i="2" l="1"/>
  <c r="T724" i="2"/>
  <c r="X718" i="16"/>
  <c r="N723" i="2"/>
  <c r="W718" i="16"/>
  <c r="V719" i="16"/>
  <c r="S726" i="2" l="1"/>
  <c r="T725" i="2"/>
  <c r="N724" i="2"/>
  <c r="X719" i="16"/>
  <c r="W719" i="16"/>
  <c r="V720" i="16"/>
  <c r="S727" i="2" l="1"/>
  <c r="T726" i="2"/>
  <c r="N725" i="2"/>
  <c r="X720" i="16"/>
  <c r="W720" i="16"/>
  <c r="V721" i="16"/>
  <c r="S728" i="2" l="1"/>
  <c r="T727" i="2"/>
  <c r="X721" i="16"/>
  <c r="N726" i="2"/>
  <c r="V722" i="16"/>
  <c r="W721" i="16"/>
  <c r="S729" i="2" l="1"/>
  <c r="T728" i="2"/>
  <c r="N727" i="2"/>
  <c r="X722" i="16"/>
  <c r="W722" i="16"/>
  <c r="V723" i="16"/>
  <c r="S730" i="2" l="1"/>
  <c r="T729" i="2"/>
  <c r="N728" i="2"/>
  <c r="X723" i="16"/>
  <c r="W723" i="16"/>
  <c r="V724" i="16"/>
  <c r="S731" i="2" l="1"/>
  <c r="T730" i="2"/>
  <c r="N729" i="2"/>
  <c r="X724" i="16"/>
  <c r="W724" i="16"/>
  <c r="V725" i="16"/>
  <c r="S732" i="2" l="1"/>
  <c r="T731" i="2"/>
  <c r="N730" i="2"/>
  <c r="X725" i="16"/>
  <c r="W725" i="16"/>
  <c r="V726" i="16"/>
  <c r="S733" i="2" l="1"/>
  <c r="T732" i="2"/>
  <c r="N731" i="2"/>
  <c r="X726" i="16"/>
  <c r="W726" i="16"/>
  <c r="V727" i="16"/>
  <c r="S734" i="2" l="1"/>
  <c r="T733" i="2"/>
  <c r="N732" i="2"/>
  <c r="X727" i="16"/>
  <c r="W727" i="16"/>
  <c r="V728" i="16"/>
  <c r="S735" i="2" l="1"/>
  <c r="T734" i="2"/>
  <c r="N733" i="2"/>
  <c r="X728" i="16"/>
  <c r="W728" i="16"/>
  <c r="V729" i="16"/>
  <c r="S736" i="2" l="1"/>
  <c r="T735" i="2"/>
  <c r="N734" i="2"/>
  <c r="X729" i="16"/>
  <c r="W729" i="16"/>
  <c r="V730" i="16"/>
  <c r="S737" i="2" l="1"/>
  <c r="T736" i="2"/>
  <c r="N735" i="2"/>
  <c r="X730" i="16"/>
  <c r="W730" i="16"/>
  <c r="V731" i="16"/>
  <c r="S738" i="2" l="1"/>
  <c r="T737" i="2"/>
  <c r="N736" i="2"/>
  <c r="X731" i="16"/>
  <c r="W731" i="16"/>
  <c r="V732" i="16"/>
  <c r="S739" i="2" l="1"/>
  <c r="T738" i="2"/>
  <c r="N737" i="2"/>
  <c r="X732" i="16"/>
  <c r="W732" i="16"/>
  <c r="V733" i="16"/>
  <c r="S740" i="2" l="1"/>
  <c r="T739" i="2"/>
  <c r="N738" i="2"/>
  <c r="X733" i="16"/>
  <c r="W733" i="16"/>
  <c r="V734" i="16"/>
  <c r="S741" i="2" l="1"/>
  <c r="T740" i="2"/>
  <c r="N739" i="2"/>
  <c r="X734" i="16"/>
  <c r="W734" i="16"/>
  <c r="V735" i="16"/>
  <c r="S742" i="2" l="1"/>
  <c r="T741" i="2"/>
  <c r="N740" i="2"/>
  <c r="X735" i="16"/>
  <c r="W735" i="16"/>
  <c r="V736" i="16"/>
  <c r="S743" i="2" l="1"/>
  <c r="T742" i="2"/>
  <c r="X736" i="16"/>
  <c r="N741" i="2"/>
  <c r="W736" i="16"/>
  <c r="V737" i="16"/>
  <c r="S744" i="2" l="1"/>
  <c r="T743" i="2"/>
  <c r="N742" i="2"/>
  <c r="X737" i="16"/>
  <c r="W737" i="16"/>
  <c r="V738" i="16"/>
  <c r="S745" i="2" l="1"/>
  <c r="T744" i="2"/>
  <c r="N743" i="2"/>
  <c r="X738" i="16"/>
  <c r="W738" i="16"/>
  <c r="V739" i="16"/>
  <c r="S746" i="2" l="1"/>
  <c r="T745" i="2"/>
  <c r="N744" i="2"/>
  <c r="X739" i="16"/>
  <c r="W739" i="16"/>
  <c r="V740" i="16"/>
  <c r="S747" i="2" l="1"/>
  <c r="T746" i="2"/>
  <c r="N745" i="2"/>
  <c r="X740" i="16"/>
  <c r="W740" i="16"/>
  <c r="V741" i="16"/>
  <c r="S748" i="2" l="1"/>
  <c r="T747" i="2"/>
  <c r="N746" i="2"/>
  <c r="X741" i="16"/>
  <c r="W741" i="16"/>
  <c r="V742" i="16"/>
  <c r="S749" i="2" l="1"/>
  <c r="T748" i="2"/>
  <c r="N747" i="2"/>
  <c r="X742" i="16"/>
  <c r="W742" i="16"/>
  <c r="V743" i="16"/>
  <c r="S750" i="2" l="1"/>
  <c r="T749" i="2"/>
  <c r="N748" i="2"/>
  <c r="X743" i="16"/>
  <c r="W743" i="16"/>
  <c r="V744" i="16"/>
  <c r="S751" i="2" l="1"/>
  <c r="T750" i="2"/>
  <c r="N749" i="2"/>
  <c r="X744" i="16"/>
  <c r="W744" i="16"/>
  <c r="V745" i="16"/>
  <c r="S752" i="2" l="1"/>
  <c r="T751" i="2"/>
  <c r="N750" i="2"/>
  <c r="X745" i="16"/>
  <c r="W745" i="16"/>
  <c r="V746" i="16"/>
  <c r="S753" i="2" l="1"/>
  <c r="T752" i="2"/>
  <c r="N751" i="2"/>
  <c r="X746" i="16"/>
  <c r="W746" i="16"/>
  <c r="V747" i="16"/>
  <c r="S754" i="2" l="1"/>
  <c r="T753" i="2"/>
  <c r="N752" i="2"/>
  <c r="X747" i="16"/>
  <c r="W747" i="16"/>
  <c r="V748" i="16"/>
  <c r="S755" i="2" l="1"/>
  <c r="T754" i="2"/>
  <c r="N753" i="2"/>
  <c r="X748" i="16"/>
  <c r="W748" i="16"/>
  <c r="V749" i="16"/>
  <c r="S756" i="2" l="1"/>
  <c r="T755" i="2"/>
  <c r="N754" i="2"/>
  <c r="X749" i="16"/>
  <c r="W749" i="16"/>
  <c r="V750" i="16"/>
  <c r="S757" i="2" l="1"/>
  <c r="T756" i="2"/>
  <c r="N755" i="2"/>
  <c r="X750" i="16"/>
  <c r="W750" i="16"/>
  <c r="V751" i="16"/>
  <c r="S758" i="2" l="1"/>
  <c r="T757" i="2"/>
  <c r="N756" i="2"/>
  <c r="X751" i="16"/>
  <c r="W751" i="16"/>
  <c r="V752" i="16"/>
  <c r="S759" i="2" l="1"/>
  <c r="T758" i="2"/>
  <c r="X752" i="16"/>
  <c r="N757" i="2"/>
  <c r="W752" i="16"/>
  <c r="V753" i="16"/>
  <c r="S760" i="2" l="1"/>
  <c r="T759" i="2"/>
  <c r="N758" i="2"/>
  <c r="X753" i="16"/>
  <c r="W753" i="16"/>
  <c r="V754" i="16"/>
  <c r="S761" i="2" l="1"/>
  <c r="T760" i="2"/>
  <c r="X754" i="16"/>
  <c r="N759" i="2"/>
  <c r="W754" i="16"/>
  <c r="V755" i="16"/>
  <c r="S762" i="2" l="1"/>
  <c r="T762" i="2" s="1"/>
  <c r="T761" i="2"/>
  <c r="N760" i="2"/>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D6" authorId="0" shapeId="0" xr:uid="{00000000-0006-0000-0300-00000100000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xr:uid="{00000000-0006-0000-0300-000002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C4" authorId="0" shapeId="0" xr:uid="{00000000-0006-0000-0400-00000100000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xr:uid="{00000000-0006-0000-0400-000002000000}">
      <text>
        <r>
          <rPr>
            <b/>
            <sz val="8"/>
            <color indexed="81"/>
            <rFont val="Tahoma"/>
            <family val="2"/>
          </rPr>
          <t>Tolhurst: The default wind reduction factor used by McArthur is "3".</t>
        </r>
        <r>
          <rPr>
            <sz val="8"/>
            <color indexed="81"/>
            <rFont val="Tahoma"/>
            <family val="2"/>
          </rPr>
          <t xml:space="preserve">
</t>
        </r>
      </text>
    </comment>
    <comment ref="C5" authorId="0" shapeId="0" xr:uid="{00000000-0006-0000-0400-00000300000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xr:uid="{00000000-0006-0000-0400-00000400000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xr:uid="{00000000-0006-0000-0400-00000500000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xr:uid="{00000000-0006-0000-0400-00000600000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xr:uid="{00000000-0006-0000-0400-000007000000}">
      <text>
        <r>
          <rPr>
            <b/>
            <sz val="8"/>
            <color indexed="81"/>
            <rFont val="Tahoma"/>
            <family val="2"/>
          </rPr>
          <t>Tolhurst:</t>
        </r>
        <r>
          <rPr>
            <sz val="8"/>
            <color indexed="81"/>
            <rFont val="Tahoma"/>
            <family val="2"/>
          </rPr>
          <t xml:space="preserve">
Cannot be relied upon if FDI &gt; 12</t>
        </r>
      </text>
    </comment>
    <comment ref="AH8" authorId="1" shapeId="0" xr:uid="{00000000-0006-0000-0400-00000800000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S13" authorId="0" shapeId="0" xr:uid="{00000000-0006-0000-0500-00000100000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A1" authorId="0" shapeId="0" xr:uid="{00000000-0006-0000-0700-00000100000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xr:uid="{00000000-0006-0000-0700-00000200000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xr:uid="{00000000-0006-0000-0700-00000300000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J8" authorId="1" shapeId="0" xr:uid="{00000000-0006-0000-0700-000004000000}">
      <text>
        <r>
          <rPr>
            <b/>
            <sz val="8"/>
            <color indexed="81"/>
            <rFont val="Tahoma"/>
            <family val="2"/>
          </rPr>
          <t>Tolhurst:</t>
        </r>
        <r>
          <rPr>
            <sz val="8"/>
            <color indexed="81"/>
            <rFont val="Tahoma"/>
            <family val="2"/>
          </rPr>
          <t xml:space="preserve">
Assuming that 7.53 t/ha for every metre of height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H12" authorId="0" shapeId="0" xr:uid="{00000000-0006-0000-0800-00000100000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xr:uid="{00000000-0006-0000-0800-00000200000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I12" authorId="0" shapeId="0" xr:uid="{00000000-0006-0000-0A00-000001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J8" authorId="0" shapeId="0" xr:uid="{00000000-0006-0000-0B00-00000100000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<sst xmlns="http://schemas.openxmlformats.org/spreadsheetml/2006/main" count="1231" uniqueCount="731">
  <si>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</si>
  <si>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</si>
  <si>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</si>
  <si>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</si>
  <si>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</si>
  <si>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</si>
  <si>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</si>
  <si>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</si>
  <si>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</si>
  <si>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</si>
  <si>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</si>
  <si>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</si>
  <si>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</si>
  <si>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</si>
  <si>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</si>
  <si>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</si>
  <si>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</si>
  <si>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</si>
  <si>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</si>
  <si>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</si>
  <si>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</si>
  <si>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</si>
  <si>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</si>
  <si>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</si>
  <si>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</si>
  <si>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</si>
  <si>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</si>
  <si>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</si>
  <si>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</si>
  <si>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</si>
  <si>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</si>
  <si>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</si>
  <si>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</si>
  <si>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</si>
  <si>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</si>
  <si>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</si>
  <si>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</si>
  <si>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</si>
  <si>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</si>
  <si>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</si>
  <si>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</si>
  <si>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</si>
  <si>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</si>
  <si>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</si>
  <si>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</si>
  <si>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</si>
  <si>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</si>
  <si>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</si>
  <si>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</si>
  <si>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</si>
  <si>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</si>
  <si>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</si>
  <si>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</si>
  <si>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</si>
  <si>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</si>
  <si>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</si>
  <si>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</si>
  <si>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</si>
  <si>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</si>
  <si>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</si>
  <si>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</si>
  <si>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</si>
  <si>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</si>
  <si>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</si>
  <si>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</si>
  <si>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</si>
  <si>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</si>
  <si>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</si>
  <si>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</si>
  <si>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</si>
  <si>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</si>
  <si>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</si>
  <si>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</si>
  <si>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</si>
  <si>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</si>
  <si>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</si>
  <si>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</si>
  <si>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</si>
  <si>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</si>
  <si>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</si>
  <si>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</si>
  <si>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</si>
  <si>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</si>
  <si>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</si>
  <si>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</si>
  <si>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</si>
  <si>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</si>
  <si>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</si>
  <si>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</si>
  <si>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</si>
  <si>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</si>
  <si>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</si>
  <si>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</si>
  <si>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</si>
  <si>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</si>
  <si>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</si>
  <si>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</si>
  <si>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</si>
  <si>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</si>
  <si>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</si>
  <si>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</si>
  <si>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</si>
  <si>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</si>
  <si>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</si>
  <si>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</si>
  <si>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</si>
  <si>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</si>
  <si>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</si>
  <si>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</si>
  <si>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</si>
  <si>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</si>
  <si>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</si>
  <si>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</si>
  <si>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</si>
  <si>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</si>
  <si>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</si>
  <si>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</si>
  <si>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</si>
  <si>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</si>
  <si>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</si>
  <si>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</si>
  <si>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</si>
  <si>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</si>
  <si>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</si>
  <si>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</si>
  <si>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</si>
  <si>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</si>
  <si>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</si>
  <si>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</si>
  <si>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</si>
  <si>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</si>
  <si>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</si>
  <si>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</si>
  <si>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</si>
  <si>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</si>
  <si>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</si>
  <si>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</si>
  <si>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</si>
  <si>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</si>
  <si>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</si>
  <si>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</si>
  <si>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</si>
  <si>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</si>
  <si>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</si>
  <si>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</si>
  <si>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</si>
  <si>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</si>
  <si>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</si>
  <si>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</si>
  <si>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</si>
  <si>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</si>
  <si>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</si>
  <si>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</si>
  <si>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</si>
  <si>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</si>
  <si>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</si>
  <si>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</si>
  <si>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</si>
  <si>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</si>
  <si>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</si>
  <si>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</si>
  <si>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</si>
  <si>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</si>
  <si>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</si>
  <si>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</si>
  <si>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</si>
  <si>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</si>
  <si>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</si>
  <si>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</si>
  <si>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</si>
  <si>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</si>
  <si>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</si>
  <si>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</si>
  <si>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</si>
  <si>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Heath</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</si>
  <si>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</si>
  <si>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</si>
  <si>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</si>
  <si>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</si>
  <si>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</si>
  <si>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</si>
  <si>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</si>
  <si>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</si>
  <si>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</si>
  <si>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</si>
  <si>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</si>
  <si>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</si>
  <si>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</si>
  <si>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</si>
  <si>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</si>
  <si>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</si>
  <si>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</si>
  <si>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</si>
  <si>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</si>
  <si>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</si>
  <si>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</si>
  <si>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</si>
  <si>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</si>
  <si>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</si>
  <si>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</si>
  <si>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</si>
  <si>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</si>
  <si>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</si>
  <si>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</si>
  <si>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</si>
  <si>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</si>
  <si>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</si>
  <si>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</si>
  <si>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</si>
  <si>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</si>
  <si>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</si>
  <si>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</si>
  <si>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</si>
  <si>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</si>
  <si>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Forest Fire Behaviour Guide (VESTA)</t>
  </si>
  <si>
    <t>Temp</t>
  </si>
  <si>
    <t>RH</t>
  </si>
  <si>
    <t>Dew Pt</t>
  </si>
  <si>
    <t>Fine Fuel Moisture (%)  Summer PM    (Tble M1)</t>
  </si>
  <si>
    <t>Fine Fuel Moisture (%) Daytime (Tble M2)</t>
  </si>
  <si>
    <t>Fine Fuel Moisture (%) Nightime  (Tble M3)</t>
  </si>
  <si>
    <t>Vesta</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</si>
  <si>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</si>
  <si>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</si>
  <si>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</si>
  <si>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</si>
  <si>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</si>
  <si>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</si>
  <si>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</si>
  <si>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</si>
  <si>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</si>
  <si>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</si>
  <si>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</si>
  <si>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</si>
  <si>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</si>
  <si>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</si>
  <si>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</si>
  <si>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</si>
  <si>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</si>
  <si>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</si>
  <si>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</si>
  <si>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</si>
  <si>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</si>
  <si>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</si>
  <si>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</si>
  <si>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</si>
  <si>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</si>
  <si>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</si>
  <si>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</si>
  <si>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</si>
  <si>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</si>
  <si>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</si>
  <si>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 xml:space="preserve">Low </t>
  </si>
  <si>
    <t>Moderate</t>
  </si>
  <si>
    <t>High</t>
  </si>
  <si>
    <t>Very High</t>
  </si>
  <si>
    <t>Extreme</t>
  </si>
  <si>
    <t>Be aware that if you "move" cells in this table, the cell references</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</si>
  <si>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</si>
  <si>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</si>
  <si>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</si>
  <si>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</si>
  <si>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</si>
  <si>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</si>
  <si>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</si>
  <si>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</si>
  <si>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</si>
  <si>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</si>
  <si>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</si>
  <si>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</si>
  <si>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</si>
  <si>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</si>
  <si>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</si>
  <si>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</si>
  <si>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</si>
  <si>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</si>
  <si>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</si>
  <si>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</si>
  <si>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</si>
  <si>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</si>
  <si>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</si>
  <si>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</si>
  <si>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</si>
  <si>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</si>
  <si>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</si>
  <si>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</si>
  <si>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</si>
  <si>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</si>
  <si>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</si>
  <si>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</si>
  <si>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</si>
  <si>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</si>
  <si>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</si>
  <si>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</si>
  <si>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</si>
  <si>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</si>
  <si>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</si>
  <si>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</si>
  <si>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</si>
  <si>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</si>
  <si>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</si>
  <si>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</si>
  <si>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</si>
  <si>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</si>
  <si>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</si>
  <si>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</si>
  <si>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</si>
  <si>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</si>
  <si>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</si>
  <si>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</si>
  <si>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</si>
  <si>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</si>
  <si>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</si>
  <si>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</si>
  <si>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</si>
  <si>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</si>
  <si>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</si>
  <si>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</si>
  <si>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</si>
  <si>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</si>
  <si>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</si>
  <si>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</si>
  <si>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</si>
  <si>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</si>
  <si>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</si>
  <si>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</si>
  <si>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</si>
  <si>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</si>
  <si>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</si>
  <si>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</si>
  <si>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</si>
  <si>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</si>
  <si>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</si>
  <si>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</si>
  <si>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</si>
  <si>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</si>
  <si>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</si>
  <si>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</si>
  <si>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</si>
  <si>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</si>
  <si>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</si>
  <si>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</si>
  <si>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</si>
  <si>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</si>
  <si>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</si>
  <si>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</si>
  <si>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</si>
  <si>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</si>
  <si>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</si>
  <si>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</si>
  <si>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</si>
  <si>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</si>
  <si>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</si>
  <si>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</si>
  <si>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</si>
  <si>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</si>
  <si>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</si>
  <si>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</si>
  <si>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</si>
  <si>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</si>
  <si>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</si>
  <si>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</si>
  <si>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</si>
  <si>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</si>
  <si>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</si>
  <si>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</si>
  <si>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</si>
  <si>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Cut and Paste, Copy or Enter values into the cells only.</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</si>
  <si>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</si>
  <si>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</si>
  <si>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</si>
  <si>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</si>
  <si>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</si>
  <si>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</si>
  <si>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</si>
  <si>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</si>
  <si>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</si>
  <si>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</si>
  <si>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</si>
  <si>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</si>
  <si>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</si>
  <si>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</si>
  <si>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</si>
  <si>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</si>
  <si>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</si>
  <si>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</si>
  <si>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</si>
  <si>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</si>
  <si>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</si>
  <si>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</si>
  <si>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</si>
  <si>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</si>
  <si>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</si>
  <si>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</si>
  <si>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</si>
  <si>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</si>
  <si>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</si>
  <si>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</si>
  <si>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</si>
  <si>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</si>
  <si>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</si>
  <si>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</si>
  <si>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</si>
  <si>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</si>
  <si>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</si>
  <si>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</si>
  <si>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</si>
  <si>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</si>
  <si>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Orchard / Vineyard</t>
  </si>
  <si>
    <t>Rainforest</t>
  </si>
  <si>
    <t>Plantations</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</si>
  <si>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</si>
  <si>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</si>
  <si>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</si>
  <si>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</si>
  <si>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</si>
  <si>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</si>
  <si>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</si>
  <si>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</si>
  <si>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</si>
  <si>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</si>
  <si>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</si>
  <si>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</si>
  <si>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</si>
  <si>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</si>
  <si>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</si>
  <si>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</si>
  <si>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</si>
  <si>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</si>
  <si>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</si>
  <si>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</si>
  <si>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</si>
  <si>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</si>
  <si>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</si>
  <si>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</si>
  <si>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</si>
  <si>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</si>
  <si>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</si>
  <si>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</si>
  <si>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</si>
  <si>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</si>
  <si>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</si>
  <si>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</si>
  <si>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</si>
  <si>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Gusts</t>
  </si>
  <si>
    <t>Curing</t>
  </si>
  <si>
    <t>DF</t>
  </si>
  <si>
    <t>Cloud</t>
  </si>
  <si>
    <t>Haines</t>
  </si>
  <si>
    <t>Thursday, 10 December 2009</t>
  </si>
  <si>
    <t>Changed the PHOENIX data sheet to be compatible with PHOENIX RapidFire</t>
  </si>
  <si>
    <t>Fire Intensity (kW/m)</t>
  </si>
  <si>
    <t>Flame Heights (m)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</si>
  <si>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</si>
  <si>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</si>
  <si>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</si>
  <si>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</si>
  <si>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</si>
  <si>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</si>
  <si>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</si>
  <si>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</si>
  <si>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</si>
  <si>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</si>
  <si>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</si>
  <si>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</si>
  <si>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</si>
  <si>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</si>
  <si>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</si>
  <si>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</si>
  <si>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</si>
  <si>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</si>
  <si>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</si>
  <si>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</si>
  <si>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</si>
  <si>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</si>
  <si>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</si>
  <si>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</si>
  <si>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</si>
  <si>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</si>
  <si>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</si>
  <si>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</si>
  <si>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</si>
  <si>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</si>
  <si>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</si>
  <si>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</si>
  <si>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</si>
  <si>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</si>
  <si>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</si>
  <si>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</si>
  <si>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</si>
  <si>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</si>
  <si>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</si>
  <si>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</si>
  <si>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</si>
  <si>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</si>
  <si>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</si>
  <si>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</si>
  <si>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</si>
  <si>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</si>
  <si>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</si>
  <si>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</si>
  <si>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</si>
  <si>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</si>
  <si>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</si>
  <si>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</si>
  <si>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</si>
  <si>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</si>
  <si>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</si>
  <si>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</si>
  <si>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</si>
  <si>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</si>
  <si>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</si>
  <si>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</si>
  <si>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</si>
  <si>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</si>
  <si>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</si>
  <si>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</si>
  <si>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</si>
  <si>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</si>
  <si>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</si>
  <si>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</si>
  <si>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</si>
  <si>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</si>
  <si>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</si>
  <si>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</si>
  <si>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</si>
  <si>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</si>
  <si>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</si>
  <si>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</si>
  <si>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</si>
  <si>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</si>
  <si>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</si>
  <si>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</si>
  <si>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</si>
  <si>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</si>
  <si>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</si>
  <si>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</si>
  <si>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</si>
  <si>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</si>
  <si>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</si>
  <si>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</si>
  <si>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</si>
  <si>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</si>
  <si>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</si>
  <si>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</si>
  <si>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</si>
  <si>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</si>
  <si>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</si>
  <si>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</si>
  <si>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</si>
  <si>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</si>
  <si>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</si>
  <si>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</si>
  <si>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</si>
  <si>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</si>
  <si>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</si>
  <si>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</si>
  <si>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</si>
  <si>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</si>
  <si>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</si>
  <si>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</si>
  <si>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</si>
  <si>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</si>
  <si>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</si>
  <si>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</si>
  <si>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</si>
  <si>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</si>
  <si>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</si>
  <si>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</si>
  <si>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</si>
  <si>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</si>
  <si>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</si>
  <si>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</si>
  <si>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</si>
  <si>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</si>
  <si>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</si>
  <si>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</si>
  <si>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</si>
  <si>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</si>
  <si>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r>
      <t>Advanced Fire Behaviour Prediction Standard Workbook (</t>
    </r>
    <r>
      <rPr>
        <b/>
        <i/>
        <sz val="14"/>
        <rFont val="Arial"/>
        <family val="2"/>
      </rPr>
      <t>First version 18 July 2007, last revised 18 March 2015</t>
    </r>
    <r>
      <rPr>
        <b/>
        <sz val="14"/>
        <rFont val="Arial"/>
        <family val="2"/>
      </rPr>
      <t>)</t>
    </r>
  </si>
  <si>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</si>
  <si>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</si>
  <si>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</si>
  <si>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</si>
  <si>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</si>
  <si>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vh</t>
  </si>
  <si>
    <t>Wednesday 15 July 2015</t>
  </si>
  <si>
    <t>Minor format changes to Weather_Site, Modified Heath Model to Anderson 2015, Modifies Button Grass to correct formula for Prob Fires Sustained. Corrected errror on hiden sheet RHCount</t>
  </si>
  <si>
    <t>Adjusted Layout of Phoenix to allow direct copy of weather data to Phoenix 3.9.0.0</t>
  </si>
  <si>
    <t>Heathland Fire Spread Model (collaborative effort headed by Wendy Anderson et al 2015)</t>
  </si>
  <si>
    <t>Moisture Content Dead Fuels %</t>
  </si>
  <si>
    <r>
      <t>R</t>
    </r>
    <r>
      <rPr>
        <vertAlign val="subscript"/>
        <sz val="10"/>
        <rFont val="Arial"/>
        <family val="2"/>
      </rPr>
      <t>0</t>
    </r>
    <r>
      <rPr>
        <sz val="10"/>
        <rFont val="Arial"/>
        <family val="2"/>
      </rPr>
      <t xml:space="preserve"> m/min</t>
    </r>
  </si>
  <si>
    <t>Wind Coefficient</t>
  </si>
  <si>
    <t>Intensity (kw/m)</t>
  </si>
  <si>
    <t>Delta</t>
  </si>
  <si>
    <t>Anderson et al 2015</t>
  </si>
  <si>
    <t>Zero Wind ROS</t>
  </si>
  <si>
    <t>Overcast Sky</t>
  </si>
  <si>
    <t>No</t>
  </si>
  <si>
    <t>10m to 2m Wind Red</t>
  </si>
  <si>
    <t>Woodland Wind  Red</t>
  </si>
  <si>
    <t>Month</t>
  </si>
  <si>
    <t>Yes</t>
  </si>
  <si>
    <t>Wind factors
Heath = 1/0.67
Woodland = 0.35/0.67</t>
  </si>
  <si>
    <t>Fuel Type</t>
  </si>
  <si>
    <t>Phoenix inputs (HS)</t>
  </si>
  <si>
    <t>Fuel Load equation (t/ha)</t>
  </si>
  <si>
    <t>Fuel Type #</t>
  </si>
  <si>
    <t>Fuel Group #</t>
  </si>
  <si>
    <t>Fuel Group</t>
  </si>
  <si>
    <t>Surface_r</t>
  </si>
  <si>
    <t>Surface_k</t>
  </si>
  <si>
    <t>Surface_c</t>
  </si>
  <si>
    <t>Elevated_r</t>
  </si>
  <si>
    <t>Elevated_k</t>
  </si>
  <si>
    <t>Elevated_c</t>
  </si>
  <si>
    <t>Bark_r</t>
  </si>
  <si>
    <t>Bark_k</t>
  </si>
  <si>
    <t>Bark_c</t>
  </si>
  <si>
    <t>Spotting Potential</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</si>
  <si>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</si>
  <si>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</si>
  <si>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</si>
  <si>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</si>
  <si>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</si>
  <si>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</si>
  <si>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</si>
  <si>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</si>
  <si>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</si>
  <si>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</si>
  <si>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</si>
  <si>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</si>
  <si>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</si>
  <si>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</si>
  <si>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</si>
  <si>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</si>
  <si>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</si>
  <si>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</si>
  <si>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</si>
  <si>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</si>
  <si>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</si>
  <si>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</si>
  <si>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</si>
  <si>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</si>
  <si>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</si>
  <si>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</si>
  <si>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</si>
  <si>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</si>
  <si>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</si>
  <si>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</si>
  <si>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</si>
  <si>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</si>
  <si>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</si>
  <si>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</si>
  <si>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</si>
  <si>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</si>
  <si>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</si>
  <si>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</si>
  <si>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</si>
  <si>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</si>
  <si>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</si>
  <si>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</si>
  <si>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</si>
  <si>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</si>
  <si>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</si>
  <si>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</si>
  <si>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</si>
  <si>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</si>
  <si>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</si>
  <si>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</si>
  <si>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</si>
  <si>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</si>
  <si>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</si>
  <si>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</si>
  <si>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</si>
  <si>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</si>
  <si>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</si>
  <si>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</si>
  <si>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</si>
  <si>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</si>
  <si>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</si>
  <si>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</si>
  <si>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</si>
  <si>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</si>
  <si>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</si>
  <si>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</si>
  <si>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</si>
  <si>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</si>
  <si>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</si>
  <si>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</si>
  <si>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</si>
  <si>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</si>
  <si>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</si>
  <si>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</si>
  <si>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</si>
  <si>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</si>
  <si>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</si>
  <si>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</si>
  <si>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</si>
  <si>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Agriculture</t>
  </si>
  <si>
    <t>Remnant woodland</t>
  </si>
  <si>
    <t>Crop</t>
  </si>
  <si>
    <t>Softwood plantation</t>
  </si>
  <si>
    <t>Hardwood plantation</t>
  </si>
  <si>
    <t>Spotting Distance</t>
  </si>
  <si>
    <t>Canopy Fuel (Max t/ha)</t>
  </si>
  <si>
    <t>Canopy Height (approx m)</t>
  </si>
  <si>
    <t>Hazard Score at TSF x</t>
  </si>
  <si>
    <t>Fuel Load (t/ha) at TSF x</t>
  </si>
  <si>
    <t>Enter TSF</t>
  </si>
  <si>
    <t>Maximum Hazard Score</t>
  </si>
  <si>
    <t>Maximum Fuel Load (t/ha)</t>
  </si>
  <si>
    <t>Canopy &amp; Bark</t>
  </si>
  <si>
    <t>Grassland - Natural/Continuous 6 t/ha</t>
  </si>
  <si>
    <t>Grassland - Grazed/Discontinuous  3 t/ha</t>
  </si>
  <si>
    <t>Grassland - Eaten Out/Discontinuous 1.5 t/ha</t>
  </si>
  <si>
    <t>Grassland - Eaten Out/Continuous 2 t/ha</t>
  </si>
  <si>
    <t>Grassland - Natural/Discontinuous or Grazed/Continuous  4.5 t/ha</t>
  </si>
  <si>
    <t>Changed the rate of spead equations in the McArthur Leaflet 80 from those developed by Liam Fogarty to those published by Jim Gould in 1994</t>
  </si>
  <si>
    <t>Gould, J.S. (1994) Evaluation of McArthur's control burning guide in regrowth Eucalyptus sieberi forest.  Australian Forestry 57, 86-93.</t>
  </si>
  <si>
    <t>Model Out of Range O of R</t>
  </si>
  <si>
    <r>
      <t>Only use when FDI &lt; 12 Temperature 5</t>
    </r>
    <r>
      <rPr>
        <b/>
        <vertAlign val="superscript"/>
        <sz val="12"/>
        <color indexed="10"/>
        <rFont val="Arial"/>
        <family val="2"/>
      </rPr>
      <t>o</t>
    </r>
    <r>
      <rPr>
        <b/>
        <sz val="12"/>
        <color indexed="10"/>
        <rFont val="Arial"/>
        <family val="2"/>
      </rPr>
      <t>C to 30</t>
    </r>
    <r>
      <rPr>
        <b/>
        <vertAlign val="superscript"/>
        <sz val="12"/>
        <color indexed="10"/>
        <rFont val="Arial"/>
        <family val="2"/>
      </rPr>
      <t>o</t>
    </r>
    <r>
      <rPr>
        <b/>
        <sz val="12"/>
        <color indexed="10"/>
        <rFont val="Arial"/>
        <family val="2"/>
      </rPr>
      <t>C RH 20% to 70%</t>
    </r>
  </si>
  <si>
    <t xml:space="preserve">Corrected #REF Error for Heath in Custom </t>
  </si>
  <si>
    <t>Added range checking to McArthur Leaflet 80</t>
  </si>
  <si>
    <t>Changed cell reference for Wind Direction in Phoenix to the M column in the Weather_Site</t>
  </si>
  <si>
    <t>Tuesday 13 October 2015</t>
  </si>
  <si>
    <t>CSIRO Grassland Fire Spread (1997) with Cruz et al (2015) curing</t>
  </si>
  <si>
    <t>Update wind reduction factors in NSW Fuel Types tables</t>
  </si>
  <si>
    <t>Change grass curing function to Cruz et al. (2015) equation</t>
  </si>
  <si>
    <t>h</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</si>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</sst>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 numFmtId="174" formatCode="[$-C09]dddd\,\ d\ mmmm\ yyyy;@"/>
  </numFmts>
  <fonts count="4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b/>
      <sz val="10"/>
      <color indexed="10"/>
      <name val="Arial"/>
      <family val="2"/>
    </font>
    <font>
      <b/>
      <sz val="12"/>
      <color indexed="10"/>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vertAlign val="subscript"/>
      <sz val="10"/>
      <name val="Arial"/>
      <family val="2"/>
    </font>
    <font>
      <b/>
      <sz val="11"/>
      <color theme="1"/>
      <name val="Calibri"/>
      <family val="2"/>
      <scheme val="minor"/>
    </font>
    <font>
      <b/>
      <sz val="10"/>
      <color theme="1"/>
      <name val="Arial"/>
      <family val="2"/>
    </font>
    <font>
      <sz val="10"/>
      <color theme="1"/>
      <name val="Arial"/>
      <family val="2"/>
    </font>
    <font>
      <b/>
      <vertAlign val="superscript"/>
      <sz val="12"/>
      <color indexed="10"/>
      <name val="Arial"/>
      <family val="2"/>
    </font>
  </fonts>
  <fills count="51">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rgb="FF92D05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6" tint="0.39997558519241921"/>
        <bgColor theme="4"/>
      </patternFill>
    </fill>
    <fill>
      <patternFill patternType="solid">
        <fgColor theme="8" tint="0.59999389629810485"/>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6" tint="0.59999389629810485"/>
        <bgColor theme="4"/>
      </patternFill>
    </fill>
    <fill>
      <patternFill patternType="solid">
        <fgColor theme="6"/>
        <bgColor theme="4"/>
      </patternFill>
    </fill>
    <fill>
      <patternFill patternType="solid">
        <fgColor theme="6"/>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style="thick">
        <color indexed="64"/>
      </top>
      <bottom/>
      <diagonal/>
    </border>
    <border>
      <left style="thick">
        <color auto="1"/>
      </left>
      <right/>
      <top style="thick">
        <color auto="1"/>
      </top>
      <bottom/>
      <diagonal/>
    </border>
    <border>
      <left style="medium">
        <color auto="1"/>
      </left>
      <right style="thick">
        <color auto="1"/>
      </right>
      <top style="thick">
        <color auto="1"/>
      </top>
      <bottom style="thick">
        <color auto="1"/>
      </bottom>
      <diagonal/>
    </border>
    <border>
      <left style="thick">
        <color indexed="64"/>
      </left>
      <right/>
      <top/>
      <bottom style="thick">
        <color indexed="64"/>
      </bottom>
      <diagonal/>
    </border>
    <border>
      <left/>
      <right style="medium">
        <color indexed="64"/>
      </right>
      <top style="thick">
        <color indexed="64"/>
      </top>
      <bottom style="thick">
        <color indexed="64"/>
      </bottom>
      <diagonal/>
    </border>
    <border>
      <left style="thick">
        <color auto="1"/>
      </left>
      <right style="double">
        <color auto="1"/>
      </right>
      <top style="thick">
        <color auto="1"/>
      </top>
      <bottom style="thick">
        <color auto="1"/>
      </bottom>
      <diagonal/>
    </border>
    <border>
      <left style="double">
        <color auto="1"/>
      </left>
      <right/>
      <top style="thick">
        <color auto="1"/>
      </top>
      <bottom style="thick">
        <color indexed="64"/>
      </bottom>
      <diagonal/>
    </border>
    <border>
      <left/>
      <right style="thick">
        <color auto="1"/>
      </right>
      <top/>
      <bottom style="thick">
        <color auto="1"/>
      </bottom>
      <diagonal/>
    </border>
  </borders>
  <cellStyleXfs count="20">
    <xf numFmtId="0" fontId="0" fillId="0" borderId="0"/>
    <xf numFmtId="43" fontId="5" fillId="0" borderId="0" applyFont="0" applyFill="0" applyBorder="0" applyAlignment="0" applyProtection="0"/>
    <xf numFmtId="0" fontId="18" fillId="0" borderId="0" applyNumberFormat="0" applyFill="0" applyBorder="0" applyAlignment="0" applyProtection="0">
      <alignment vertical="top"/>
      <protection locked="0"/>
    </xf>
    <xf numFmtId="0" fontId="24" fillId="27" borderId="0" applyNumberFormat="0" applyBorder="0" applyAlignment="0" applyProtection="0"/>
    <xf numFmtId="0" fontId="32" fillId="35" borderId="0" applyNumberFormat="0" applyBorder="0" applyAlignment="0" applyProtection="0"/>
    <xf numFmtId="0" fontId="4" fillId="0" borderId="0"/>
    <xf numFmtId="43" fontId="4" fillId="0" borderId="0" applyFont="0" applyFill="0" applyBorder="0" applyAlignment="0" applyProtection="0"/>
    <xf numFmtId="0" fontId="5" fillId="0" borderId="0"/>
    <xf numFmtId="174" fontId="5" fillId="0" borderId="0"/>
    <xf numFmtId="174" fontId="5" fillId="0" borderId="0"/>
    <xf numFmtId="0" fontId="5" fillId="0" borderId="0"/>
    <xf numFmtId="174" fontId="18" fillId="0" borderId="0" applyNumberFormat="0" applyFill="0" applyBorder="0" applyAlignment="0" applyProtection="0">
      <alignment vertical="top"/>
      <protection locked="0"/>
    </xf>
    <xf numFmtId="0" fontId="3" fillId="0" borderId="0"/>
    <xf numFmtId="43" fontId="3" fillId="0" borderId="0" applyFont="0" applyFill="0" applyBorder="0" applyAlignment="0" applyProtection="0"/>
    <xf numFmtId="0" fontId="2"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cellStyleXfs>
  <cellXfs count="555">
    <xf numFmtId="0" fontId="0" fillId="0" borderId="0" xfId="0"/>
    <xf numFmtId="0" fontId="0" fillId="2" borderId="0" xfId="0" applyFill="1"/>
    <xf numFmtId="0" fontId="0" fillId="0" borderId="0" xfId="0" applyAlignment="1">
      <alignment horizontal="center"/>
    </xf>
    <xf numFmtId="0" fontId="6" fillId="0" borderId="1" xfId="0" applyFont="1" applyBorder="1" applyAlignment="1">
      <alignment horizontal="center"/>
    </xf>
    <xf numFmtId="0" fontId="0" fillId="0" borderId="0" xfId="0" applyProtection="1">
      <protection locked="0"/>
    </xf>
    <xf numFmtId="0" fontId="0" fillId="0" borderId="1" xfId="0" applyBorder="1"/>
    <xf numFmtId="0" fontId="7" fillId="3" borderId="1" xfId="0" applyFont="1" applyFill="1" applyBorder="1" applyAlignment="1" applyProtection="1">
      <alignment horizontal="center"/>
      <protection locked="0"/>
    </xf>
    <xf numFmtId="0" fontId="0" fillId="2" borderId="1" xfId="0" applyFill="1" applyBorder="1"/>
    <xf numFmtId="0" fontId="6" fillId="2" borderId="1" xfId="0" applyFont="1" applyFill="1" applyBorder="1"/>
    <xf numFmtId="164" fontId="6"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6" fillId="2" borderId="1" xfId="0" applyFont="1" applyFill="1" applyBorder="1" applyAlignment="1" applyProtection="1">
      <alignment horizontal="center"/>
    </xf>
    <xf numFmtId="165" fontId="6" fillId="2" borderId="1" xfId="0" applyNumberFormat="1" applyFont="1" applyFill="1" applyBorder="1" applyAlignment="1" applyProtection="1">
      <alignment horizontal="center"/>
    </xf>
    <xf numFmtId="20" fontId="6" fillId="2" borderId="1" xfId="0" applyNumberFormat="1" applyFont="1" applyFill="1" applyBorder="1" applyAlignment="1" applyProtection="1">
      <alignment horizontal="center"/>
    </xf>
    <xf numFmtId="165" fontId="7" fillId="3" borderId="1" xfId="0" applyNumberFormat="1" applyFont="1" applyFill="1" applyBorder="1" applyAlignment="1" applyProtection="1">
      <alignment horizontal="center"/>
      <protection locked="0"/>
    </xf>
    <xf numFmtId="20" fontId="7"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6" fillId="2" borderId="1" xfId="0" applyFont="1" applyFill="1" applyBorder="1" applyAlignment="1">
      <alignment horizontal="left"/>
    </xf>
    <xf numFmtId="0" fontId="6" fillId="0" borderId="1" xfId="0" applyFont="1" applyFill="1" applyBorder="1" applyAlignment="1" applyProtection="1">
      <alignment horizontal="center"/>
    </xf>
    <xf numFmtId="165" fontId="6" fillId="0" borderId="1" xfId="0" applyNumberFormat="1" applyFont="1" applyFill="1" applyBorder="1" applyAlignment="1" applyProtection="1">
      <alignment horizontal="center"/>
    </xf>
    <xf numFmtId="20" fontId="6" fillId="0" borderId="1" xfId="0" applyNumberFormat="1" applyFont="1" applyFill="1" applyBorder="1" applyAlignment="1" applyProtection="1">
      <alignment horizontal="center"/>
    </xf>
    <xf numFmtId="0" fontId="5" fillId="4" borderId="1" xfId="0" applyFont="1" applyFill="1" applyBorder="1" applyAlignment="1" applyProtection="1">
      <alignment horizontal="center" wrapText="1"/>
    </xf>
    <xf numFmtId="1" fontId="6" fillId="0" borderId="1" xfId="0" applyNumberFormat="1" applyFont="1" applyFill="1" applyBorder="1" applyAlignment="1" applyProtection="1">
      <alignment horizontal="center"/>
    </xf>
    <xf numFmtId="0" fontId="6"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6" fillId="7" borderId="1" xfId="0" applyFont="1" applyFill="1" applyBorder="1" applyAlignment="1" applyProtection="1">
      <alignment horizontal="center"/>
    </xf>
    <xf numFmtId="165" fontId="6" fillId="7" borderId="1" xfId="0" applyNumberFormat="1" applyFont="1" applyFill="1" applyBorder="1" applyAlignment="1" applyProtection="1">
      <alignment horizontal="center"/>
    </xf>
    <xf numFmtId="20" fontId="6" fillId="7" borderId="1" xfId="0" applyNumberFormat="1" applyFont="1" applyFill="1" applyBorder="1" applyAlignment="1" applyProtection="1">
      <alignment horizontal="center"/>
    </xf>
    <xf numFmtId="1" fontId="6" fillId="7" borderId="1" xfId="0" applyNumberFormat="1" applyFont="1" applyFill="1" applyBorder="1" applyAlignment="1" applyProtection="1">
      <alignment horizontal="center"/>
    </xf>
    <xf numFmtId="0" fontId="6"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2" fillId="0" borderId="0" xfId="0" applyFont="1"/>
    <xf numFmtId="0" fontId="5" fillId="2" borderId="1" xfId="0" applyFont="1" applyFill="1" applyBorder="1" applyAlignment="1" applyProtection="1">
      <alignment horizontal="center" wrapText="1"/>
    </xf>
    <xf numFmtId="167" fontId="6" fillId="0" borderId="1" xfId="0" applyNumberFormat="1" applyFont="1" applyBorder="1" applyAlignment="1">
      <alignment horizontal="center"/>
    </xf>
    <xf numFmtId="20" fontId="6" fillId="0" borderId="1" xfId="0" applyNumberFormat="1" applyFont="1" applyBorder="1" applyAlignment="1">
      <alignment horizontal="center"/>
    </xf>
    <xf numFmtId="1" fontId="9" fillId="0" borderId="1" xfId="0" applyNumberFormat="1" applyFont="1" applyBorder="1" applyAlignment="1">
      <alignment horizontal="center"/>
    </xf>
    <xf numFmtId="164" fontId="9"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6" fillId="7" borderId="1" xfId="0" applyFont="1" applyFill="1" applyBorder="1" applyAlignment="1">
      <alignment horizontal="center"/>
    </xf>
    <xf numFmtId="167" fontId="6" fillId="7" borderId="1" xfId="0" applyNumberFormat="1" applyFont="1" applyFill="1" applyBorder="1" applyAlignment="1">
      <alignment horizontal="center"/>
    </xf>
    <xf numFmtId="20" fontId="6" fillId="7" borderId="1" xfId="0" applyNumberFormat="1" applyFont="1" applyFill="1" applyBorder="1" applyAlignment="1">
      <alignment horizontal="center"/>
    </xf>
    <xf numFmtId="1" fontId="9" fillId="7" borderId="1" xfId="0" applyNumberFormat="1" applyFont="1" applyFill="1" applyBorder="1" applyAlignment="1">
      <alignment horizontal="center"/>
    </xf>
    <xf numFmtId="164" fontId="9"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3"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6" fillId="0" borderId="4" xfId="0" applyFont="1" applyBorder="1" applyAlignment="1">
      <alignment horizontal="right"/>
    </xf>
    <xf numFmtId="0" fontId="0" fillId="3" borderId="5" xfId="0" applyFill="1" applyBorder="1" applyAlignment="1" applyProtection="1">
      <alignment horizontal="right"/>
      <protection locked="0"/>
    </xf>
    <xf numFmtId="0" fontId="12"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7" fillId="0" borderId="0" xfId="0" applyFont="1" applyBorder="1"/>
    <xf numFmtId="0" fontId="9" fillId="0" borderId="0" xfId="0" applyFont="1" applyBorder="1"/>
    <xf numFmtId="0" fontId="9" fillId="0" borderId="6" xfId="0" applyFont="1" applyBorder="1"/>
    <xf numFmtId="0" fontId="9" fillId="0" borderId="0" xfId="0" applyFont="1" applyBorder="1" applyAlignment="1">
      <alignment wrapText="1"/>
    </xf>
    <xf numFmtId="0" fontId="9" fillId="0" borderId="0" xfId="0" applyFont="1" applyBorder="1" applyAlignment="1">
      <alignment horizontal="left" vertical="top" wrapText="1"/>
    </xf>
    <xf numFmtId="0" fontId="9"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6" fillId="0" borderId="0" xfId="0" applyFont="1"/>
    <xf numFmtId="164" fontId="0" fillId="2" borderId="4" xfId="0" applyNumberFormat="1" applyFill="1" applyBorder="1"/>
    <xf numFmtId="0" fontId="0" fillId="4" borderId="4" xfId="0" applyFill="1" applyBorder="1"/>
    <xf numFmtId="0" fontId="6" fillId="0" borderId="1" xfId="0" applyFont="1" applyBorder="1" applyAlignment="1">
      <alignment horizontal="right"/>
    </xf>
    <xf numFmtId="0" fontId="6" fillId="0" borderId="1" xfId="0" applyFont="1" applyFill="1" applyBorder="1" applyAlignment="1">
      <alignment horizontal="right"/>
    </xf>
    <xf numFmtId="0" fontId="6"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5" fillId="10" borderId="1" xfId="0" applyFont="1" applyFill="1" applyBorder="1" applyAlignment="1">
      <alignment horizontal="center"/>
    </xf>
    <xf numFmtId="0" fontId="5" fillId="6" borderId="1" xfId="0" applyFont="1" applyFill="1" applyBorder="1" applyAlignment="1">
      <alignment horizontal="center"/>
    </xf>
    <xf numFmtId="0" fontId="5" fillId="3" borderId="1" xfId="0" applyFont="1" applyFill="1" applyBorder="1" applyAlignment="1">
      <alignment horizontal="center"/>
    </xf>
    <xf numFmtId="0" fontId="5" fillId="7" borderId="1" xfId="0" applyFont="1" applyFill="1" applyBorder="1" applyAlignment="1">
      <alignment horizontal="center"/>
    </xf>
    <xf numFmtId="0" fontId="5" fillId="0" borderId="1" xfId="0" applyFont="1" applyBorder="1" applyAlignment="1" applyProtection="1">
      <alignment horizontal="center"/>
      <protection locked="0"/>
    </xf>
    <xf numFmtId="164" fontId="5"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7"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9"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8" fillId="7" borderId="0" xfId="2" applyFill="1" applyAlignment="1" applyProtection="1">
      <alignment vertical="center"/>
    </xf>
    <xf numFmtId="0" fontId="18" fillId="10" borderId="1" xfId="2" applyFill="1" applyBorder="1" applyAlignment="1" applyProtection="1"/>
    <xf numFmtId="0" fontId="18" fillId="10" borderId="3" xfId="2" applyFill="1" applyBorder="1" applyAlignment="1" applyProtection="1"/>
    <xf numFmtId="0" fontId="18" fillId="10" borderId="4" xfId="2" applyFill="1" applyBorder="1" applyAlignment="1" applyProtection="1"/>
    <xf numFmtId="0" fontId="5" fillId="13" borderId="1" xfId="0" applyFont="1" applyFill="1" applyBorder="1" applyAlignment="1" applyProtection="1">
      <alignment horizontal="center" wrapText="1"/>
    </xf>
    <xf numFmtId="1" fontId="6"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2" fillId="0" borderId="0" xfId="0" applyFont="1" applyProtection="1"/>
    <xf numFmtId="0" fontId="18" fillId="14" borderId="0" xfId="2" applyFill="1" applyAlignment="1" applyProtection="1">
      <alignment vertical="center"/>
    </xf>
    <xf numFmtId="0" fontId="18" fillId="2" borderId="0" xfId="2" applyFill="1" applyAlignment="1" applyProtection="1">
      <alignment vertical="center"/>
    </xf>
    <xf numFmtId="0" fontId="18" fillId="11" borderId="0" xfId="2" applyFill="1" applyAlignment="1" applyProtection="1">
      <alignment vertical="center"/>
    </xf>
    <xf numFmtId="0" fontId="18" fillId="10" borderId="0" xfId="2" applyFill="1" applyAlignment="1" applyProtection="1">
      <alignment vertical="center"/>
    </xf>
    <xf numFmtId="0" fontId="18" fillId="15" borderId="0" xfId="2" applyFill="1" applyAlignment="1" applyProtection="1">
      <alignment vertical="center"/>
    </xf>
    <xf numFmtId="0" fontId="18"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8"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6" fillId="0" borderId="1" xfId="0" applyFont="1" applyBorder="1"/>
    <xf numFmtId="0" fontId="17" fillId="0" borderId="1" xfId="0" applyFont="1" applyFill="1" applyBorder="1"/>
    <xf numFmtId="0" fontId="17" fillId="0" borderId="1" xfId="0" applyFont="1" applyFill="1" applyBorder="1" applyAlignment="1">
      <alignment horizontal="center"/>
    </xf>
    <xf numFmtId="0" fontId="17" fillId="0" borderId="0" xfId="0" applyFont="1"/>
    <xf numFmtId="0" fontId="17" fillId="0" borderId="1" xfId="0" applyFont="1" applyBorder="1" applyAlignment="1">
      <alignment horizontal="center"/>
    </xf>
    <xf numFmtId="164" fontId="6"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13"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1"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7" fillId="4" borderId="0" xfId="0" applyFont="1" applyFill="1" applyBorder="1"/>
    <xf numFmtId="0" fontId="0" fillId="4" borderId="0" xfId="0" applyFill="1" applyBorder="1" applyProtection="1">
      <protection locked="0"/>
    </xf>
    <xf numFmtId="0" fontId="0" fillId="4" borderId="0" xfId="0" applyFill="1" applyBorder="1"/>
    <xf numFmtId="0" fontId="6" fillId="4" borderId="1" xfId="0" applyFont="1" applyFill="1" applyBorder="1" applyAlignment="1" applyProtection="1">
      <alignment horizontal="center"/>
    </xf>
    <xf numFmtId="165" fontId="6" fillId="4" borderId="1" xfId="0" applyNumberFormat="1" applyFont="1" applyFill="1" applyBorder="1" applyAlignment="1" applyProtection="1">
      <alignment horizontal="center"/>
    </xf>
    <xf numFmtId="20" fontId="6"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9" fillId="13" borderId="1" xfId="0" applyFont="1" applyFill="1" applyBorder="1" applyAlignment="1" applyProtection="1">
      <alignment shrinkToFit="1"/>
      <protection locked="0"/>
    </xf>
    <xf numFmtId="0" fontId="17" fillId="0" borderId="0" xfId="0" applyFont="1" applyAlignment="1">
      <alignment horizontal="center" textRotation="90" wrapText="1" shrinkToFit="1"/>
    </xf>
    <xf numFmtId="0" fontId="9"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8" fillId="18" borderId="0" xfId="2" applyNumberFormat="1" applyFill="1" applyBorder="1" applyAlignment="1" applyProtection="1">
      <alignment horizontal="left" vertical="center"/>
    </xf>
    <xf numFmtId="49" fontId="18"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20"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7" fillId="6" borderId="20" xfId="0" applyFont="1" applyFill="1" applyBorder="1"/>
    <xf numFmtId="0" fontId="17"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21"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8" fillId="10" borderId="4" xfId="2" applyFill="1" applyBorder="1" applyAlignment="1" applyProtection="1">
      <alignment vertical="center"/>
    </xf>
    <xf numFmtId="0" fontId="7" fillId="0" borderId="1" xfId="0" applyFont="1" applyFill="1" applyBorder="1" applyAlignment="1" applyProtection="1">
      <alignment horizontal="center"/>
    </xf>
    <xf numFmtId="171" fontId="7" fillId="0" borderId="1" xfId="0" applyNumberFormat="1" applyFont="1" applyFill="1" applyBorder="1" applyAlignment="1" applyProtection="1">
      <alignment horizontal="center"/>
    </xf>
    <xf numFmtId="20" fontId="7"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5" fillId="0" borderId="1" xfId="1" applyNumberFormat="1" applyBorder="1" applyAlignment="1">
      <alignment horizontal="center"/>
    </xf>
    <xf numFmtId="3" fontId="5" fillId="0" borderId="1" xfId="1" applyNumberFormat="1" applyFill="1" applyBorder="1" applyAlignment="1">
      <alignment horizontal="center"/>
    </xf>
    <xf numFmtId="0" fontId="0" fillId="13" borderId="1" xfId="0" applyFill="1" applyBorder="1" applyAlignment="1">
      <alignment horizontal="center"/>
    </xf>
    <xf numFmtId="0" fontId="17" fillId="0" borderId="1" xfId="0" applyFont="1" applyBorder="1" applyAlignment="1">
      <alignment wrapText="1"/>
    </xf>
    <xf numFmtId="0" fontId="17" fillId="0" borderId="1" xfId="0" applyFont="1" applyBorder="1" applyAlignment="1">
      <alignment horizontal="center" wrapText="1"/>
    </xf>
    <xf numFmtId="0" fontId="22" fillId="0" borderId="0" xfId="0" applyFont="1"/>
    <xf numFmtId="0" fontId="9"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5" fillId="0" borderId="0" xfId="0" applyFont="1"/>
    <xf numFmtId="172" fontId="0" fillId="20" borderId="3" xfId="0" applyNumberFormat="1" applyFill="1" applyBorder="1" applyAlignment="1">
      <alignment horizontal="left"/>
    </xf>
    <xf numFmtId="172" fontId="0" fillId="20" borderId="1" xfId="0" applyNumberFormat="1" applyFill="1" applyBorder="1" applyAlignment="1">
      <alignment horizontal="left"/>
    </xf>
    <xf numFmtId="172" fontId="5" fillId="20" borderId="1" xfId="0" applyNumberFormat="1" applyFont="1" applyFill="1" applyBorder="1" applyAlignment="1">
      <alignment horizontal="left"/>
    </xf>
    <xf numFmtId="164" fontId="5" fillId="3" borderId="1" xfId="0" applyNumberFormat="1" applyFont="1" applyFill="1" applyBorder="1" applyAlignment="1">
      <alignment horizontal="center"/>
    </xf>
    <xf numFmtId="0" fontId="5" fillId="0" borderId="0" xfId="0" applyFont="1" applyFill="1" applyBorder="1"/>
    <xf numFmtId="0" fontId="0" fillId="23" borderId="1" xfId="0" applyFill="1" applyBorder="1" applyAlignment="1">
      <alignment horizontal="center" wrapText="1"/>
    </xf>
    <xf numFmtId="0" fontId="0" fillId="24" borderId="1" xfId="0" applyFill="1" applyBorder="1" applyAlignment="1">
      <alignment horizontal="center" wrapText="1"/>
    </xf>
    <xf numFmtId="0" fontId="0" fillId="25" borderId="0" xfId="0" applyFill="1"/>
    <xf numFmtId="0" fontId="0" fillId="25" borderId="0" xfId="0" applyFill="1" applyAlignment="1">
      <alignment horizontal="center"/>
    </xf>
    <xf numFmtId="0" fontId="0" fillId="26" borderId="0" xfId="0" applyFill="1"/>
    <xf numFmtId="0" fontId="0" fillId="26" borderId="0" xfId="0" applyFill="1" applyAlignment="1">
      <alignment horizontal="center"/>
    </xf>
    <xf numFmtId="172" fontId="25" fillId="20" borderId="1" xfId="3" applyNumberFormat="1" applyFont="1" applyFill="1" applyBorder="1" applyAlignment="1">
      <alignment horizontal="left"/>
    </xf>
    <xf numFmtId="0" fontId="26" fillId="0" borderId="0" xfId="0" applyFont="1"/>
    <xf numFmtId="0" fontId="0" fillId="20" borderId="1" xfId="0" applyFill="1" applyBorder="1"/>
    <xf numFmtId="0" fontId="5" fillId="20" borderId="4" xfId="0" applyFont="1" applyFill="1" applyBorder="1"/>
    <xf numFmtId="0" fontId="0" fillId="20" borderId="2" xfId="0" applyFill="1" applyBorder="1"/>
    <xf numFmtId="0" fontId="0" fillId="20" borderId="3" xfId="0" applyFill="1" applyBorder="1"/>
    <xf numFmtId="0" fontId="0" fillId="28" borderId="1" xfId="0" applyFill="1" applyBorder="1" applyAlignment="1">
      <alignment horizontal="center"/>
    </xf>
    <xf numFmtId="167" fontId="0" fillId="28" borderId="1" xfId="0" applyNumberFormat="1" applyFill="1" applyBorder="1" applyAlignment="1">
      <alignment horizontal="center"/>
    </xf>
    <xf numFmtId="20" fontId="0" fillId="28" borderId="1" xfId="0" applyNumberFormat="1" applyFill="1" applyBorder="1" applyAlignment="1">
      <alignment horizontal="center"/>
    </xf>
    <xf numFmtId="0" fontId="5" fillId="29" borderId="1" xfId="0" applyFont="1" applyFill="1" applyBorder="1" applyAlignment="1" applyProtection="1">
      <alignment horizontal="center" wrapText="1"/>
    </xf>
    <xf numFmtId="0" fontId="5" fillId="20" borderId="1" xfId="0" applyFont="1" applyFill="1" applyBorder="1" applyAlignment="1" applyProtection="1">
      <alignment horizontal="center" wrapText="1"/>
    </xf>
    <xf numFmtId="0" fontId="5" fillId="29" borderId="1" xfId="0" applyFont="1" applyFill="1" applyBorder="1" applyAlignment="1">
      <alignment horizontal="center" wrapText="1"/>
    </xf>
    <xf numFmtId="164" fontId="6" fillId="0" borderId="1" xfId="0" applyNumberFormat="1" applyFont="1" applyFill="1" applyBorder="1" applyAlignment="1" applyProtection="1">
      <alignment horizontal="center"/>
    </xf>
    <xf numFmtId="0" fontId="26" fillId="0" borderId="0" xfId="0" applyFont="1" applyFill="1" applyBorder="1" applyAlignment="1">
      <alignment horizontal="center"/>
    </xf>
    <xf numFmtId="0" fontId="18" fillId="0" borderId="0" xfId="2" applyFill="1" applyBorder="1" applyAlignment="1" applyProtection="1"/>
    <xf numFmtId="0" fontId="27" fillId="0" borderId="0" xfId="0" applyFont="1" applyFill="1"/>
    <xf numFmtId="0" fontId="28" fillId="0" borderId="0" xfId="0" applyFont="1" applyFill="1"/>
    <xf numFmtId="49" fontId="28" fillId="0" borderId="0" xfId="0" applyNumberFormat="1" applyFont="1" applyFill="1" applyAlignment="1">
      <alignment horizontal="center"/>
    </xf>
    <xf numFmtId="0" fontId="29" fillId="0" borderId="0" xfId="0" applyFont="1"/>
    <xf numFmtId="0" fontId="29" fillId="0" borderId="0" xfId="0" applyFont="1" applyAlignment="1">
      <alignment horizontal="center"/>
    </xf>
    <xf numFmtId="49" fontId="29" fillId="0" borderId="0" xfId="0" applyNumberFormat="1" applyFont="1" applyAlignment="1">
      <alignment horizontal="center"/>
    </xf>
    <xf numFmtId="0" fontId="30" fillId="0" borderId="0" xfId="0" applyFont="1"/>
    <xf numFmtId="169" fontId="0" fillId="0" borderId="1" xfId="1" applyNumberFormat="1" applyFont="1" applyBorder="1" applyAlignment="1">
      <alignment horizontal="center"/>
    </xf>
    <xf numFmtId="0" fontId="0" fillId="4" borderId="5" xfId="0" applyFill="1" applyBorder="1"/>
    <xf numFmtId="49" fontId="28"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5" fillId="3" borderId="1" xfId="0" applyFont="1" applyFill="1" applyBorder="1" applyAlignment="1" applyProtection="1">
      <alignment horizontal="left"/>
      <protection locked="0"/>
    </xf>
    <xf numFmtId="43" fontId="5" fillId="0" borderId="0" xfId="0" applyNumberFormat="1" applyFont="1" applyAlignment="1">
      <alignment horizontal="center"/>
    </xf>
    <xf numFmtId="43" fontId="0" fillId="0" borderId="0" xfId="0" applyNumberFormat="1" applyAlignment="1">
      <alignment horizontal="center"/>
    </xf>
    <xf numFmtId="0" fontId="26" fillId="0" borderId="0" xfId="0" applyFont="1" applyFill="1" applyBorder="1"/>
    <xf numFmtId="0" fontId="5" fillId="0" borderId="0" xfId="0" applyFont="1" applyFill="1" applyBorder="1" applyAlignment="1">
      <alignment horizontal="center" wrapText="1"/>
    </xf>
    <xf numFmtId="0" fontId="5" fillId="0" borderId="0" xfId="0" applyFont="1" applyAlignment="1">
      <alignment wrapText="1"/>
    </xf>
    <xf numFmtId="0" fontId="5" fillId="20" borderId="1" xfId="0" applyFont="1" applyFill="1" applyBorder="1" applyAlignment="1">
      <alignment vertical="center" wrapText="1"/>
    </xf>
    <xf numFmtId="49" fontId="18" fillId="30" borderId="0" xfId="2" applyNumberFormat="1" applyFill="1" applyAlignment="1" applyProtection="1">
      <alignment horizontal="left" vertical="center"/>
    </xf>
    <xf numFmtId="1" fontId="6" fillId="28" borderId="1" xfId="0" applyNumberFormat="1" applyFont="1" applyFill="1" applyBorder="1" applyAlignment="1" applyProtection="1">
      <alignment horizontal="center"/>
    </xf>
    <xf numFmtId="164" fontId="6" fillId="28" borderId="1" xfId="0" applyNumberFormat="1" applyFont="1" applyFill="1" applyBorder="1" applyAlignment="1" applyProtection="1">
      <alignment horizontal="center"/>
    </xf>
    <xf numFmtId="169" fontId="0" fillId="28" borderId="1" xfId="1" applyNumberFormat="1" applyFont="1" applyFill="1" applyBorder="1" applyAlignment="1">
      <alignment horizontal="center"/>
    </xf>
    <xf numFmtId="169" fontId="0" fillId="28" borderId="1" xfId="1" applyNumberFormat="1" applyFont="1" applyFill="1" applyBorder="1"/>
    <xf numFmtId="169" fontId="0" fillId="28" borderId="1" xfId="0" applyNumberFormat="1" applyFill="1" applyBorder="1"/>
    <xf numFmtId="0" fontId="0" fillId="20" borderId="1" xfId="0" applyFill="1" applyBorder="1" applyProtection="1">
      <protection locked="0"/>
    </xf>
    <xf numFmtId="1" fontId="0" fillId="20" borderId="1" xfId="0" applyNumberFormat="1" applyFill="1" applyBorder="1" applyAlignment="1" applyProtection="1">
      <alignment horizontal="center"/>
      <protection locked="0"/>
    </xf>
    <xf numFmtId="1" fontId="6" fillId="20" borderId="1" xfId="0" applyNumberFormat="1" applyFont="1" applyFill="1" applyBorder="1" applyAlignment="1" applyProtection="1">
      <alignment horizontal="center"/>
      <protection locked="0"/>
    </xf>
    <xf numFmtId="0" fontId="0" fillId="20" borderId="1" xfId="0" applyFill="1" applyBorder="1" applyAlignment="1">
      <alignment horizontal="center" wrapText="1"/>
    </xf>
    <xf numFmtId="0" fontId="5" fillId="21" borderId="1" xfId="0" applyFont="1" applyFill="1" applyBorder="1"/>
    <xf numFmtId="0" fontId="5" fillId="32" borderId="1" xfId="0" applyFont="1" applyFill="1" applyBorder="1"/>
    <xf numFmtId="0" fontId="5" fillId="33" borderId="1" xfId="0" applyFont="1" applyFill="1" applyBorder="1"/>
    <xf numFmtId="0" fontId="18" fillId="10" borderId="18" xfId="2" applyFill="1" applyBorder="1" applyAlignment="1" applyProtection="1"/>
    <xf numFmtId="0" fontId="18" fillId="10" borderId="19" xfId="2" applyFill="1" applyBorder="1" applyAlignment="1" applyProtection="1"/>
    <xf numFmtId="0" fontId="5" fillId="34" borderId="13" xfId="0" applyFont="1" applyFill="1" applyBorder="1"/>
    <xf numFmtId="0" fontId="0" fillId="34" borderId="14" xfId="0" applyFill="1" applyBorder="1"/>
    <xf numFmtId="0" fontId="0" fillId="34" borderId="15" xfId="0" applyFill="1" applyBorder="1"/>
    <xf numFmtId="0" fontId="5" fillId="34" borderId="16" xfId="0" applyFont="1" applyFill="1" applyBorder="1"/>
    <xf numFmtId="0" fontId="0" fillId="34" borderId="0" xfId="0" applyFill="1" applyBorder="1"/>
    <xf numFmtId="0" fontId="0" fillId="34" borderId="17" xfId="0" applyFill="1" applyBorder="1"/>
    <xf numFmtId="0" fontId="0" fillId="34" borderId="16" xfId="0" applyFill="1" applyBorder="1"/>
    <xf numFmtId="0" fontId="0" fillId="34" borderId="18" xfId="0" applyFill="1" applyBorder="1"/>
    <xf numFmtId="0" fontId="5" fillId="34" borderId="6" xfId="0" applyFont="1" applyFill="1" applyBorder="1"/>
    <xf numFmtId="0" fontId="0" fillId="34" borderId="19" xfId="0" applyFill="1" applyBorder="1"/>
    <xf numFmtId="0" fontId="0" fillId="0" borderId="6" xfId="0" applyFill="1" applyBorder="1"/>
    <xf numFmtId="0" fontId="0" fillId="0" borderId="19" xfId="0" applyFill="1" applyBorder="1"/>
    <xf numFmtId="0" fontId="5" fillId="0" borderId="1" xfId="0" applyFont="1" applyFill="1" applyBorder="1" applyAlignment="1" applyProtection="1">
      <alignment horizontal="center"/>
      <protection locked="0"/>
    </xf>
    <xf numFmtId="164" fontId="0" fillId="32" borderId="1" xfId="0" applyNumberFormat="1" applyFill="1" applyBorder="1" applyAlignment="1">
      <alignment horizontal="center"/>
    </xf>
    <xf numFmtId="164" fontId="5" fillId="21" borderId="1" xfId="0" applyNumberFormat="1" applyFont="1" applyFill="1" applyBorder="1" applyAlignment="1">
      <alignment horizontal="center"/>
    </xf>
    <xf numFmtId="0" fontId="0" fillId="34" borderId="0" xfId="0" applyFill="1"/>
    <xf numFmtId="0" fontId="0" fillId="34" borderId="0" xfId="0" applyFill="1" applyBorder="1" applyAlignment="1" applyProtection="1">
      <alignment horizontal="center"/>
      <protection locked="0"/>
    </xf>
    <xf numFmtId="164" fontId="0" fillId="34" borderId="0" xfId="0" applyNumberFormat="1" applyFill="1" applyBorder="1" applyAlignment="1">
      <alignment horizontal="center"/>
    </xf>
    <xf numFmtId="0" fontId="33" fillId="0" borderId="0" xfId="5" applyFont="1"/>
    <xf numFmtId="0" fontId="4" fillId="0" borderId="0" xfId="5"/>
    <xf numFmtId="0" fontId="34" fillId="0" borderId="0" xfId="5" applyFont="1"/>
    <xf numFmtId="0" fontId="35" fillId="0" borderId="0" xfId="5" applyFont="1"/>
    <xf numFmtId="0" fontId="36" fillId="0" borderId="0" xfId="5" applyFont="1"/>
    <xf numFmtId="0" fontId="4" fillId="0" borderId="0" xfId="5" applyAlignment="1">
      <alignment horizontal="center" wrapText="1"/>
    </xf>
    <xf numFmtId="0" fontId="4" fillId="0" borderId="1" xfId="5" applyBorder="1" applyAlignment="1">
      <alignment horizontal="center" wrapText="1"/>
    </xf>
    <xf numFmtId="0" fontId="33" fillId="0" borderId="7" xfId="5" applyFont="1" applyBorder="1" applyAlignment="1">
      <alignment horizontal="left" vertical="center"/>
    </xf>
    <xf numFmtId="0" fontId="4" fillId="0" borderId="22" xfId="5" applyBorder="1" applyAlignment="1">
      <alignment horizontal="center" wrapText="1"/>
    </xf>
    <xf numFmtId="0" fontId="4" fillId="0" borderId="22" xfId="5" applyBorder="1"/>
    <xf numFmtId="0" fontId="4" fillId="0" borderId="8" xfId="5" applyBorder="1" applyAlignment="1">
      <alignment horizontal="center" wrapText="1"/>
    </xf>
    <xf numFmtId="0" fontId="4" fillId="0" borderId="22" xfId="5" applyBorder="1" applyAlignment="1">
      <alignment wrapText="1"/>
    </xf>
    <xf numFmtId="0" fontId="4" fillId="0" borderId="8" xfId="5" applyBorder="1" applyAlignment="1">
      <alignment wrapText="1"/>
    </xf>
    <xf numFmtId="0" fontId="4" fillId="0" borderId="0" xfId="5" applyAlignment="1">
      <alignment wrapText="1"/>
    </xf>
    <xf numFmtId="0" fontId="37" fillId="35" borderId="0" xfId="4" applyFont="1" applyAlignment="1">
      <alignment vertical="center"/>
    </xf>
    <xf numFmtId="0" fontId="37" fillId="35" borderId="1" xfId="4" applyFont="1" applyBorder="1" applyAlignment="1">
      <alignment horizontal="center" vertical="center"/>
    </xf>
    <xf numFmtId="0" fontId="4" fillId="0" borderId="9" xfId="5" applyBorder="1"/>
    <xf numFmtId="0" fontId="4" fillId="0" borderId="0" xfId="5" applyBorder="1"/>
    <xf numFmtId="1" fontId="4" fillId="0" borderId="0" xfId="5" applyNumberFormat="1" applyBorder="1"/>
    <xf numFmtId="2" fontId="4" fillId="0" borderId="0" xfId="5" applyNumberFormat="1" applyBorder="1"/>
    <xf numFmtId="0" fontId="4" fillId="0" borderId="10" xfId="5" applyBorder="1"/>
    <xf numFmtId="0" fontId="38" fillId="0" borderId="0" xfId="5" applyFont="1" applyAlignment="1">
      <alignment horizontal="right" vertical="center"/>
    </xf>
    <xf numFmtId="1" fontId="38" fillId="21" borderId="1" xfId="5" applyNumberFormat="1" applyFont="1" applyFill="1" applyBorder="1" applyAlignment="1">
      <alignment horizontal="center" vertical="center"/>
    </xf>
    <xf numFmtId="0" fontId="38" fillId="0" borderId="1" xfId="5" applyFont="1" applyBorder="1" applyAlignment="1" applyProtection="1">
      <alignment horizontal="center" vertical="center"/>
      <protection locked="0"/>
    </xf>
    <xf numFmtId="169" fontId="39" fillId="21" borderId="11" xfId="6" applyNumberFormat="1" applyFont="1" applyFill="1" applyBorder="1"/>
    <xf numFmtId="0" fontId="38" fillId="21" borderId="23" xfId="5" applyFont="1" applyFill="1" applyBorder="1"/>
    <xf numFmtId="0" fontId="4" fillId="0" borderId="23" xfId="5" applyBorder="1"/>
    <xf numFmtId="1" fontId="4" fillId="0" borderId="23" xfId="5" applyNumberFormat="1" applyBorder="1"/>
    <xf numFmtId="2" fontId="4" fillId="0" borderId="23" xfId="5" applyNumberFormat="1" applyBorder="1"/>
    <xf numFmtId="0" fontId="4" fillId="0" borderId="12" xfId="5" applyBorder="1"/>
    <xf numFmtId="1" fontId="4" fillId="0" borderId="0" xfId="5" applyNumberFormat="1"/>
    <xf numFmtId="2" fontId="4" fillId="0" borderId="0" xfId="5" applyNumberFormat="1"/>
    <xf numFmtId="0" fontId="35" fillId="0" borderId="0" xfId="5" applyFont="1" applyBorder="1"/>
    <xf numFmtId="0" fontId="4" fillId="0" borderId="1" xfId="5" applyFill="1" applyBorder="1" applyAlignment="1">
      <alignment horizontal="center" wrapText="1"/>
    </xf>
    <xf numFmtId="49" fontId="5" fillId="0" borderId="0" xfId="0" applyNumberFormat="1" applyFont="1" applyAlignment="1">
      <alignment horizontal="right" vertical="top"/>
    </xf>
    <xf numFmtId="164" fontId="0" fillId="31" borderId="1" xfId="0" applyNumberFormat="1" applyFill="1" applyBorder="1" applyAlignment="1">
      <alignment horizontal="center"/>
    </xf>
    <xf numFmtId="3" fontId="0" fillId="31" borderId="1" xfId="1" applyNumberFormat="1" applyFont="1" applyFill="1" applyBorder="1" applyAlignment="1">
      <alignment horizontal="center"/>
    </xf>
    <xf numFmtId="0" fontId="0" fillId="31"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6" borderId="0" xfId="0" applyFill="1"/>
    <xf numFmtId="0" fontId="5" fillId="13" borderId="3" xfId="0" applyFont="1" applyFill="1" applyBorder="1" applyAlignment="1" applyProtection="1">
      <alignment horizontal="center"/>
      <protection locked="0"/>
    </xf>
    <xf numFmtId="0" fontId="0" fillId="0" borderId="0" xfId="0" applyAlignment="1">
      <alignment horizontal="center" vertical="center"/>
    </xf>
    <xf numFmtId="0" fontId="0" fillId="13" borderId="1" xfId="0" applyFill="1" applyBorder="1" applyAlignment="1" applyProtection="1">
      <alignment horizontal="center" vertical="center"/>
      <protection locked="0"/>
    </xf>
    <xf numFmtId="1" fontId="0" fillId="0" borderId="1" xfId="1" applyNumberFormat="1" applyFont="1" applyBorder="1" applyAlignment="1">
      <alignment horizontal="center" vertical="center"/>
    </xf>
    <xf numFmtId="1" fontId="0" fillId="7" borderId="1" xfId="0" applyNumberFormat="1" applyFill="1" applyBorder="1" applyAlignment="1">
      <alignment horizontal="center" vertical="center"/>
    </xf>
    <xf numFmtId="1" fontId="0" fillId="0" borderId="1" xfId="0" applyNumberFormat="1" applyBorder="1" applyAlignment="1">
      <alignment horizontal="center" vertical="center"/>
    </xf>
    <xf numFmtId="164" fontId="0" fillId="0" borderId="0" xfId="0" applyNumberFormat="1"/>
    <xf numFmtId="0" fontId="17" fillId="0" borderId="0" xfId="7" applyFont="1" applyFill="1" applyBorder="1" applyAlignment="1">
      <alignment horizontal="center" vertical="center" wrapText="1"/>
    </xf>
    <xf numFmtId="2" fontId="12" fillId="0" borderId="0" xfId="7" applyNumberFormat="1" applyFont="1" applyFill="1" applyBorder="1" applyAlignment="1" applyProtection="1">
      <alignment horizontal="center" vertical="center"/>
      <protection locked="0"/>
    </xf>
    <xf numFmtId="0" fontId="17" fillId="20" borderId="35" xfId="10" applyFont="1" applyFill="1" applyBorder="1" applyAlignment="1" applyProtection="1">
      <alignment horizontal="center" vertical="center"/>
      <protection locked="0"/>
    </xf>
    <xf numFmtId="2" fontId="17" fillId="20" borderId="35" xfId="10" applyNumberFormat="1" applyFont="1" applyFill="1" applyBorder="1" applyAlignment="1" applyProtection="1">
      <alignment horizontal="center" vertical="center"/>
      <protection locked="0"/>
    </xf>
    <xf numFmtId="0" fontId="12" fillId="4" borderId="38" xfId="0" applyFont="1" applyFill="1" applyBorder="1" applyAlignment="1">
      <alignment vertical="center"/>
    </xf>
    <xf numFmtId="0" fontId="0" fillId="4" borderId="39" xfId="0"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17" fillId="13" borderId="24" xfId="0" applyFont="1" applyFill="1" applyBorder="1" applyAlignment="1">
      <alignment vertical="center"/>
    </xf>
    <xf numFmtId="0" fontId="0" fillId="13" borderId="25" xfId="0" applyFill="1" applyBorder="1"/>
    <xf numFmtId="0" fontId="0" fillId="13" borderId="26" xfId="0" applyFill="1" applyBorder="1" applyProtection="1">
      <protection locked="0"/>
    </xf>
    <xf numFmtId="0" fontId="17" fillId="4" borderId="27" xfId="0" applyFont="1" applyFill="1" applyBorder="1" applyAlignment="1">
      <alignment vertical="center"/>
    </xf>
    <xf numFmtId="0" fontId="0" fillId="4" borderId="29" xfId="0" applyFill="1" applyBorder="1"/>
    <xf numFmtId="0" fontId="0" fillId="4" borderId="28" xfId="0" applyFill="1" applyBorder="1"/>
    <xf numFmtId="164" fontId="18" fillId="10" borderId="3" xfId="2" applyNumberFormat="1" applyFill="1" applyBorder="1" applyAlignment="1" applyProtection="1"/>
    <xf numFmtId="164" fontId="5" fillId="36" borderId="0" xfId="0" applyNumberFormat="1" applyFont="1" applyFill="1"/>
    <xf numFmtId="164" fontId="5" fillId="2" borderId="1" xfId="0" applyNumberFormat="1" applyFont="1" applyFill="1" applyBorder="1" applyAlignment="1" applyProtection="1">
      <alignment horizontal="center" wrapText="1"/>
    </xf>
    <xf numFmtId="0" fontId="0" fillId="0" borderId="0" xfId="0"/>
    <xf numFmtId="0" fontId="42" fillId="39" borderId="0" xfId="14" applyFont="1" applyFill="1" applyBorder="1" applyAlignment="1">
      <alignment horizontal="left"/>
    </xf>
    <xf numFmtId="0" fontId="41" fillId="0" borderId="0" xfId="14" applyFont="1" applyAlignment="1"/>
    <xf numFmtId="0" fontId="42" fillId="39" borderId="1" xfId="14" applyFont="1" applyFill="1" applyBorder="1" applyAlignment="1">
      <alignment horizontal="left" textRotation="90"/>
    </xf>
    <xf numFmtId="0" fontId="42" fillId="39" borderId="1" xfId="14" applyFont="1" applyFill="1" applyBorder="1" applyAlignment="1">
      <alignment horizontal="left"/>
    </xf>
    <xf numFmtId="0" fontId="42" fillId="21" borderId="3" xfId="14" applyFont="1" applyFill="1" applyBorder="1"/>
    <xf numFmtId="0" fontId="41" fillId="0" borderId="0" xfId="14" applyFont="1"/>
    <xf numFmtId="0" fontId="5" fillId="0" borderId="0" xfId="15" applyFont="1" applyAlignment="1">
      <alignment horizontal="left"/>
    </xf>
    <xf numFmtId="0" fontId="5" fillId="0" borderId="0" xfId="15" applyFont="1" applyFill="1" applyAlignment="1">
      <alignment horizontal="left"/>
    </xf>
    <xf numFmtId="0" fontId="43" fillId="0" borderId="0" xfId="14" applyFont="1" applyFill="1"/>
    <xf numFmtId="2" fontId="2" fillId="0" borderId="0" xfId="14" applyNumberFormat="1" applyFill="1"/>
    <xf numFmtId="164" fontId="43" fillId="0" borderId="0" xfId="14" applyNumberFormat="1" applyFont="1" applyFill="1"/>
    <xf numFmtId="1" fontId="43" fillId="0" borderId="0" xfId="14" applyNumberFormat="1" applyFont="1" applyFill="1" applyAlignment="1">
      <alignment horizontal="right"/>
    </xf>
    <xf numFmtId="2" fontId="43" fillId="0" borderId="0" xfId="14" applyNumberFormat="1" applyFont="1" applyFill="1"/>
    <xf numFmtId="0" fontId="43" fillId="0" borderId="0" xfId="14" applyFont="1"/>
    <xf numFmtId="0" fontId="2" fillId="0" borderId="0" xfId="14"/>
    <xf numFmtId="0" fontId="5" fillId="0" borderId="0" xfId="15" applyFont="1" applyFill="1"/>
    <xf numFmtId="0" fontId="2" fillId="0" borderId="0" xfId="14" applyFill="1"/>
    <xf numFmtId="0" fontId="43" fillId="0" borderId="0" xfId="14" applyNumberFormat="1" applyFont="1" applyAlignment="1">
      <alignment horizontal="right"/>
    </xf>
    <xf numFmtId="0" fontId="43" fillId="0" borderId="0" xfId="14" applyFont="1" applyFill="1" applyAlignment="1">
      <alignment horizontal="left"/>
    </xf>
    <xf numFmtId="0" fontId="5" fillId="0" borderId="0" xfId="14" applyFont="1" applyFill="1"/>
    <xf numFmtId="0" fontId="43" fillId="0" borderId="0" xfId="14" applyFont="1" applyFill="1" applyBorder="1"/>
    <xf numFmtId="0" fontId="43" fillId="0" borderId="0" xfId="14" applyFont="1" applyAlignment="1">
      <alignment horizontal="left"/>
    </xf>
    <xf numFmtId="0" fontId="5" fillId="0" borderId="0" xfId="10" applyNumberFormat="1" applyFont="1" applyFill="1" applyBorder="1" applyAlignment="1">
      <alignment horizontal="right"/>
    </xf>
    <xf numFmtId="0" fontId="5" fillId="0" borderId="0" xfId="10" applyFill="1" applyBorder="1"/>
    <xf numFmtId="0" fontId="43" fillId="0" borderId="0" xfId="14" applyNumberFormat="1" applyFont="1" applyFill="1" applyAlignment="1">
      <alignment horizontal="right"/>
    </xf>
    <xf numFmtId="2" fontId="43" fillId="0" borderId="0" xfId="14" applyNumberFormat="1" applyFont="1" applyFill="1" applyBorder="1"/>
    <xf numFmtId="0" fontId="2" fillId="0" borderId="0" xfId="14" applyFill="1" applyBorder="1"/>
    <xf numFmtId="0" fontId="43" fillId="0" borderId="0" xfId="14" applyFont="1" applyFill="1" applyBorder="1" applyAlignment="1">
      <alignment horizontal="left"/>
    </xf>
    <xf numFmtId="0" fontId="5" fillId="0" borderId="0" xfId="10" applyFont="1" applyFill="1" applyBorder="1"/>
    <xf numFmtId="164" fontId="43" fillId="0" borderId="0" xfId="14" applyNumberFormat="1" applyFont="1" applyFill="1" applyBorder="1"/>
    <xf numFmtId="1" fontId="43" fillId="0" borderId="0" xfId="14" applyNumberFormat="1" applyFont="1" applyFill="1" applyBorder="1" applyAlignment="1">
      <alignment horizontal="right"/>
    </xf>
    <xf numFmtId="0" fontId="5" fillId="0" borderId="0" xfId="15" applyFont="1" applyFill="1" applyBorder="1"/>
    <xf numFmtId="2" fontId="2" fillId="0" borderId="0" xfId="14" applyNumberFormat="1" applyAlignment="1">
      <alignment horizontal="left"/>
    </xf>
    <xf numFmtId="2" fontId="2" fillId="0" borderId="0" xfId="14" applyNumberFormat="1" applyFill="1" applyAlignment="1">
      <alignment horizontal="left"/>
    </xf>
    <xf numFmtId="1" fontId="43" fillId="0" borderId="0" xfId="14" applyNumberFormat="1" applyFont="1" applyFill="1" applyAlignment="1">
      <alignment horizontal="left"/>
    </xf>
    <xf numFmtId="0" fontId="5" fillId="0" borderId="0" xfId="16" applyNumberFormat="1" applyFont="1" applyFill="1" applyBorder="1" applyAlignment="1">
      <alignment horizontal="left"/>
    </xf>
    <xf numFmtId="0" fontId="43" fillId="0" borderId="0" xfId="14" applyNumberFormat="1" applyFont="1" applyFill="1" applyAlignment="1">
      <alignment horizontal="left"/>
    </xf>
    <xf numFmtId="1" fontId="43" fillId="0" borderId="0" xfId="14" applyNumberFormat="1" applyFont="1" applyFill="1" applyBorder="1" applyAlignment="1">
      <alignment horizontal="left"/>
    </xf>
    <xf numFmtId="0" fontId="42" fillId="21" borderId="1" xfId="14" applyFont="1" applyFill="1" applyBorder="1" applyAlignment="1"/>
    <xf numFmtId="0" fontId="17" fillId="40" borderId="1" xfId="14" applyFont="1" applyFill="1" applyBorder="1" applyAlignment="1">
      <alignment textRotation="90"/>
    </xf>
    <xf numFmtId="1" fontId="17" fillId="40" borderId="1" xfId="14" applyNumberFormat="1" applyFont="1" applyFill="1" applyBorder="1" applyAlignment="1">
      <alignment horizontal="right" textRotation="90"/>
    </xf>
    <xf numFmtId="164" fontId="17" fillId="42" borderId="0" xfId="14" applyNumberFormat="1" applyFont="1" applyFill="1" applyBorder="1" applyAlignment="1"/>
    <xf numFmtId="164" fontId="17" fillId="42" borderId="1" xfId="14" applyNumberFormat="1" applyFont="1" applyFill="1" applyBorder="1" applyAlignment="1">
      <alignment textRotation="90"/>
    </xf>
    <xf numFmtId="0" fontId="17" fillId="43" borderId="0" xfId="14" applyFont="1" applyFill="1" applyBorder="1" applyAlignment="1"/>
    <xf numFmtId="0" fontId="17" fillId="43" borderId="1" xfId="14" applyFont="1" applyFill="1" applyBorder="1" applyAlignment="1">
      <alignment textRotation="90"/>
    </xf>
    <xf numFmtId="164" fontId="17" fillId="22" borderId="4" xfId="10" applyNumberFormat="1" applyFont="1" applyFill="1" applyBorder="1" applyAlignment="1">
      <alignment horizontal="left"/>
    </xf>
    <xf numFmtId="164" fontId="17" fillId="22" borderId="2" xfId="10" applyNumberFormat="1" applyFont="1" applyFill="1" applyBorder="1" applyAlignment="1">
      <alignment horizontal="center"/>
    </xf>
    <xf numFmtId="164" fontId="17" fillId="22" borderId="5" xfId="10" applyNumberFormat="1" applyFont="1" applyFill="1" applyBorder="1" applyAlignment="1">
      <alignment horizontal="center" textRotation="90"/>
    </xf>
    <xf numFmtId="0" fontId="17" fillId="44" borderId="4" xfId="10" applyFont="1" applyFill="1" applyBorder="1" applyAlignment="1">
      <alignment horizontal="left"/>
    </xf>
    <xf numFmtId="0" fontId="17" fillId="44" borderId="2" xfId="10" applyFont="1" applyFill="1" applyBorder="1" applyAlignment="1">
      <alignment horizontal="center"/>
    </xf>
    <xf numFmtId="0" fontId="17" fillId="44" borderId="5" xfId="10" applyFont="1" applyFill="1" applyBorder="1" applyAlignment="1">
      <alignment horizontal="center" textRotation="90"/>
    </xf>
    <xf numFmtId="164" fontId="5" fillId="0" borderId="1" xfId="10" applyNumberFormat="1" applyFont="1" applyFill="1" applyBorder="1" applyAlignment="1">
      <alignment horizontal="center"/>
    </xf>
    <xf numFmtId="164" fontId="5" fillId="0" borderId="20" xfId="10" applyNumberFormat="1" applyFont="1" applyFill="1" applyBorder="1" applyAlignment="1">
      <alignment horizontal="center"/>
    </xf>
    <xf numFmtId="164" fontId="17" fillId="45" borderId="4" xfId="10" applyNumberFormat="1" applyFont="1" applyFill="1" applyBorder="1" applyAlignment="1">
      <alignment horizontal="left"/>
    </xf>
    <xf numFmtId="164" fontId="17" fillId="45" borderId="2" xfId="10" applyNumberFormat="1" applyFont="1" applyFill="1" applyBorder="1" applyAlignment="1">
      <alignment horizontal="center"/>
    </xf>
    <xf numFmtId="164" fontId="17" fillId="45" borderId="3" xfId="10" applyNumberFormat="1" applyFont="1" applyFill="1" applyBorder="1" applyAlignment="1">
      <alignment horizontal="center"/>
    </xf>
    <xf numFmtId="164" fontId="17" fillId="45" borderId="5" xfId="10" applyNumberFormat="1" applyFont="1" applyFill="1" applyBorder="1" applyAlignment="1">
      <alignment horizontal="center" textRotation="90"/>
    </xf>
    <xf numFmtId="0" fontId="17" fillId="46" borderId="4" xfId="10" applyFont="1" applyFill="1" applyBorder="1" applyAlignment="1">
      <alignment horizontal="left"/>
    </xf>
    <xf numFmtId="0" fontId="17" fillId="46" borderId="2" xfId="10" applyFont="1" applyFill="1" applyBorder="1" applyAlignment="1">
      <alignment horizontal="center"/>
    </xf>
    <xf numFmtId="0" fontId="17" fillId="46" borderId="3" xfId="10" applyFont="1" applyFill="1" applyBorder="1" applyAlignment="1">
      <alignment horizontal="center"/>
    </xf>
    <xf numFmtId="0" fontId="17" fillId="46" borderId="5" xfId="10" applyFont="1" applyFill="1" applyBorder="1" applyAlignment="1">
      <alignment horizontal="center" textRotation="90"/>
    </xf>
    <xf numFmtId="0" fontId="17" fillId="47" borderId="5" xfId="10" applyFont="1" applyFill="1" applyBorder="1" applyAlignment="1">
      <alignment horizontal="center" textRotation="90"/>
    </xf>
    <xf numFmtId="164" fontId="17" fillId="41" borderId="5" xfId="10" applyNumberFormat="1" applyFont="1" applyFill="1" applyBorder="1" applyAlignment="1">
      <alignment horizontal="center" textRotation="90"/>
    </xf>
    <xf numFmtId="0" fontId="17" fillId="49" borderId="1" xfId="14" applyFont="1" applyFill="1" applyBorder="1" applyAlignment="1">
      <alignment textRotation="90"/>
    </xf>
    <xf numFmtId="1" fontId="17" fillId="48" borderId="1" xfId="14" applyNumberFormat="1" applyFont="1" applyFill="1" applyBorder="1" applyAlignment="1">
      <alignment horizontal="center" textRotation="90"/>
    </xf>
    <xf numFmtId="0" fontId="17" fillId="49" borderId="4" xfId="14" applyFont="1" applyFill="1" applyBorder="1" applyAlignment="1"/>
    <xf numFmtId="0" fontId="41" fillId="50" borderId="2" xfId="14" applyFont="1" applyFill="1" applyBorder="1" applyAlignment="1"/>
    <xf numFmtId="1" fontId="17" fillId="49" borderId="2" xfId="14" applyNumberFormat="1" applyFont="1" applyFill="1" applyBorder="1" applyAlignment="1">
      <alignment horizontal="right"/>
    </xf>
    <xf numFmtId="1" fontId="17" fillId="49" borderId="2" xfId="14" applyNumberFormat="1" applyFont="1" applyFill="1" applyBorder="1" applyAlignment="1">
      <alignment horizontal="left"/>
    </xf>
    <xf numFmtId="1" fontId="17" fillId="49" borderId="3" xfId="14" applyNumberFormat="1" applyFont="1" applyFill="1" applyBorder="1" applyAlignment="1">
      <alignment horizontal="left"/>
    </xf>
    <xf numFmtId="0" fontId="0" fillId="0" borderId="0" xfId="0"/>
    <xf numFmtId="0" fontId="0" fillId="0" borderId="0" xfId="0"/>
    <xf numFmtId="0" fontId="0" fillId="0" borderId="16" xfId="0" applyBorder="1"/>
    <xf numFmtId="0" fontId="0" fillId="0" borderId="0" xfId="0" applyBorder="1"/>
    <xf numFmtId="0" fontId="0" fillId="0" borderId="0" xfId="0"/>
    <xf numFmtId="0" fontId="17" fillId="37" borderId="30" xfId="10" applyFont="1" applyFill="1" applyBorder="1" applyAlignment="1">
      <alignment horizontal="center" vertical="center"/>
    </xf>
    <xf numFmtId="0" fontId="17" fillId="37" borderId="37" xfId="10" applyFont="1" applyFill="1" applyBorder="1" applyAlignment="1">
      <alignment horizontal="center" vertical="center"/>
    </xf>
    <xf numFmtId="0" fontId="5" fillId="38" borderId="34" xfId="0" applyFont="1" applyFill="1" applyBorder="1" applyAlignment="1">
      <alignment wrapText="1"/>
    </xf>
    <xf numFmtId="0" fontId="0" fillId="38" borderId="33" xfId="0" applyFill="1" applyBorder="1"/>
    <xf numFmtId="0" fontId="0" fillId="38" borderId="36" xfId="0" applyFill="1" applyBorder="1"/>
    <xf numFmtId="0" fontId="0" fillId="38" borderId="40" xfId="0" applyFill="1" applyBorder="1"/>
    <xf numFmtId="0" fontId="4" fillId="0" borderId="1" xfId="5" applyBorder="1" applyAlignment="1">
      <alignment horizontal="center" wrapText="1"/>
    </xf>
    <xf numFmtId="0" fontId="37" fillId="35" borderId="1" xfId="4" applyFont="1" applyBorder="1" applyAlignment="1">
      <alignment horizontal="center" vertical="center"/>
    </xf>
    <xf numFmtId="0" fontId="38" fillId="0" borderId="1" xfId="5" applyFont="1" applyBorder="1" applyAlignment="1" applyProtection="1">
      <alignment horizontal="left" vertical="center"/>
      <protection locked="0"/>
    </xf>
  </cellXfs>
  <cellStyles count="20">
    <cellStyle name="Comma" xfId="1" builtinId="3"/>
    <cellStyle name="Comma 2" xfId="6" xr:uid="{00000000-0005-0000-0000-000001000000}"/>
    <cellStyle name="Comma 2 2" xfId="13" xr:uid="{00000000-0005-0000-0000-000002000000}"/>
    <cellStyle name="Comma 2 3" xfId="19" xr:uid="{00000000-0005-0000-0000-000003000000}"/>
    <cellStyle name="Good" xfId="3" builtinId="26"/>
    <cellStyle name="Hyperlink" xfId="2" builtinId="8"/>
    <cellStyle name="Hyperlink 2" xfId="11" xr:uid="{00000000-0005-0000-0000-000006000000}"/>
    <cellStyle name="Neutral" xfId="4" builtinId="28"/>
    <cellStyle name="Normal" xfId="0" builtinId="0"/>
    <cellStyle name="Normal 2" xfId="5" xr:uid="{00000000-0005-0000-0000-000009000000}"/>
    <cellStyle name="Normal 2 2" xfId="9" xr:uid="{00000000-0005-0000-0000-00000A000000}"/>
    <cellStyle name="Normal 2 3" xfId="12" xr:uid="{00000000-0005-0000-0000-00000B000000}"/>
    <cellStyle name="Normal 2 4" xfId="8" xr:uid="{00000000-0005-0000-0000-00000C000000}"/>
    <cellStyle name="Normal 2 5" xfId="15" xr:uid="{00000000-0005-0000-0000-00000D000000}"/>
    <cellStyle name="Normal 2 6" xfId="18" xr:uid="{00000000-0005-0000-0000-00000E000000}"/>
    <cellStyle name="Normal 3" xfId="10" xr:uid="{00000000-0005-0000-0000-00000F000000}"/>
    <cellStyle name="Normal 3 2" xfId="16" xr:uid="{00000000-0005-0000-0000-000010000000}"/>
    <cellStyle name="Normal 4" xfId="7" xr:uid="{00000000-0005-0000-0000-000011000000}"/>
    <cellStyle name="Normal 4 2" xfId="17" xr:uid="{00000000-0005-0000-0000-000012000000}"/>
    <cellStyle name="Normal 5" xfId="14" xr:uid="{00000000-0005-0000-0000-000013000000}"/>
  </cellStyles>
  <dxfs count="1">
    <dxf>
      <font>
        <b/>
        <i val="0"/>
        <color rgb="FFFF0000"/>
      </font>
    </dxf>
  </dxfs>
  <tableStyles count="0" defaultTableStyle="TableStyleMedium9" defaultPivotStyle="PivotStyleLight16"/>
  <colors>
    <mruColors>
      <color rgb="FFCCFFCC"/>
      <color rgb="FFFFCC99"/>
      <color rgb="FFCCFFFF"/>
      <color rgb="FFFF99FF"/>
      <color rgb="FFFFFF00"/>
      <color rgb="FF00FFFF"/>
      <color rgb="FFFFCC66"/>
      <color rgb="FFFF9966"/>
      <color rgb="FFFF9B9B"/>
      <color rgb="FFAFFF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drawings/_rels/drawing4.xml.rels><?xml version="1.0" encoding="UTF-8" standalone="yes"?>
<Relationships xmlns="http://schemas.openxmlformats.org/package/2006/relationships"><Relationship Id="rId3" Type="http://schemas.openxmlformats.org/officeDocument/2006/relationships/image" Target="../media/image8.wmf"/><Relationship Id="rId2" Type="http://schemas.openxmlformats.org/officeDocument/2006/relationships/image" Target="../media/image7.wmf"/><Relationship Id="rId1" Type="http://schemas.openxmlformats.org/officeDocument/2006/relationships/image" Target="../media/image6.wmf"/><Relationship Id="rId6" Type="http://schemas.openxmlformats.org/officeDocument/2006/relationships/image" Target="../media/image11.wmf"/><Relationship Id="rId5" Type="http://schemas.openxmlformats.org/officeDocument/2006/relationships/image" Target="../media/image10.wmf"/><Relationship Id="rId4" Type="http://schemas.openxmlformats.org/officeDocument/2006/relationships/image" Target="../media/image9.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2</xdr:row>
          <xdr:rowOff>28575</xdr:rowOff>
        </xdr:from>
        <xdr:to>
          <xdr:col>4</xdr:col>
          <xdr:colOff>561975</xdr:colOff>
          <xdr:row>3</xdr:row>
          <xdr:rowOff>138113</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0</xdr:rowOff>
        </xdr:from>
        <xdr:to>
          <xdr:col>4</xdr:col>
          <xdr:colOff>561975</xdr:colOff>
          <xdr:row>5</xdr:row>
          <xdr:rowOff>104775</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23813</xdr:colOff>
          <xdr:row>2</xdr:row>
          <xdr:rowOff>47625</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xdr:row>
          <xdr:rowOff>61913</xdr:rowOff>
        </xdr:from>
        <xdr:to>
          <xdr:col>5</xdr:col>
          <xdr:colOff>23813</xdr:colOff>
          <xdr:row>4</xdr:row>
          <xdr:rowOff>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3</xdr:row>
          <xdr:rowOff>100013</xdr:rowOff>
        </xdr:from>
        <xdr:to>
          <xdr:col>5</xdr:col>
          <xdr:colOff>419100</xdr:colOff>
          <xdr:row>5</xdr:row>
          <xdr:rowOff>23813</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FBA%20Kit%201415\Tools\FireBehaviourCalcs_Australia_201407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RHcount"/>
      <sheetName val="Instructions"/>
      <sheetName val="Weather_Site"/>
      <sheetName val="Forest(McArthur)"/>
      <sheetName val="Forest(VESTA)"/>
      <sheetName val="Grass"/>
      <sheetName val="Heath"/>
      <sheetName val="Buttongrass"/>
      <sheetName val="Pine"/>
      <sheetName val="RedBook"/>
      <sheetName val="WA Mallee"/>
      <sheetName val="Mallee-Heath"/>
      <sheetName val="Custom"/>
      <sheetName val="Slope_Calcs"/>
      <sheetName val="RH_DewPt"/>
      <sheetName val="Grid_Convert"/>
      <sheetName val="Phoenix"/>
      <sheetName val="IncidentShiftPlan"/>
      <sheetName val="WindFactors"/>
      <sheetName val="FuelTypes"/>
      <sheetName val="Lists"/>
    </sheetNames>
    <sheetDataSet>
      <sheetData sheetId="0" refreshError="1"/>
      <sheetData sheetId="1" refreshError="1"/>
      <sheetData sheetId="2" refreshError="1"/>
      <sheetData sheetId="3" refreshError="1"/>
      <sheetData sheetId="4">
        <row r="5">
          <cell r="J5" t="b">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2">
          <cell r="A2" t="b">
            <v>1</v>
          </cell>
        </row>
        <row r="3">
          <cell r="A3" t="b">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2.xml"/><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V83"/>
  <sheetViews>
    <sheetView zoomScale="85" zoomScaleNormal="85" workbookViewId="0">
      <selection activeCell="J83" sqref="J83"/>
    </sheetView>
  </sheetViews>
  <sheetFormatPr defaultRowHeight="12.75" x14ac:dyDescent="0.35"/>
  <cols>
    <col min="1" max="1" width="13.53125" customWidth="1"/>
    <col min="2" max="2" width="29.33203125" style="259" customWidth="1"/>
  </cols>
  <sheetData>
    <row r="1" spans="1:3" ht="13.15" x14ac:dyDescent="0.4">
      <c r="A1" s="260" t="s">
        <v>359</v>
      </c>
      <c r="B1" s="326">
        <v>39281</v>
      </c>
      <c r="C1" t="s">
        <v>354</v>
      </c>
    </row>
    <row r="2" spans="1:3" ht="13.15" x14ac:dyDescent="0.4">
      <c r="A2" s="261" t="s">
        <v>364</v>
      </c>
      <c r="C2" t="s">
        <v>355</v>
      </c>
    </row>
    <row r="4" spans="1:3" x14ac:dyDescent="0.35">
      <c r="B4" s="327">
        <v>39308</v>
      </c>
      <c r="C4" t="s">
        <v>356</v>
      </c>
    </row>
    <row r="5" spans="1:3" x14ac:dyDescent="0.35">
      <c r="C5" t="s">
        <v>365</v>
      </c>
    </row>
    <row r="7" spans="1:3" x14ac:dyDescent="0.35">
      <c r="B7" s="327">
        <v>39403</v>
      </c>
      <c r="C7" t="s">
        <v>357</v>
      </c>
    </row>
    <row r="8" spans="1:3" x14ac:dyDescent="0.35">
      <c r="C8" t="s">
        <v>362</v>
      </c>
    </row>
    <row r="9" spans="1:3" x14ac:dyDescent="0.35">
      <c r="C9" t="s">
        <v>366</v>
      </c>
    </row>
    <row r="11" spans="1:3" x14ac:dyDescent="0.35">
      <c r="B11" s="327">
        <v>39430</v>
      </c>
      <c r="C11" t="s">
        <v>363</v>
      </c>
    </row>
    <row r="13" spans="1:3" x14ac:dyDescent="0.35">
      <c r="B13" s="327">
        <v>39461</v>
      </c>
      <c r="C13" t="s">
        <v>360</v>
      </c>
    </row>
    <row r="14" spans="1:3" x14ac:dyDescent="0.35">
      <c r="C14" t="s">
        <v>361</v>
      </c>
    </row>
    <row r="16" spans="1:3" x14ac:dyDescent="0.35">
      <c r="B16" s="327">
        <v>39468</v>
      </c>
      <c r="C16" t="s">
        <v>358</v>
      </c>
    </row>
    <row r="17" spans="2:3" x14ac:dyDescent="0.35">
      <c r="C17" t="s">
        <v>395</v>
      </c>
    </row>
    <row r="19" spans="2:3" x14ac:dyDescent="0.35">
      <c r="B19" s="327" t="s">
        <v>397</v>
      </c>
      <c r="C19" t="s">
        <v>398</v>
      </c>
    </row>
    <row r="21" spans="2:3" x14ac:dyDescent="0.35">
      <c r="B21" s="327" t="s">
        <v>399</v>
      </c>
      <c r="C21" t="s">
        <v>400</v>
      </c>
    </row>
    <row r="23" spans="2:3" x14ac:dyDescent="0.35">
      <c r="B23" s="327" t="s">
        <v>403</v>
      </c>
      <c r="C23" t="s">
        <v>401</v>
      </c>
    </row>
    <row r="25" spans="2:3" x14ac:dyDescent="0.35">
      <c r="B25" s="327" t="s">
        <v>402</v>
      </c>
      <c r="C25" t="s">
        <v>404</v>
      </c>
    </row>
    <row r="26" spans="2:3" x14ac:dyDescent="0.35">
      <c r="C26" t="s">
        <v>405</v>
      </c>
    </row>
    <row r="28" spans="2:3" x14ac:dyDescent="0.35">
      <c r="B28" s="327" t="s">
        <v>406</v>
      </c>
      <c r="C28" t="s">
        <v>407</v>
      </c>
    </row>
    <row r="30" spans="2:3" x14ac:dyDescent="0.35">
      <c r="B30" s="327" t="s">
        <v>426</v>
      </c>
      <c r="C30" t="s">
        <v>422</v>
      </c>
    </row>
    <row r="31" spans="2:3" x14ac:dyDescent="0.35">
      <c r="C31" t="s">
        <v>423</v>
      </c>
    </row>
    <row r="32" spans="2:3" x14ac:dyDescent="0.35">
      <c r="C32" t="s">
        <v>425</v>
      </c>
    </row>
    <row r="34" spans="2:3" x14ac:dyDescent="0.35">
      <c r="B34" s="327" t="s">
        <v>429</v>
      </c>
      <c r="C34" t="s">
        <v>430</v>
      </c>
    </row>
    <row r="35" spans="2:3" x14ac:dyDescent="0.35">
      <c r="C35" t="s">
        <v>431</v>
      </c>
    </row>
    <row r="36" spans="2:3" x14ac:dyDescent="0.35">
      <c r="C36" t="s">
        <v>432</v>
      </c>
    </row>
    <row r="38" spans="2:3" x14ac:dyDescent="0.35">
      <c r="B38" s="327" t="s">
        <v>434</v>
      </c>
      <c r="C38" t="s">
        <v>435</v>
      </c>
    </row>
    <row r="39" spans="2:3" x14ac:dyDescent="0.35">
      <c r="C39" t="s">
        <v>436</v>
      </c>
    </row>
    <row r="41" spans="2:3" x14ac:dyDescent="0.35">
      <c r="B41" s="327" t="s">
        <v>441</v>
      </c>
      <c r="C41" t="s">
        <v>440</v>
      </c>
    </row>
    <row r="42" spans="2:3" x14ac:dyDescent="0.35">
      <c r="C42" t="s">
        <v>442</v>
      </c>
    </row>
    <row r="44" spans="2:3" x14ac:dyDescent="0.35">
      <c r="B44" s="327" t="s">
        <v>449</v>
      </c>
      <c r="C44" t="s">
        <v>443</v>
      </c>
    </row>
    <row r="45" spans="2:3" x14ac:dyDescent="0.35">
      <c r="C45" t="s">
        <v>450</v>
      </c>
    </row>
    <row r="47" spans="2:3" x14ac:dyDescent="0.35">
      <c r="B47" s="327" t="s">
        <v>453</v>
      </c>
      <c r="C47" s="325" t="s">
        <v>456</v>
      </c>
    </row>
    <row r="49" spans="2:3" x14ac:dyDescent="0.35">
      <c r="B49" s="328" t="s">
        <v>454</v>
      </c>
      <c r="C49" s="325" t="s">
        <v>455</v>
      </c>
    </row>
    <row r="51" spans="2:3" x14ac:dyDescent="0.35">
      <c r="B51" s="328" t="s">
        <v>460</v>
      </c>
      <c r="C51" s="325" t="s">
        <v>462</v>
      </c>
    </row>
    <row r="52" spans="2:3" x14ac:dyDescent="0.35">
      <c r="C52" s="330" t="s">
        <v>461</v>
      </c>
    </row>
    <row r="54" spans="2:3" x14ac:dyDescent="0.35">
      <c r="B54" s="327" t="s">
        <v>475</v>
      </c>
      <c r="C54" t="s">
        <v>477</v>
      </c>
    </row>
    <row r="55" spans="2:3" x14ac:dyDescent="0.35">
      <c r="C55" t="s">
        <v>476</v>
      </c>
    </row>
    <row r="56" spans="2:3" x14ac:dyDescent="0.35">
      <c r="C56" t="s">
        <v>478</v>
      </c>
    </row>
    <row r="58" spans="2:3" ht="14.25" x14ac:dyDescent="0.45">
      <c r="B58" s="337" t="s">
        <v>479</v>
      </c>
      <c r="C58" s="325" t="s">
        <v>519</v>
      </c>
    </row>
    <row r="60" spans="2:3" x14ac:dyDescent="0.35">
      <c r="B60" s="327" t="s">
        <v>522</v>
      </c>
      <c r="C60" t="s">
        <v>523</v>
      </c>
    </row>
    <row r="61" spans="2:3" x14ac:dyDescent="0.35">
      <c r="C61" t="s">
        <v>524</v>
      </c>
    </row>
    <row r="62" spans="2:3" x14ac:dyDescent="0.35">
      <c r="C62" t="s">
        <v>525</v>
      </c>
    </row>
    <row r="64" spans="2:3" ht="14.25" x14ac:dyDescent="0.45">
      <c r="B64" s="337" t="s">
        <v>526</v>
      </c>
      <c r="C64" t="s">
        <v>527</v>
      </c>
    </row>
    <row r="65" spans="2:22" x14ac:dyDescent="0.35">
      <c r="C65" t="s">
        <v>529</v>
      </c>
    </row>
    <row r="67" spans="2:22" x14ac:dyDescent="0.35">
      <c r="B67" s="327" t="s">
        <v>573</v>
      </c>
      <c r="C67" t="s">
        <v>574</v>
      </c>
    </row>
    <row r="69" spans="2:22" x14ac:dyDescent="0.35">
      <c r="B69" s="328" t="s">
        <v>580</v>
      </c>
      <c r="C69" s="325" t="s">
        <v>581</v>
      </c>
    </row>
    <row r="70" spans="2:22" x14ac:dyDescent="0.35">
      <c r="C70" s="330" t="s">
        <v>582</v>
      </c>
    </row>
    <row r="72" spans="2:22" x14ac:dyDescent="0.35">
      <c r="B72" s="328" t="s">
        <v>586</v>
      </c>
      <c r="C72" s="543" t="s">
        <v>587</v>
      </c>
      <c r="D72" s="544"/>
      <c r="E72" s="544"/>
      <c r="F72" s="544"/>
      <c r="G72" s="544"/>
      <c r="H72" s="544"/>
      <c r="I72" s="544"/>
      <c r="J72" s="544"/>
      <c r="K72" s="544"/>
      <c r="L72" s="544"/>
      <c r="M72" s="544"/>
      <c r="N72" s="544"/>
      <c r="O72" s="544"/>
      <c r="P72" s="544"/>
      <c r="Q72" s="544"/>
      <c r="R72" s="544"/>
      <c r="S72" s="544"/>
      <c r="T72" s="544"/>
      <c r="U72" s="544"/>
      <c r="V72" s="544"/>
    </row>
    <row r="73" spans="2:22" x14ac:dyDescent="0.35">
      <c r="C73" s="545" t="s">
        <v>588</v>
      </c>
      <c r="D73" s="545"/>
      <c r="E73" s="545"/>
      <c r="F73" s="545"/>
      <c r="G73" s="545"/>
      <c r="H73" s="545"/>
      <c r="I73" s="545"/>
      <c r="J73" s="545"/>
      <c r="K73" s="545"/>
      <c r="L73" s="545"/>
      <c r="M73" s="545"/>
      <c r="N73" s="545"/>
      <c r="O73" s="545"/>
      <c r="P73" s="545"/>
      <c r="Q73" s="545"/>
      <c r="R73" s="545"/>
      <c r="S73" s="545"/>
      <c r="T73" s="545"/>
      <c r="U73" s="545"/>
      <c r="V73" s="545"/>
    </row>
    <row r="75" spans="2:22" x14ac:dyDescent="0.35">
      <c r="B75" s="328" t="s">
        <v>725</v>
      </c>
      <c r="C75" s="541" t="s">
        <v>718</v>
      </c>
      <c r="D75" s="470"/>
      <c r="E75" s="470"/>
      <c r="F75" s="470"/>
      <c r="G75" s="470"/>
      <c r="H75" s="470"/>
      <c r="I75" s="470"/>
      <c r="J75" s="470"/>
      <c r="K75" s="470"/>
      <c r="L75" s="470"/>
      <c r="M75" s="470"/>
      <c r="N75" s="470"/>
      <c r="O75" s="470"/>
    </row>
    <row r="76" spans="2:22" x14ac:dyDescent="0.35">
      <c r="C76" s="542" t="s">
        <v>719</v>
      </c>
      <c r="D76" s="470"/>
      <c r="E76" s="470"/>
      <c r="F76" s="470"/>
      <c r="G76" s="470"/>
      <c r="H76" s="470"/>
      <c r="I76" s="470"/>
      <c r="J76" s="470"/>
      <c r="K76" s="470"/>
      <c r="L76" s="470"/>
      <c r="M76" s="470"/>
      <c r="N76" s="470"/>
      <c r="O76" s="470"/>
    </row>
    <row r="77" spans="2:22" x14ac:dyDescent="0.35">
      <c r="C77" s="325" t="s">
        <v>722</v>
      </c>
      <c r="D77" s="470"/>
      <c r="E77" s="470"/>
      <c r="F77" s="470"/>
      <c r="G77" s="470"/>
      <c r="H77" s="470"/>
      <c r="I77" s="470"/>
      <c r="J77" s="470"/>
      <c r="K77" s="470"/>
      <c r="L77" s="470"/>
      <c r="M77" s="470"/>
      <c r="N77" s="470"/>
      <c r="O77" s="470"/>
    </row>
    <row r="78" spans="2:22" x14ac:dyDescent="0.35">
      <c r="C78" s="330" t="s">
        <v>723</v>
      </c>
      <c r="D78" s="470"/>
      <c r="E78" s="470"/>
      <c r="F78" s="470"/>
      <c r="G78" s="470"/>
      <c r="H78" s="470"/>
      <c r="I78" s="470"/>
      <c r="J78" s="470"/>
      <c r="K78" s="470"/>
      <c r="L78" s="470"/>
      <c r="M78" s="470"/>
      <c r="N78" s="470"/>
      <c r="O78" s="470"/>
    </row>
    <row r="79" spans="2:22" x14ac:dyDescent="0.35">
      <c r="C79" s="330" t="s">
        <v>724</v>
      </c>
      <c r="D79" s="470"/>
      <c r="E79" s="470"/>
      <c r="F79" s="470"/>
      <c r="G79" s="470"/>
      <c r="H79" s="470"/>
      <c r="I79" s="470"/>
      <c r="J79" s="470"/>
      <c r="K79" s="470"/>
      <c r="L79" s="470"/>
      <c r="M79" s="470"/>
      <c r="N79" s="470"/>
      <c r="O79" s="470"/>
    </row>
    <row r="80" spans="2:22" x14ac:dyDescent="0.35">
      <c r="C80" s="470"/>
      <c r="D80" s="470"/>
      <c r="E80" s="470"/>
      <c r="F80" s="470"/>
      <c r="G80" s="470"/>
      <c r="H80" s="470"/>
      <c r="I80" s="470"/>
      <c r="J80" s="470"/>
      <c r="K80" s="470"/>
      <c r="L80" s="470"/>
      <c r="M80" s="470"/>
      <c r="N80" s="470"/>
      <c r="O80" s="470"/>
    </row>
    <row r="81" spans="2:3" x14ac:dyDescent="0.35">
      <c r="B81" s="328">
        <v>42443</v>
      </c>
      <c r="C81" s="325" t="s">
        <v>728</v>
      </c>
    </row>
    <row r="83" spans="2:3" x14ac:dyDescent="0.35">
      <c r="B83" s="328">
        <v>42597</v>
      </c>
      <c r="C83" s="325" t="s">
        <v>727</v>
      </c>
    </row>
  </sheetData>
  <sheetProtection password="9487" sheet="1" objects="1" scenarios="1" selectLockedCells="1" selectUnlockedCells="1"/>
  <mergeCells count="2">
    <mergeCell ref="C72:V72"/>
    <mergeCell ref="C73:V73"/>
  </mergeCells>
  <phoneticPr fontId="8"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Z762"/>
  <sheetViews>
    <sheetView topLeftCell="G1" zoomScale="75" workbookViewId="0">
      <selection activeCell="O21" sqref="O21"/>
    </sheetView>
  </sheetViews>
  <sheetFormatPr defaultRowHeight="12.75" x14ac:dyDescent="0.35"/>
  <cols>
    <col min="14" max="14" width="10.1328125" bestFit="1" customWidth="1"/>
  </cols>
  <sheetData>
    <row r="1" spans="1:26" x14ac:dyDescent="0.35">
      <c r="A1" t="s">
        <v>280</v>
      </c>
    </row>
    <row r="4" spans="1:26" x14ac:dyDescent="0.35">
      <c r="Q4" t="s">
        <v>334</v>
      </c>
      <c r="R4" t="s">
        <v>334</v>
      </c>
      <c r="W4" t="s">
        <v>389</v>
      </c>
    </row>
    <row r="5" spans="1:26" x14ac:dyDescent="0.35">
      <c r="B5" t="s">
        <v>331</v>
      </c>
      <c r="C5" s="29" t="s">
        <v>288</v>
      </c>
      <c r="D5" s="138" t="s">
        <v>216</v>
      </c>
      <c r="E5" s="29" t="s">
        <v>325</v>
      </c>
      <c r="F5" s="29" t="s">
        <v>326</v>
      </c>
      <c r="G5" s="29" t="s">
        <v>327</v>
      </c>
      <c r="I5" t="s">
        <v>328</v>
      </c>
      <c r="N5" s="245" t="s">
        <v>331</v>
      </c>
      <c r="O5" s="245" t="s">
        <v>288</v>
      </c>
      <c r="P5" s="245" t="s">
        <v>216</v>
      </c>
      <c r="Q5" s="245" t="s">
        <v>332</v>
      </c>
      <c r="R5" s="245" t="s">
        <v>333</v>
      </c>
      <c r="S5" s="245" t="s">
        <v>288</v>
      </c>
      <c r="T5" s="245" t="s">
        <v>335</v>
      </c>
      <c r="U5" s="245" t="s">
        <v>327</v>
      </c>
      <c r="V5" s="245" t="s">
        <v>336</v>
      </c>
      <c r="W5" s="87"/>
    </row>
    <row r="6" spans="1:26" x14ac:dyDescent="0.35">
      <c r="C6" s="75">
        <v>0.66666666666666663</v>
      </c>
      <c r="D6" s="86">
        <v>30</v>
      </c>
      <c r="E6" s="29">
        <v>0</v>
      </c>
      <c r="F6" s="242">
        <f>IF(D6&gt;0,D6,70)</f>
        <v>30</v>
      </c>
      <c r="G6" s="50"/>
      <c r="I6" t="s">
        <v>329</v>
      </c>
      <c r="N6" s="246">
        <f>Weather_Site!B12</f>
        <v>36533</v>
      </c>
      <c r="O6" s="247">
        <f>Weather_Site!C12</f>
        <v>0.66666666666666663</v>
      </c>
      <c r="P6" s="5">
        <f>Weather_Site!E12</f>
        <v>9.9</v>
      </c>
      <c r="Q6" s="5"/>
      <c r="R6" s="5"/>
      <c r="S6" s="5">
        <f>HOUR(O6)</f>
        <v>16</v>
      </c>
      <c r="T6" s="248"/>
      <c r="U6" s="5"/>
      <c r="V6" s="5"/>
      <c r="W6">
        <f>V6</f>
        <v>0</v>
      </c>
      <c r="X6">
        <f>W6</f>
        <v>0</v>
      </c>
      <c r="Z6" t="s">
        <v>386</v>
      </c>
    </row>
    <row r="7" spans="1:26" x14ac:dyDescent="0.35">
      <c r="C7" s="75">
        <v>0.70833333333333304</v>
      </c>
      <c r="D7" s="86"/>
      <c r="E7" s="29">
        <v>1</v>
      </c>
      <c r="F7" s="29">
        <f t="shared" ref="F7:F22" si="0">IF(D7&gt;0,D7,F6)</f>
        <v>30</v>
      </c>
      <c r="G7" s="29">
        <f>MAX(((F7+F6)/2)-70,0)</f>
        <v>0</v>
      </c>
      <c r="N7" s="246">
        <f>Weather_Site!B13</f>
        <v>36533</v>
      </c>
      <c r="O7" s="247">
        <f>Weather_Site!C13</f>
        <v>0.70833333333333337</v>
      </c>
      <c r="P7" s="5">
        <f>Weather_Site!E13</f>
        <v>10.8</v>
      </c>
      <c r="Q7" s="247">
        <f>IF((O7-O6)&lt;0,(1-MAX(O6,0.625))+MIN(O7,0.334),(IF(O6&lt;0.333,(MIN(O7,0.334)-O6),IF(O7&gt;0.625,MAX(O7,0.625)-O6,0))))</f>
        <v>4.1666666666666741E-2</v>
      </c>
      <c r="R7" s="5">
        <f>HOUR(Q7)</f>
        <v>1</v>
      </c>
      <c r="S7" s="5">
        <f t="shared" ref="S7:S36" si="1">HOUR(O7)</f>
        <v>17</v>
      </c>
      <c r="T7" s="249">
        <f>(P7+P6)/2*R7</f>
        <v>10.350000000000001</v>
      </c>
      <c r="U7" s="5">
        <f>MAX((T7-70*R7),0)</f>
        <v>0</v>
      </c>
      <c r="V7" s="249">
        <f>IF(OR(AND((N7-N6)=0,O6&gt;0.5),AND((N7-N6)=1,O7&lt;0.5),AND(N7-N6)=0,O7&lt;0.5),U7+V6,U7)</f>
        <v>0</v>
      </c>
      <c r="W7" s="278">
        <f>IF(O7&lt;0.75,MAX(V7,W6),V7)</f>
        <v>0</v>
      </c>
      <c r="X7" s="279">
        <f>IF(AND(O6&lt;0.333,O7&gt;=0.333),W7,X6)</f>
        <v>0</v>
      </c>
      <c r="Z7" t="s">
        <v>387</v>
      </c>
    </row>
    <row r="8" spans="1:26" x14ac:dyDescent="0.35">
      <c r="B8" s="277">
        <f t="shared" ref="B8:B21" si="2">C8</f>
        <v>0.75</v>
      </c>
      <c r="C8" s="75">
        <v>0.75</v>
      </c>
      <c r="D8" s="86">
        <v>45</v>
      </c>
      <c r="E8" s="29">
        <v>2</v>
      </c>
      <c r="F8" s="29">
        <f t="shared" si="0"/>
        <v>45</v>
      </c>
      <c r="G8" s="29">
        <f t="shared" ref="G8:G22" si="3">MAX(((F8+F7)/2)-70,0)</f>
        <v>0</v>
      </c>
      <c r="N8" s="246">
        <f>Weather_Site!B14</f>
        <v>36533</v>
      </c>
      <c r="O8" s="247">
        <f>Weather_Site!C14</f>
        <v>0.75</v>
      </c>
      <c r="P8" s="5">
        <f>Weather_Site!E14</f>
        <v>10.9</v>
      </c>
      <c r="Q8" s="247">
        <f t="shared" ref="Q8:Q36" si="4">IF((O8-O7)&lt;0,(1-MAX(O7,0.625))+MIN(O8,0.334),(IF(O7&lt;0.333,(MIN(O8,0.334)-O7),IF(O8&gt;0.625,MAX(O8,0.625)-O7,0))))</f>
        <v>4.166666666666663E-2</v>
      </c>
      <c r="R8" s="5">
        <f t="shared" ref="R8:R71" si="5">HOUR(Q8)</f>
        <v>1</v>
      </c>
      <c r="S8" s="5">
        <f t="shared" si="1"/>
        <v>18</v>
      </c>
      <c r="T8" s="249">
        <f t="shared" ref="T8:T36" si="6">(P8+P7)/2*R8</f>
        <v>10.850000000000001</v>
      </c>
      <c r="U8" s="5">
        <f t="shared" ref="U8:U71" si="7">MAX((T8-70*R8),0)</f>
        <v>0</v>
      </c>
      <c r="V8" s="249">
        <f t="shared" ref="V8:V71" si="8">IF(OR(AND((N8-N7)=0,O7&gt;0.5),AND((N8-N7)=1,O8&lt;0.5),AND(N8-N7)=0,O8&lt;0.5),U8+V7,U8)</f>
        <v>0</v>
      </c>
      <c r="W8" s="278">
        <f t="shared" ref="W8:W71" si="9">IF(O8&lt;0.75,MAX(V8,W7),V8)</f>
        <v>0</v>
      </c>
      <c r="X8" s="279">
        <f t="shared" ref="X8:X34" si="10">IF(AND(O7&lt;0.333,O8&gt;=0.333),W8,X7)</f>
        <v>0</v>
      </c>
    </row>
    <row r="9" spans="1:26" x14ac:dyDescent="0.35">
      <c r="B9" s="277">
        <f t="shared" si="2"/>
        <v>0.79166666666666696</v>
      </c>
      <c r="C9" s="75">
        <v>0.79166666666666696</v>
      </c>
      <c r="D9" s="86">
        <v>60</v>
      </c>
      <c r="E9" s="29">
        <v>3</v>
      </c>
      <c r="F9" s="29">
        <f t="shared" si="0"/>
        <v>60</v>
      </c>
      <c r="G9" s="29">
        <f t="shared" si="3"/>
        <v>0</v>
      </c>
      <c r="N9" s="246">
        <f>Weather_Site!B15</f>
        <v>36533</v>
      </c>
      <c r="O9" s="247">
        <f>Weather_Site!C15</f>
        <v>0.79166666666666663</v>
      </c>
      <c r="P9" s="5">
        <f>Weather_Site!E15</f>
        <v>11.7</v>
      </c>
      <c r="Q9" s="247">
        <f t="shared" si="4"/>
        <v>4.166666666666663E-2</v>
      </c>
      <c r="R9" s="5">
        <f t="shared" si="5"/>
        <v>1</v>
      </c>
      <c r="S9" s="5">
        <f t="shared" si="1"/>
        <v>19</v>
      </c>
      <c r="T9" s="249">
        <f t="shared" si="6"/>
        <v>11.3</v>
      </c>
      <c r="U9" s="5">
        <f t="shared" si="7"/>
        <v>0</v>
      </c>
      <c r="V9" s="249">
        <f t="shared" si="8"/>
        <v>0</v>
      </c>
      <c r="W9" s="278">
        <f t="shared" si="9"/>
        <v>0</v>
      </c>
      <c r="X9" s="279">
        <f t="shared" si="10"/>
        <v>0</v>
      </c>
    </row>
    <row r="10" spans="1:26" x14ac:dyDescent="0.35">
      <c r="B10" s="277">
        <f t="shared" si="2"/>
        <v>0.83333333333333304</v>
      </c>
      <c r="C10" s="75">
        <v>0.83333333333333304</v>
      </c>
      <c r="D10" s="86">
        <v>70</v>
      </c>
      <c r="E10" s="29">
        <v>4</v>
      </c>
      <c r="F10" s="29">
        <f t="shared" si="0"/>
        <v>70</v>
      </c>
      <c r="G10" s="29">
        <f t="shared" si="3"/>
        <v>0</v>
      </c>
      <c r="N10" s="246">
        <f>Weather_Site!B16</f>
        <v>36533</v>
      </c>
      <c r="O10" s="247">
        <f>Weather_Site!C16</f>
        <v>0.83333333333333337</v>
      </c>
      <c r="P10" s="5">
        <f>Weather_Site!E16</f>
        <v>14.1</v>
      </c>
      <c r="Q10" s="247">
        <f t="shared" si="4"/>
        <v>4.1666666666666741E-2</v>
      </c>
      <c r="R10" s="5">
        <f t="shared" si="5"/>
        <v>1</v>
      </c>
      <c r="S10" s="5">
        <f t="shared" si="1"/>
        <v>20</v>
      </c>
      <c r="T10" s="249">
        <f t="shared" si="6"/>
        <v>12.899999999999999</v>
      </c>
      <c r="U10" s="5">
        <f t="shared" si="7"/>
        <v>0</v>
      </c>
      <c r="V10" s="249">
        <f t="shared" si="8"/>
        <v>0</v>
      </c>
      <c r="W10" s="278">
        <f t="shared" si="9"/>
        <v>0</v>
      </c>
      <c r="X10" s="279">
        <f t="shared" si="10"/>
        <v>0</v>
      </c>
    </row>
    <row r="11" spans="1:26" x14ac:dyDescent="0.35">
      <c r="B11" s="277">
        <f t="shared" si="2"/>
        <v>0.875</v>
      </c>
      <c r="C11" s="75">
        <v>0.875</v>
      </c>
      <c r="D11" s="86">
        <v>80</v>
      </c>
      <c r="E11" s="29">
        <v>5</v>
      </c>
      <c r="F11" s="29">
        <f t="shared" si="0"/>
        <v>80</v>
      </c>
      <c r="G11" s="29">
        <f t="shared" si="3"/>
        <v>5</v>
      </c>
      <c r="N11" s="246">
        <f>Weather_Site!B17</f>
        <v>36533</v>
      </c>
      <c r="O11" s="247">
        <f>Weather_Site!C17</f>
        <v>0.875</v>
      </c>
      <c r="P11" s="5">
        <f>Weather_Site!E17</f>
        <v>14.5</v>
      </c>
      <c r="Q11" s="247">
        <f t="shared" si="4"/>
        <v>4.166666666666663E-2</v>
      </c>
      <c r="R11" s="5">
        <f t="shared" si="5"/>
        <v>1</v>
      </c>
      <c r="S11" s="5">
        <f t="shared" si="1"/>
        <v>21</v>
      </c>
      <c r="T11" s="249">
        <f t="shared" si="6"/>
        <v>14.3</v>
      </c>
      <c r="U11" s="5">
        <f t="shared" si="7"/>
        <v>0</v>
      </c>
      <c r="V11" s="249">
        <f t="shared" si="8"/>
        <v>0</v>
      </c>
      <c r="W11" s="278">
        <f t="shared" si="9"/>
        <v>0</v>
      </c>
      <c r="X11" s="279">
        <f t="shared" si="10"/>
        <v>0</v>
      </c>
    </row>
    <row r="12" spans="1:26" x14ac:dyDescent="0.35">
      <c r="B12" s="277">
        <f t="shared" si="2"/>
        <v>0.91666666666666696</v>
      </c>
      <c r="C12" s="75">
        <v>0.91666666666666696</v>
      </c>
      <c r="D12" s="86">
        <v>80</v>
      </c>
      <c r="E12" s="29">
        <v>6</v>
      </c>
      <c r="F12" s="29">
        <f t="shared" si="0"/>
        <v>80</v>
      </c>
      <c r="G12" s="29">
        <f t="shared" si="3"/>
        <v>10</v>
      </c>
      <c r="N12" s="246">
        <f>Weather_Site!B18</f>
        <v>36533</v>
      </c>
      <c r="O12" s="247">
        <f>Weather_Site!C18</f>
        <v>0.91666666666666663</v>
      </c>
      <c r="P12" s="5">
        <f>Weather_Site!E18</f>
        <v>14.3</v>
      </c>
      <c r="Q12" s="247">
        <f t="shared" si="4"/>
        <v>4.166666666666663E-2</v>
      </c>
      <c r="R12" s="5">
        <f t="shared" si="5"/>
        <v>1</v>
      </c>
      <c r="S12" s="5">
        <f t="shared" si="1"/>
        <v>22</v>
      </c>
      <c r="T12" s="249">
        <f t="shared" si="6"/>
        <v>14.4</v>
      </c>
      <c r="U12" s="5">
        <f t="shared" si="7"/>
        <v>0</v>
      </c>
      <c r="V12" s="249">
        <f t="shared" si="8"/>
        <v>0</v>
      </c>
      <c r="W12" s="278">
        <f t="shared" si="9"/>
        <v>0</v>
      </c>
      <c r="X12" s="279">
        <f t="shared" si="10"/>
        <v>0</v>
      </c>
    </row>
    <row r="13" spans="1:26" x14ac:dyDescent="0.35">
      <c r="B13" s="277">
        <f t="shared" si="2"/>
        <v>0.95833333333333304</v>
      </c>
      <c r="C13" s="75">
        <v>0.95833333333333304</v>
      </c>
      <c r="D13" s="86">
        <v>80</v>
      </c>
      <c r="E13" s="29">
        <v>7</v>
      </c>
      <c r="F13" s="29">
        <f t="shared" si="0"/>
        <v>80</v>
      </c>
      <c r="G13" s="29">
        <f t="shared" si="3"/>
        <v>10</v>
      </c>
      <c r="N13" s="246">
        <f>Weather_Site!B19</f>
        <v>36533</v>
      </c>
      <c r="O13" s="247">
        <f>Weather_Site!C19</f>
        <v>0.95833333333333337</v>
      </c>
      <c r="P13" s="5">
        <f>Weather_Site!E19</f>
        <v>16.3</v>
      </c>
      <c r="Q13" s="247">
        <f t="shared" si="4"/>
        <v>4.1666666666666741E-2</v>
      </c>
      <c r="R13" s="5">
        <f t="shared" si="5"/>
        <v>1</v>
      </c>
      <c r="S13" s="5">
        <f t="shared" si="1"/>
        <v>23</v>
      </c>
      <c r="T13" s="249">
        <f t="shared" si="6"/>
        <v>15.3</v>
      </c>
      <c r="U13" s="5">
        <f t="shared" si="7"/>
        <v>0</v>
      </c>
      <c r="V13" s="249">
        <f t="shared" si="8"/>
        <v>0</v>
      </c>
      <c r="W13" s="278">
        <f t="shared" si="9"/>
        <v>0</v>
      </c>
      <c r="X13" s="279">
        <f t="shared" si="10"/>
        <v>0</v>
      </c>
    </row>
    <row r="14" spans="1:26" x14ac:dyDescent="0.35">
      <c r="B14" s="277">
        <f t="shared" si="2"/>
        <v>1</v>
      </c>
      <c r="C14" s="75">
        <v>1</v>
      </c>
      <c r="D14" s="86"/>
      <c r="E14" s="29">
        <v>8</v>
      </c>
      <c r="F14" s="29">
        <f t="shared" si="0"/>
        <v>80</v>
      </c>
      <c r="G14" s="29">
        <f t="shared" si="3"/>
        <v>10</v>
      </c>
      <c r="N14" s="246">
        <f>Weather_Site!B20</f>
        <v>36534</v>
      </c>
      <c r="O14" s="247">
        <f>Weather_Site!C20</f>
        <v>0</v>
      </c>
      <c r="P14" s="5">
        <f>Weather_Site!E20</f>
        <v>24.2</v>
      </c>
      <c r="Q14" s="247">
        <f t="shared" si="4"/>
        <v>4.166666666666663E-2</v>
      </c>
      <c r="R14" s="5">
        <f t="shared" si="5"/>
        <v>1</v>
      </c>
      <c r="S14" s="5">
        <f t="shared" si="1"/>
        <v>0</v>
      </c>
      <c r="T14" s="249">
        <f t="shared" si="6"/>
        <v>20.25</v>
      </c>
      <c r="U14" s="5">
        <f t="shared" si="7"/>
        <v>0</v>
      </c>
      <c r="V14" s="249">
        <f t="shared" si="8"/>
        <v>0</v>
      </c>
      <c r="W14" s="278">
        <f t="shared" si="9"/>
        <v>0</v>
      </c>
      <c r="X14" s="279">
        <f t="shared" si="10"/>
        <v>0</v>
      </c>
    </row>
    <row r="15" spans="1:26" x14ac:dyDescent="0.35">
      <c r="B15" s="277">
        <f t="shared" si="2"/>
        <v>1.0416666666666701</v>
      </c>
      <c r="C15" s="75">
        <v>1.0416666666666701</v>
      </c>
      <c r="D15" s="86"/>
      <c r="E15" s="29">
        <v>9</v>
      </c>
      <c r="F15" s="29">
        <f t="shared" si="0"/>
        <v>80</v>
      </c>
      <c r="G15" s="29">
        <f t="shared" si="3"/>
        <v>10</v>
      </c>
      <c r="N15" s="246">
        <f>Weather_Site!B21</f>
        <v>36534</v>
      </c>
      <c r="O15" s="247">
        <f>Weather_Site!C21</f>
        <v>4.1666666666666664E-2</v>
      </c>
      <c r="P15" s="5">
        <f>Weather_Site!E21</f>
        <v>32.9</v>
      </c>
      <c r="Q15" s="247">
        <f t="shared" si="4"/>
        <v>4.1666666666666664E-2</v>
      </c>
      <c r="R15" s="5">
        <f t="shared" si="5"/>
        <v>1</v>
      </c>
      <c r="S15" s="5">
        <f t="shared" si="1"/>
        <v>1</v>
      </c>
      <c r="T15" s="249">
        <f t="shared" si="6"/>
        <v>28.549999999999997</v>
      </c>
      <c r="U15" s="5">
        <f t="shared" si="7"/>
        <v>0</v>
      </c>
      <c r="V15" s="249">
        <f t="shared" si="8"/>
        <v>0</v>
      </c>
      <c r="W15" s="278">
        <f t="shared" si="9"/>
        <v>0</v>
      </c>
      <c r="X15" s="279">
        <f t="shared" si="10"/>
        <v>0</v>
      </c>
    </row>
    <row r="16" spans="1:26" x14ac:dyDescent="0.35">
      <c r="B16" s="277">
        <f t="shared" si="2"/>
        <v>1.0833333333333299</v>
      </c>
      <c r="C16" s="75">
        <v>1.0833333333333299</v>
      </c>
      <c r="D16" s="86"/>
      <c r="E16" s="29">
        <v>10</v>
      </c>
      <c r="F16" s="29">
        <f t="shared" si="0"/>
        <v>80</v>
      </c>
      <c r="G16" s="29">
        <f t="shared" si="3"/>
        <v>10</v>
      </c>
      <c r="N16" s="246">
        <f>Weather_Site!B22</f>
        <v>36534</v>
      </c>
      <c r="O16" s="247">
        <f>Weather_Site!C22</f>
        <v>8.3333333333333329E-2</v>
      </c>
      <c r="P16" s="5">
        <f>Weather_Site!E22</f>
        <v>40.200000000000003</v>
      </c>
      <c r="Q16" s="247">
        <f t="shared" si="4"/>
        <v>4.1666666666666664E-2</v>
      </c>
      <c r="R16" s="5">
        <f t="shared" si="5"/>
        <v>1</v>
      </c>
      <c r="S16" s="5">
        <f t="shared" si="1"/>
        <v>2</v>
      </c>
      <c r="T16" s="249">
        <f t="shared" si="6"/>
        <v>36.549999999999997</v>
      </c>
      <c r="U16" s="5">
        <f t="shared" si="7"/>
        <v>0</v>
      </c>
      <c r="V16" s="249">
        <f t="shared" si="8"/>
        <v>0</v>
      </c>
      <c r="W16" s="278">
        <f t="shared" si="9"/>
        <v>0</v>
      </c>
      <c r="X16" s="279">
        <f t="shared" si="10"/>
        <v>0</v>
      </c>
    </row>
    <row r="17" spans="2:24" x14ac:dyDescent="0.35">
      <c r="B17" s="277">
        <f t="shared" si="2"/>
        <v>1.125</v>
      </c>
      <c r="C17" s="75">
        <v>1.125</v>
      </c>
      <c r="D17" s="86">
        <v>90</v>
      </c>
      <c r="E17" s="29">
        <v>11</v>
      </c>
      <c r="F17" s="29">
        <f t="shared" si="0"/>
        <v>90</v>
      </c>
      <c r="G17" s="29">
        <f t="shared" si="3"/>
        <v>15</v>
      </c>
      <c r="N17" s="246">
        <f>Weather_Site!B23</f>
        <v>36534</v>
      </c>
      <c r="O17" s="247">
        <f>Weather_Site!C23</f>
        <v>0.125</v>
      </c>
      <c r="P17" s="5">
        <f>Weather_Site!E23</f>
        <v>44.5</v>
      </c>
      <c r="Q17" s="247">
        <f t="shared" si="4"/>
        <v>4.1666666666666671E-2</v>
      </c>
      <c r="R17" s="5">
        <f t="shared" si="5"/>
        <v>1</v>
      </c>
      <c r="S17" s="5">
        <f t="shared" si="1"/>
        <v>3</v>
      </c>
      <c r="T17" s="249">
        <f t="shared" si="6"/>
        <v>42.35</v>
      </c>
      <c r="U17" s="5">
        <f t="shared" si="7"/>
        <v>0</v>
      </c>
      <c r="V17" s="249">
        <f t="shared" si="8"/>
        <v>0</v>
      </c>
      <c r="W17" s="278">
        <f t="shared" si="9"/>
        <v>0</v>
      </c>
      <c r="X17" s="279">
        <f t="shared" si="10"/>
        <v>0</v>
      </c>
    </row>
    <row r="18" spans="2:24" x14ac:dyDescent="0.35">
      <c r="B18" s="277">
        <f t="shared" si="2"/>
        <v>1.1666666666666701</v>
      </c>
      <c r="C18" s="75">
        <v>1.1666666666666701</v>
      </c>
      <c r="D18" s="86"/>
      <c r="E18" s="29">
        <v>12</v>
      </c>
      <c r="F18" s="29">
        <f t="shared" si="0"/>
        <v>90</v>
      </c>
      <c r="G18" s="29">
        <f t="shared" si="3"/>
        <v>20</v>
      </c>
      <c r="N18" s="246">
        <f>Weather_Site!B24</f>
        <v>36534</v>
      </c>
      <c r="O18" s="247">
        <f>Weather_Site!C24</f>
        <v>0.16666666666666666</v>
      </c>
      <c r="P18" s="5">
        <f>Weather_Site!E24</f>
        <v>48.4</v>
      </c>
      <c r="Q18" s="247">
        <f t="shared" si="4"/>
        <v>4.1666666666666657E-2</v>
      </c>
      <c r="R18" s="5">
        <f t="shared" si="5"/>
        <v>1</v>
      </c>
      <c r="S18" s="5">
        <f t="shared" si="1"/>
        <v>4</v>
      </c>
      <c r="T18" s="249">
        <f t="shared" si="6"/>
        <v>46.45</v>
      </c>
      <c r="U18" s="5">
        <f t="shared" si="7"/>
        <v>0</v>
      </c>
      <c r="V18" s="249">
        <f t="shared" si="8"/>
        <v>0</v>
      </c>
      <c r="W18" s="278">
        <f t="shared" si="9"/>
        <v>0</v>
      </c>
      <c r="X18" s="279">
        <f t="shared" si="10"/>
        <v>0</v>
      </c>
    </row>
    <row r="19" spans="2:24" x14ac:dyDescent="0.35">
      <c r="B19" s="277">
        <f t="shared" si="2"/>
        <v>1.2083333333333299</v>
      </c>
      <c r="C19" s="75">
        <v>1.2083333333333299</v>
      </c>
      <c r="D19" s="86"/>
      <c r="E19" s="29">
        <v>13</v>
      </c>
      <c r="F19" s="29">
        <f t="shared" si="0"/>
        <v>90</v>
      </c>
      <c r="G19" s="29">
        <f t="shared" si="3"/>
        <v>20</v>
      </c>
      <c r="N19" s="246">
        <f>Weather_Site!B25</f>
        <v>36534</v>
      </c>
      <c r="O19" s="247">
        <f>Weather_Site!C25</f>
        <v>0.20833333333333334</v>
      </c>
      <c r="P19" s="5">
        <f>Weather_Site!E25</f>
        <v>48.7</v>
      </c>
      <c r="Q19" s="247">
        <f t="shared" si="4"/>
        <v>4.1666666666666685E-2</v>
      </c>
      <c r="R19" s="5">
        <f t="shared" si="5"/>
        <v>1</v>
      </c>
      <c r="S19" s="5">
        <f t="shared" si="1"/>
        <v>5</v>
      </c>
      <c r="T19" s="249">
        <f t="shared" si="6"/>
        <v>48.55</v>
      </c>
      <c r="U19" s="5">
        <f t="shared" si="7"/>
        <v>0</v>
      </c>
      <c r="V19" s="249">
        <f t="shared" si="8"/>
        <v>0</v>
      </c>
      <c r="W19" s="278">
        <f t="shared" si="9"/>
        <v>0</v>
      </c>
      <c r="X19" s="279">
        <f t="shared" si="10"/>
        <v>0</v>
      </c>
    </row>
    <row r="20" spans="2:24" x14ac:dyDescent="0.35">
      <c r="B20" s="277">
        <f t="shared" si="2"/>
        <v>1.25</v>
      </c>
      <c r="C20" s="75">
        <v>1.25</v>
      </c>
      <c r="D20" s="86">
        <v>75</v>
      </c>
      <c r="E20" s="29">
        <v>14</v>
      </c>
      <c r="F20" s="29">
        <f t="shared" si="0"/>
        <v>75</v>
      </c>
      <c r="G20" s="29">
        <f t="shared" si="3"/>
        <v>12.5</v>
      </c>
      <c r="N20" s="246">
        <f>Weather_Site!B26</f>
        <v>36534</v>
      </c>
      <c r="O20" s="247">
        <f>Weather_Site!C26</f>
        <v>0.25</v>
      </c>
      <c r="P20" s="5">
        <f>Weather_Site!E26</f>
        <v>51</v>
      </c>
      <c r="Q20" s="247">
        <f t="shared" si="4"/>
        <v>4.1666666666666657E-2</v>
      </c>
      <c r="R20" s="5">
        <f t="shared" si="5"/>
        <v>1</v>
      </c>
      <c r="S20" s="5">
        <f t="shared" si="1"/>
        <v>6</v>
      </c>
      <c r="T20" s="249">
        <f t="shared" si="6"/>
        <v>49.85</v>
      </c>
      <c r="U20" s="5">
        <f t="shared" si="7"/>
        <v>0</v>
      </c>
      <c r="V20" s="249">
        <f t="shared" si="8"/>
        <v>0</v>
      </c>
      <c r="W20" s="278">
        <f t="shared" si="9"/>
        <v>0</v>
      </c>
      <c r="X20" s="279">
        <f t="shared" si="10"/>
        <v>0</v>
      </c>
    </row>
    <row r="21" spans="2:24" x14ac:dyDescent="0.35">
      <c r="B21" s="277">
        <f t="shared" si="2"/>
        <v>1.2916666666666701</v>
      </c>
      <c r="C21" s="75">
        <v>1.2916666666666701</v>
      </c>
      <c r="D21" s="86"/>
      <c r="E21" s="29">
        <v>15</v>
      </c>
      <c r="F21" s="29">
        <f t="shared" si="0"/>
        <v>75</v>
      </c>
      <c r="G21" s="29">
        <f t="shared" si="3"/>
        <v>5</v>
      </c>
      <c r="N21" s="246">
        <f>Weather_Site!B27</f>
        <v>36534</v>
      </c>
      <c r="O21" s="247">
        <f>Weather_Site!C27</f>
        <v>0.29166666666666669</v>
      </c>
      <c r="P21" s="5">
        <f>Weather_Site!E27</f>
        <v>55</v>
      </c>
      <c r="Q21" s="247">
        <f t="shared" si="4"/>
        <v>4.1666666666666685E-2</v>
      </c>
      <c r="R21" s="5">
        <f t="shared" si="5"/>
        <v>1</v>
      </c>
      <c r="S21" s="5">
        <f t="shared" si="1"/>
        <v>7</v>
      </c>
      <c r="T21" s="249">
        <f t="shared" si="6"/>
        <v>53</v>
      </c>
      <c r="U21" s="5">
        <f t="shared" si="7"/>
        <v>0</v>
      </c>
      <c r="V21" s="249">
        <f t="shared" si="8"/>
        <v>0</v>
      </c>
      <c r="W21" s="278">
        <f t="shared" si="9"/>
        <v>0</v>
      </c>
      <c r="X21" s="279">
        <f t="shared" si="10"/>
        <v>0</v>
      </c>
    </row>
    <row r="22" spans="2:24" x14ac:dyDescent="0.35">
      <c r="B22" s="277">
        <f>C22</f>
        <v>1.3333333333333299</v>
      </c>
      <c r="C22" s="75">
        <v>1.3333333333333299</v>
      </c>
      <c r="D22" s="86">
        <v>60</v>
      </c>
      <c r="E22" s="29">
        <v>16</v>
      </c>
      <c r="F22" s="29">
        <f t="shared" si="0"/>
        <v>60</v>
      </c>
      <c r="G22" s="29">
        <f t="shared" si="3"/>
        <v>0</v>
      </c>
      <c r="N22" s="246">
        <f>Weather_Site!B28</f>
        <v>36534</v>
      </c>
      <c r="O22" s="247">
        <f>Weather_Site!C28</f>
        <v>0.33333333333333331</v>
      </c>
      <c r="P22" s="5">
        <f>Weather_Site!E28</f>
        <v>52</v>
      </c>
      <c r="Q22" s="247">
        <f t="shared" si="4"/>
        <v>4.166666666666663E-2</v>
      </c>
      <c r="R22" s="5">
        <f t="shared" si="5"/>
        <v>1</v>
      </c>
      <c r="S22" s="5">
        <f t="shared" si="1"/>
        <v>8</v>
      </c>
      <c r="T22" s="249">
        <f t="shared" si="6"/>
        <v>53.5</v>
      </c>
      <c r="U22" s="5">
        <f t="shared" si="7"/>
        <v>0</v>
      </c>
      <c r="V22" s="249">
        <f t="shared" si="8"/>
        <v>0</v>
      </c>
      <c r="W22" s="278">
        <f t="shared" si="9"/>
        <v>0</v>
      </c>
      <c r="X22" s="279">
        <f t="shared" si="10"/>
        <v>0</v>
      </c>
    </row>
    <row r="23" spans="2:24" x14ac:dyDescent="0.35">
      <c r="F23" s="243" t="s">
        <v>327</v>
      </c>
      <c r="G23" s="244">
        <f>SUM(G9:G22)/4</f>
        <v>31.875</v>
      </c>
      <c r="I23" t="s">
        <v>330</v>
      </c>
      <c r="N23" s="246">
        <f>Weather_Site!B29</f>
        <v>36534</v>
      </c>
      <c r="O23" s="247">
        <f>Weather_Site!C29</f>
        <v>0.375</v>
      </c>
      <c r="P23" s="5">
        <f>Weather_Site!E29</f>
        <v>42</v>
      </c>
      <c r="Q23" s="247">
        <f t="shared" si="4"/>
        <v>0</v>
      </c>
      <c r="R23" s="5">
        <f t="shared" si="5"/>
        <v>0</v>
      </c>
      <c r="S23" s="5">
        <f t="shared" si="1"/>
        <v>9</v>
      </c>
      <c r="T23" s="249">
        <f t="shared" si="6"/>
        <v>0</v>
      </c>
      <c r="U23" s="5">
        <f t="shared" si="7"/>
        <v>0</v>
      </c>
      <c r="V23" s="249">
        <f t="shared" si="8"/>
        <v>0</v>
      </c>
      <c r="W23" s="278">
        <f t="shared" si="9"/>
        <v>0</v>
      </c>
      <c r="X23" s="279">
        <f t="shared" si="10"/>
        <v>0</v>
      </c>
    </row>
    <row r="24" spans="2:24" x14ac:dyDescent="0.35">
      <c r="N24" s="246">
        <f>Weather_Site!B30</f>
        <v>0</v>
      </c>
      <c r="O24" s="247">
        <f>Weather_Site!C30</f>
        <v>0</v>
      </c>
      <c r="P24" s="5">
        <f>Weather_Site!E30</f>
        <v>0</v>
      </c>
      <c r="Q24" s="247">
        <f t="shared" si="4"/>
        <v>0.375</v>
      </c>
      <c r="R24" s="5">
        <f t="shared" si="5"/>
        <v>9</v>
      </c>
      <c r="S24" s="5">
        <f t="shared" si="1"/>
        <v>0</v>
      </c>
      <c r="T24" s="249">
        <f t="shared" si="6"/>
        <v>189</v>
      </c>
      <c r="U24" s="5">
        <f t="shared" si="7"/>
        <v>0</v>
      </c>
      <c r="V24" s="249">
        <f t="shared" si="8"/>
        <v>0</v>
      </c>
      <c r="W24" s="278">
        <f t="shared" si="9"/>
        <v>0</v>
      </c>
      <c r="X24" s="279">
        <f t="shared" si="10"/>
        <v>0</v>
      </c>
    </row>
    <row r="25" spans="2:24" x14ac:dyDescent="0.35">
      <c r="N25" s="246">
        <f>Weather_Site!B31</f>
        <v>0</v>
      </c>
      <c r="O25" s="247">
        <f>Weather_Site!C31</f>
        <v>0</v>
      </c>
      <c r="P25" s="5">
        <f>Weather_Site!E31</f>
        <v>0</v>
      </c>
      <c r="Q25" s="247">
        <f t="shared" si="4"/>
        <v>0</v>
      </c>
      <c r="R25" s="5">
        <f t="shared" si="5"/>
        <v>0</v>
      </c>
      <c r="S25" s="5">
        <f t="shared" si="1"/>
        <v>0</v>
      </c>
      <c r="T25" s="249">
        <f t="shared" si="6"/>
        <v>0</v>
      </c>
      <c r="U25" s="5">
        <f t="shared" si="7"/>
        <v>0</v>
      </c>
      <c r="V25" s="249">
        <f t="shared" si="8"/>
        <v>0</v>
      </c>
      <c r="W25" s="278">
        <f t="shared" si="9"/>
        <v>0</v>
      </c>
      <c r="X25" s="279">
        <f t="shared" si="10"/>
        <v>0</v>
      </c>
    </row>
    <row r="26" spans="2:24" x14ac:dyDescent="0.35">
      <c r="N26" s="246">
        <f>Weather_Site!B32</f>
        <v>0</v>
      </c>
      <c r="O26" s="247">
        <f>Weather_Site!C32</f>
        <v>0</v>
      </c>
      <c r="P26" s="5">
        <f>Weather_Site!E32</f>
        <v>0</v>
      </c>
      <c r="Q26" s="247">
        <f t="shared" si="4"/>
        <v>0</v>
      </c>
      <c r="R26" s="5">
        <f t="shared" si="5"/>
        <v>0</v>
      </c>
      <c r="S26" s="5">
        <f t="shared" si="1"/>
        <v>0</v>
      </c>
      <c r="T26" s="249">
        <f t="shared" si="6"/>
        <v>0</v>
      </c>
      <c r="U26" s="5">
        <f t="shared" si="7"/>
        <v>0</v>
      </c>
      <c r="V26" s="249">
        <f t="shared" si="8"/>
        <v>0</v>
      </c>
      <c r="W26" s="278">
        <f t="shared" si="9"/>
        <v>0</v>
      </c>
      <c r="X26" s="279">
        <f t="shared" si="10"/>
        <v>0</v>
      </c>
    </row>
    <row r="27" spans="2:24" x14ac:dyDescent="0.35">
      <c r="N27" s="246">
        <f>Weather_Site!B33</f>
        <v>0</v>
      </c>
      <c r="O27" s="247">
        <f>Weather_Site!C33</f>
        <v>0</v>
      </c>
      <c r="P27" s="5">
        <f>Weather_Site!E33</f>
        <v>0</v>
      </c>
      <c r="Q27" s="247">
        <f t="shared" si="4"/>
        <v>0</v>
      </c>
      <c r="R27" s="5">
        <f t="shared" si="5"/>
        <v>0</v>
      </c>
      <c r="S27" s="5">
        <f t="shared" si="1"/>
        <v>0</v>
      </c>
      <c r="T27" s="249">
        <f t="shared" si="6"/>
        <v>0</v>
      </c>
      <c r="U27" s="5">
        <f t="shared" si="7"/>
        <v>0</v>
      </c>
      <c r="V27" s="249">
        <f t="shared" si="8"/>
        <v>0</v>
      </c>
      <c r="W27" s="278">
        <f t="shared" si="9"/>
        <v>0</v>
      </c>
      <c r="X27" s="279">
        <f t="shared" si="10"/>
        <v>0</v>
      </c>
    </row>
    <row r="28" spans="2:24" x14ac:dyDescent="0.35">
      <c r="N28" s="246">
        <f>Weather_Site!B34</f>
        <v>0</v>
      </c>
      <c r="O28" s="247">
        <f>Weather_Site!C34</f>
        <v>0</v>
      </c>
      <c r="P28" s="5">
        <f>Weather_Site!E34</f>
        <v>0</v>
      </c>
      <c r="Q28" s="247">
        <f t="shared" si="4"/>
        <v>0</v>
      </c>
      <c r="R28" s="5">
        <f t="shared" si="5"/>
        <v>0</v>
      </c>
      <c r="S28" s="5">
        <f t="shared" si="1"/>
        <v>0</v>
      </c>
      <c r="T28" s="249">
        <f t="shared" si="6"/>
        <v>0</v>
      </c>
      <c r="U28" s="5">
        <f t="shared" si="7"/>
        <v>0</v>
      </c>
      <c r="V28" s="249">
        <f t="shared" si="8"/>
        <v>0</v>
      </c>
      <c r="W28" s="278">
        <f t="shared" si="9"/>
        <v>0</v>
      </c>
      <c r="X28" s="279">
        <f t="shared" si="10"/>
        <v>0</v>
      </c>
    </row>
    <row r="29" spans="2:24" x14ac:dyDescent="0.35">
      <c r="N29" s="246">
        <f>Weather_Site!B35</f>
        <v>0</v>
      </c>
      <c r="O29" s="247">
        <f>Weather_Site!C35</f>
        <v>0</v>
      </c>
      <c r="P29" s="5">
        <f>Weather_Site!E35</f>
        <v>0</v>
      </c>
      <c r="Q29" s="247">
        <f t="shared" si="4"/>
        <v>0</v>
      </c>
      <c r="R29" s="5">
        <f t="shared" si="5"/>
        <v>0</v>
      </c>
      <c r="S29" s="5">
        <f t="shared" si="1"/>
        <v>0</v>
      </c>
      <c r="T29" s="249">
        <f t="shared" si="6"/>
        <v>0</v>
      </c>
      <c r="U29" s="5">
        <f t="shared" si="7"/>
        <v>0</v>
      </c>
      <c r="V29" s="249">
        <f t="shared" si="8"/>
        <v>0</v>
      </c>
      <c r="W29" s="278">
        <f t="shared" si="9"/>
        <v>0</v>
      </c>
      <c r="X29" s="279">
        <f t="shared" si="10"/>
        <v>0</v>
      </c>
    </row>
    <row r="30" spans="2:24" x14ac:dyDescent="0.35">
      <c r="N30" s="246">
        <f>Weather_Site!B36</f>
        <v>0</v>
      </c>
      <c r="O30" s="247">
        <f>Weather_Site!C36</f>
        <v>0</v>
      </c>
      <c r="P30" s="5">
        <f>Weather_Site!E36</f>
        <v>0</v>
      </c>
      <c r="Q30" s="247">
        <f t="shared" si="4"/>
        <v>0</v>
      </c>
      <c r="R30" s="5">
        <f t="shared" si="5"/>
        <v>0</v>
      </c>
      <c r="S30" s="5">
        <f t="shared" si="1"/>
        <v>0</v>
      </c>
      <c r="T30" s="249">
        <f t="shared" si="6"/>
        <v>0</v>
      </c>
      <c r="U30" s="5">
        <f t="shared" si="7"/>
        <v>0</v>
      </c>
      <c r="V30" s="249">
        <f t="shared" si="8"/>
        <v>0</v>
      </c>
      <c r="W30" s="278">
        <f t="shared" si="9"/>
        <v>0</v>
      </c>
      <c r="X30" s="279">
        <f t="shared" si="10"/>
        <v>0</v>
      </c>
    </row>
    <row r="31" spans="2:24" x14ac:dyDescent="0.35">
      <c r="N31" s="246">
        <f>Weather_Site!B37</f>
        <v>0</v>
      </c>
      <c r="O31" s="247">
        <f>Weather_Site!C37</f>
        <v>0</v>
      </c>
      <c r="P31" s="5">
        <f>Weather_Site!E37</f>
        <v>0</v>
      </c>
      <c r="Q31" s="247">
        <f t="shared" si="4"/>
        <v>0</v>
      </c>
      <c r="R31" s="5">
        <f t="shared" si="5"/>
        <v>0</v>
      </c>
      <c r="S31" s="5">
        <f t="shared" si="1"/>
        <v>0</v>
      </c>
      <c r="T31" s="249">
        <f t="shared" si="6"/>
        <v>0</v>
      </c>
      <c r="U31" s="5">
        <f t="shared" si="7"/>
        <v>0</v>
      </c>
      <c r="V31" s="249">
        <f t="shared" si="8"/>
        <v>0</v>
      </c>
      <c r="W31" s="278">
        <f t="shared" si="9"/>
        <v>0</v>
      </c>
      <c r="X31" s="279">
        <f t="shared" si="10"/>
        <v>0</v>
      </c>
    </row>
    <row r="32" spans="2:24" x14ac:dyDescent="0.35">
      <c r="N32" s="246">
        <f>Weather_Site!B38</f>
        <v>0</v>
      </c>
      <c r="O32" s="247">
        <f>Weather_Site!C38</f>
        <v>0</v>
      </c>
      <c r="P32" s="5">
        <f>Weather_Site!E38</f>
        <v>0</v>
      </c>
      <c r="Q32" s="247">
        <f t="shared" si="4"/>
        <v>0</v>
      </c>
      <c r="R32" s="5">
        <f t="shared" si="5"/>
        <v>0</v>
      </c>
      <c r="S32" s="5">
        <f t="shared" si="1"/>
        <v>0</v>
      </c>
      <c r="T32" s="249">
        <f t="shared" si="6"/>
        <v>0</v>
      </c>
      <c r="U32" s="5">
        <f t="shared" si="7"/>
        <v>0</v>
      </c>
      <c r="V32" s="249">
        <f t="shared" si="8"/>
        <v>0</v>
      </c>
      <c r="W32" s="278">
        <f t="shared" si="9"/>
        <v>0</v>
      </c>
      <c r="X32" s="279">
        <f t="shared" si="10"/>
        <v>0</v>
      </c>
    </row>
    <row r="33" spans="14:24" x14ac:dyDescent="0.35">
      <c r="N33" s="246">
        <f>Weather_Site!B39</f>
        <v>0</v>
      </c>
      <c r="O33" s="247">
        <f>Weather_Site!C39</f>
        <v>0</v>
      </c>
      <c r="P33" s="5">
        <f>Weather_Site!E39</f>
        <v>0</v>
      </c>
      <c r="Q33" s="247">
        <f t="shared" si="4"/>
        <v>0</v>
      </c>
      <c r="R33" s="5">
        <f t="shared" si="5"/>
        <v>0</v>
      </c>
      <c r="S33" s="5">
        <f t="shared" si="1"/>
        <v>0</v>
      </c>
      <c r="T33" s="249">
        <f t="shared" si="6"/>
        <v>0</v>
      </c>
      <c r="U33" s="5">
        <f t="shared" si="7"/>
        <v>0</v>
      </c>
      <c r="V33" s="249">
        <f t="shared" si="8"/>
        <v>0</v>
      </c>
      <c r="W33" s="278">
        <f t="shared" si="9"/>
        <v>0</v>
      </c>
      <c r="X33" s="279">
        <f t="shared" si="10"/>
        <v>0</v>
      </c>
    </row>
    <row r="34" spans="14:24" x14ac:dyDescent="0.35">
      <c r="N34" s="246">
        <f>Weather_Site!B40</f>
        <v>0</v>
      </c>
      <c r="O34" s="247">
        <f>Weather_Site!C40</f>
        <v>0</v>
      </c>
      <c r="P34" s="5">
        <f>Weather_Site!E40</f>
        <v>0</v>
      </c>
      <c r="Q34" s="247">
        <f t="shared" si="4"/>
        <v>0</v>
      </c>
      <c r="R34" s="5">
        <f t="shared" si="5"/>
        <v>0</v>
      </c>
      <c r="S34" s="5">
        <f t="shared" si="1"/>
        <v>0</v>
      </c>
      <c r="T34" s="249">
        <f t="shared" si="6"/>
        <v>0</v>
      </c>
      <c r="U34" s="5">
        <f t="shared" si="7"/>
        <v>0</v>
      </c>
      <c r="V34" s="249">
        <f t="shared" si="8"/>
        <v>0</v>
      </c>
      <c r="W34" s="278">
        <f t="shared" si="9"/>
        <v>0</v>
      </c>
      <c r="X34" s="279">
        <f t="shared" si="10"/>
        <v>0</v>
      </c>
    </row>
    <row r="35" spans="14:24" x14ac:dyDescent="0.35">
      <c r="N35" s="246">
        <f>Weather_Site!B41</f>
        <v>0</v>
      </c>
      <c r="O35" s="247">
        <f>Weather_Site!C41</f>
        <v>0</v>
      </c>
      <c r="P35" s="5">
        <f>Weather_Site!E41</f>
        <v>0</v>
      </c>
      <c r="Q35" s="247">
        <f t="shared" si="4"/>
        <v>0</v>
      </c>
      <c r="R35" s="5">
        <f t="shared" si="5"/>
        <v>0</v>
      </c>
      <c r="S35" s="5">
        <f t="shared" si="1"/>
        <v>0</v>
      </c>
      <c r="T35" s="249">
        <f t="shared" si="6"/>
        <v>0</v>
      </c>
      <c r="U35" s="5">
        <f t="shared" si="7"/>
        <v>0</v>
      </c>
      <c r="V35" s="249">
        <f t="shared" si="8"/>
        <v>0</v>
      </c>
      <c r="W35" s="278">
        <f t="shared" si="9"/>
        <v>0</v>
      </c>
      <c r="X35" s="279">
        <f>IF(AND(O34&lt;0.333,O35&gt;=0.333),W35,X34)</f>
        <v>0</v>
      </c>
    </row>
    <row r="36" spans="14:24" x14ac:dyDescent="0.35">
      <c r="N36" s="246">
        <f>Weather_Site!B42</f>
        <v>0</v>
      </c>
      <c r="O36" s="247">
        <f>Weather_Site!C42</f>
        <v>0</v>
      </c>
      <c r="P36" s="5">
        <f>Weather_Site!E42</f>
        <v>0</v>
      </c>
      <c r="Q36" s="247">
        <f t="shared" si="4"/>
        <v>0</v>
      </c>
      <c r="R36" s="5">
        <f t="shared" si="5"/>
        <v>0</v>
      </c>
      <c r="S36" s="5">
        <f t="shared" si="1"/>
        <v>0</v>
      </c>
      <c r="T36" s="249">
        <f t="shared" si="6"/>
        <v>0</v>
      </c>
      <c r="U36" s="5">
        <f t="shared" si="7"/>
        <v>0</v>
      </c>
      <c r="V36" s="249">
        <f t="shared" si="8"/>
        <v>0</v>
      </c>
      <c r="W36" s="278">
        <f t="shared" si="9"/>
        <v>0</v>
      </c>
      <c r="X36" s="279">
        <f t="shared" ref="X36:X99" si="11">IF(AND(O35&lt;0.333,O36&gt;=0.333),W36,X35)</f>
        <v>0</v>
      </c>
    </row>
    <row r="37" spans="14:24" x14ac:dyDescent="0.35">
      <c r="N37" s="246">
        <f>Weather_Site!B43</f>
        <v>0</v>
      </c>
      <c r="O37" s="247">
        <f>Weather_Site!C43</f>
        <v>0</v>
      </c>
      <c r="P37" s="5">
        <f>Weather_Site!E43</f>
        <v>0</v>
      </c>
      <c r="Q37" s="247">
        <f t="shared" ref="Q37:Q100" si="12">IF((O37-O36)&lt;0,(1-MAX(O36,0.625))+MIN(O37,0.334),(IF(O36&lt;0.333,(MIN(O37,0.334)-O36),IF(O37&gt;0.625,MAX(O37,0.625)-O36,0))))</f>
        <v>0</v>
      </c>
      <c r="R37" s="5">
        <f t="shared" si="5"/>
        <v>0</v>
      </c>
      <c r="S37" s="5">
        <f t="shared" ref="S37:S100" si="13">HOUR(O37)</f>
        <v>0</v>
      </c>
      <c r="T37" s="249">
        <f t="shared" ref="T37:T100" si="14">(P37+P36)/2*R37</f>
        <v>0</v>
      </c>
      <c r="U37" s="5">
        <f t="shared" si="7"/>
        <v>0</v>
      </c>
      <c r="V37" s="249">
        <f t="shared" si="8"/>
        <v>0</v>
      </c>
      <c r="W37" s="278">
        <f t="shared" si="9"/>
        <v>0</v>
      </c>
      <c r="X37" s="279">
        <f t="shared" si="11"/>
        <v>0</v>
      </c>
    </row>
    <row r="38" spans="14:24" x14ac:dyDescent="0.35">
      <c r="N38" s="246">
        <f>Weather_Site!B44</f>
        <v>0</v>
      </c>
      <c r="O38" s="247">
        <f>Weather_Site!C44</f>
        <v>0</v>
      </c>
      <c r="P38" s="5">
        <f>Weather_Site!E44</f>
        <v>0</v>
      </c>
      <c r="Q38" s="247">
        <f t="shared" si="12"/>
        <v>0</v>
      </c>
      <c r="R38" s="5">
        <f t="shared" si="5"/>
        <v>0</v>
      </c>
      <c r="S38" s="5">
        <f t="shared" si="13"/>
        <v>0</v>
      </c>
      <c r="T38" s="249">
        <f t="shared" si="14"/>
        <v>0</v>
      </c>
      <c r="U38" s="5">
        <f t="shared" si="7"/>
        <v>0</v>
      </c>
      <c r="V38" s="249">
        <f t="shared" si="8"/>
        <v>0</v>
      </c>
      <c r="W38" s="278">
        <f t="shared" si="9"/>
        <v>0</v>
      </c>
      <c r="X38" s="279">
        <f t="shared" si="11"/>
        <v>0</v>
      </c>
    </row>
    <row r="39" spans="14:24" x14ac:dyDescent="0.35">
      <c r="N39" s="246">
        <f>Weather_Site!B45</f>
        <v>0</v>
      </c>
      <c r="O39" s="247">
        <f>Weather_Site!C45</f>
        <v>0</v>
      </c>
      <c r="P39" s="5">
        <f>Weather_Site!E45</f>
        <v>0</v>
      </c>
      <c r="Q39" s="247">
        <f t="shared" si="12"/>
        <v>0</v>
      </c>
      <c r="R39" s="5">
        <f t="shared" si="5"/>
        <v>0</v>
      </c>
      <c r="S39" s="5">
        <f t="shared" si="13"/>
        <v>0</v>
      </c>
      <c r="T39" s="249">
        <f t="shared" si="14"/>
        <v>0</v>
      </c>
      <c r="U39" s="5">
        <f t="shared" si="7"/>
        <v>0</v>
      </c>
      <c r="V39" s="249">
        <f t="shared" si="8"/>
        <v>0</v>
      </c>
      <c r="W39" s="278">
        <f t="shared" si="9"/>
        <v>0</v>
      </c>
      <c r="X39" s="279">
        <f t="shared" si="11"/>
        <v>0</v>
      </c>
    </row>
    <row r="40" spans="14:24" x14ac:dyDescent="0.35">
      <c r="N40" s="246">
        <f>Weather_Site!B46</f>
        <v>0</v>
      </c>
      <c r="O40" s="247">
        <f>Weather_Site!C46</f>
        <v>0</v>
      </c>
      <c r="P40" s="5">
        <f>Weather_Site!E46</f>
        <v>0</v>
      </c>
      <c r="Q40" s="247">
        <f t="shared" si="12"/>
        <v>0</v>
      </c>
      <c r="R40" s="5">
        <f t="shared" si="5"/>
        <v>0</v>
      </c>
      <c r="S40" s="5">
        <f t="shared" si="13"/>
        <v>0</v>
      </c>
      <c r="T40" s="249">
        <f t="shared" si="14"/>
        <v>0</v>
      </c>
      <c r="U40" s="5">
        <f t="shared" si="7"/>
        <v>0</v>
      </c>
      <c r="V40" s="249">
        <f t="shared" si="8"/>
        <v>0</v>
      </c>
      <c r="W40" s="278">
        <f t="shared" si="9"/>
        <v>0</v>
      </c>
      <c r="X40" s="279">
        <f t="shared" si="11"/>
        <v>0</v>
      </c>
    </row>
    <row r="41" spans="14:24" x14ac:dyDescent="0.35">
      <c r="N41" s="246">
        <f>Weather_Site!B47</f>
        <v>0</v>
      </c>
      <c r="O41" s="247">
        <f>Weather_Site!C47</f>
        <v>0</v>
      </c>
      <c r="P41" s="5">
        <f>Weather_Site!E47</f>
        <v>0</v>
      </c>
      <c r="Q41" s="247">
        <f t="shared" si="12"/>
        <v>0</v>
      </c>
      <c r="R41" s="5">
        <f t="shared" si="5"/>
        <v>0</v>
      </c>
      <c r="S41" s="5">
        <f t="shared" si="13"/>
        <v>0</v>
      </c>
      <c r="T41" s="249">
        <f t="shared" si="14"/>
        <v>0</v>
      </c>
      <c r="U41" s="5">
        <f t="shared" si="7"/>
        <v>0</v>
      </c>
      <c r="V41" s="249">
        <f t="shared" si="8"/>
        <v>0</v>
      </c>
      <c r="W41" s="278">
        <f t="shared" si="9"/>
        <v>0</v>
      </c>
      <c r="X41" s="279">
        <f t="shared" si="11"/>
        <v>0</v>
      </c>
    </row>
    <row r="42" spans="14:24" x14ac:dyDescent="0.35">
      <c r="N42" s="246">
        <f>Weather_Site!B48</f>
        <v>0</v>
      </c>
      <c r="O42" s="247">
        <f>Weather_Site!C48</f>
        <v>0</v>
      </c>
      <c r="P42" s="5">
        <f>Weather_Site!E48</f>
        <v>0</v>
      </c>
      <c r="Q42" s="247">
        <f t="shared" si="12"/>
        <v>0</v>
      </c>
      <c r="R42" s="5">
        <f t="shared" si="5"/>
        <v>0</v>
      </c>
      <c r="S42" s="5">
        <f t="shared" si="13"/>
        <v>0</v>
      </c>
      <c r="T42" s="249">
        <f t="shared" si="14"/>
        <v>0</v>
      </c>
      <c r="U42" s="5">
        <f t="shared" si="7"/>
        <v>0</v>
      </c>
      <c r="V42" s="249">
        <f t="shared" si="8"/>
        <v>0</v>
      </c>
      <c r="W42" s="278">
        <f t="shared" si="9"/>
        <v>0</v>
      </c>
      <c r="X42" s="279">
        <f t="shared" si="11"/>
        <v>0</v>
      </c>
    </row>
    <row r="43" spans="14:24" x14ac:dyDescent="0.35">
      <c r="N43" s="246">
        <f>Weather_Site!B49</f>
        <v>0</v>
      </c>
      <c r="O43" s="247">
        <f>Weather_Site!C49</f>
        <v>0</v>
      </c>
      <c r="P43" s="5">
        <f>Weather_Site!E49</f>
        <v>0</v>
      </c>
      <c r="Q43" s="247">
        <f t="shared" si="12"/>
        <v>0</v>
      </c>
      <c r="R43" s="5">
        <f t="shared" si="5"/>
        <v>0</v>
      </c>
      <c r="S43" s="5">
        <f t="shared" si="13"/>
        <v>0</v>
      </c>
      <c r="T43" s="249">
        <f t="shared" si="14"/>
        <v>0</v>
      </c>
      <c r="U43" s="5">
        <f t="shared" si="7"/>
        <v>0</v>
      </c>
      <c r="V43" s="249">
        <f t="shared" si="8"/>
        <v>0</v>
      </c>
      <c r="W43" s="278">
        <f t="shared" si="9"/>
        <v>0</v>
      </c>
      <c r="X43" s="279">
        <f t="shared" si="11"/>
        <v>0</v>
      </c>
    </row>
    <row r="44" spans="14:24" x14ac:dyDescent="0.35">
      <c r="N44" s="246">
        <f>Weather_Site!B50</f>
        <v>0</v>
      </c>
      <c r="O44" s="247">
        <f>Weather_Site!C50</f>
        <v>0</v>
      </c>
      <c r="P44" s="5">
        <f>Weather_Site!E50</f>
        <v>0</v>
      </c>
      <c r="Q44" s="247">
        <f t="shared" si="12"/>
        <v>0</v>
      </c>
      <c r="R44" s="5">
        <f t="shared" si="5"/>
        <v>0</v>
      </c>
      <c r="S44" s="5">
        <f t="shared" si="13"/>
        <v>0</v>
      </c>
      <c r="T44" s="249">
        <f t="shared" si="14"/>
        <v>0</v>
      </c>
      <c r="U44" s="5">
        <f t="shared" si="7"/>
        <v>0</v>
      </c>
      <c r="V44" s="249">
        <f t="shared" si="8"/>
        <v>0</v>
      </c>
      <c r="W44" s="278">
        <f t="shared" si="9"/>
        <v>0</v>
      </c>
      <c r="X44" s="279">
        <f t="shared" si="11"/>
        <v>0</v>
      </c>
    </row>
    <row r="45" spans="14:24" x14ac:dyDescent="0.35">
      <c r="N45" s="246">
        <f>Weather_Site!B51</f>
        <v>0</v>
      </c>
      <c r="O45" s="247">
        <f>Weather_Site!C51</f>
        <v>0</v>
      </c>
      <c r="P45" s="5">
        <f>Weather_Site!E51</f>
        <v>0</v>
      </c>
      <c r="Q45" s="247">
        <f t="shared" si="12"/>
        <v>0</v>
      </c>
      <c r="R45" s="5">
        <f t="shared" si="5"/>
        <v>0</v>
      </c>
      <c r="S45" s="5">
        <f t="shared" si="13"/>
        <v>0</v>
      </c>
      <c r="T45" s="249">
        <f t="shared" si="14"/>
        <v>0</v>
      </c>
      <c r="U45" s="5">
        <f t="shared" si="7"/>
        <v>0</v>
      </c>
      <c r="V45" s="249">
        <f t="shared" si="8"/>
        <v>0</v>
      </c>
      <c r="W45" s="278">
        <f t="shared" si="9"/>
        <v>0</v>
      </c>
      <c r="X45" s="279">
        <f t="shared" si="11"/>
        <v>0</v>
      </c>
    </row>
    <row r="46" spans="14:24" x14ac:dyDescent="0.35">
      <c r="N46" s="246">
        <f>Weather_Site!B52</f>
        <v>0</v>
      </c>
      <c r="O46" s="247">
        <f>Weather_Site!C52</f>
        <v>0</v>
      </c>
      <c r="P46" s="5">
        <f>Weather_Site!E52</f>
        <v>0</v>
      </c>
      <c r="Q46" s="247">
        <f t="shared" si="12"/>
        <v>0</v>
      </c>
      <c r="R46" s="5">
        <f t="shared" si="5"/>
        <v>0</v>
      </c>
      <c r="S46" s="5">
        <f t="shared" si="13"/>
        <v>0</v>
      </c>
      <c r="T46" s="249">
        <f t="shared" si="14"/>
        <v>0</v>
      </c>
      <c r="U46" s="5">
        <f t="shared" si="7"/>
        <v>0</v>
      </c>
      <c r="V46" s="249">
        <f t="shared" si="8"/>
        <v>0</v>
      </c>
      <c r="W46" s="278">
        <f t="shared" si="9"/>
        <v>0</v>
      </c>
      <c r="X46" s="279">
        <f t="shared" si="11"/>
        <v>0</v>
      </c>
    </row>
    <row r="47" spans="14:24" x14ac:dyDescent="0.35">
      <c r="N47" s="246">
        <f>Weather_Site!B53</f>
        <v>0</v>
      </c>
      <c r="O47" s="247">
        <f>Weather_Site!C53</f>
        <v>0</v>
      </c>
      <c r="P47" s="5">
        <f>Weather_Site!E53</f>
        <v>0</v>
      </c>
      <c r="Q47" s="247">
        <f t="shared" si="12"/>
        <v>0</v>
      </c>
      <c r="R47" s="5">
        <f t="shared" si="5"/>
        <v>0</v>
      </c>
      <c r="S47" s="5">
        <f t="shared" si="13"/>
        <v>0</v>
      </c>
      <c r="T47" s="249">
        <f t="shared" si="14"/>
        <v>0</v>
      </c>
      <c r="U47" s="5">
        <f t="shared" si="7"/>
        <v>0</v>
      </c>
      <c r="V47" s="249">
        <f t="shared" si="8"/>
        <v>0</v>
      </c>
      <c r="W47" s="278">
        <f t="shared" si="9"/>
        <v>0</v>
      </c>
      <c r="X47" s="279">
        <f t="shared" si="11"/>
        <v>0</v>
      </c>
    </row>
    <row r="48" spans="14:24" x14ac:dyDescent="0.35">
      <c r="N48" s="246">
        <f>Weather_Site!B54</f>
        <v>0</v>
      </c>
      <c r="O48" s="247">
        <f>Weather_Site!C54</f>
        <v>0</v>
      </c>
      <c r="P48" s="5">
        <f>Weather_Site!E54</f>
        <v>0</v>
      </c>
      <c r="Q48" s="247">
        <f t="shared" si="12"/>
        <v>0</v>
      </c>
      <c r="R48" s="5">
        <f t="shared" si="5"/>
        <v>0</v>
      </c>
      <c r="S48" s="5">
        <f t="shared" si="13"/>
        <v>0</v>
      </c>
      <c r="T48" s="249">
        <f t="shared" si="14"/>
        <v>0</v>
      </c>
      <c r="U48" s="5">
        <f t="shared" si="7"/>
        <v>0</v>
      </c>
      <c r="V48" s="249">
        <f t="shared" si="8"/>
        <v>0</v>
      </c>
      <c r="W48" s="278">
        <f t="shared" si="9"/>
        <v>0</v>
      </c>
      <c r="X48" s="279">
        <f t="shared" si="11"/>
        <v>0</v>
      </c>
    </row>
    <row r="49" spans="14:24" x14ac:dyDescent="0.35">
      <c r="N49" s="246">
        <f>Weather_Site!B55</f>
        <v>0</v>
      </c>
      <c r="O49" s="247">
        <f>Weather_Site!C55</f>
        <v>0</v>
      </c>
      <c r="P49" s="5">
        <f>Weather_Site!E55</f>
        <v>0</v>
      </c>
      <c r="Q49" s="247">
        <f t="shared" si="12"/>
        <v>0</v>
      </c>
      <c r="R49" s="5">
        <f t="shared" si="5"/>
        <v>0</v>
      </c>
      <c r="S49" s="5">
        <f t="shared" si="13"/>
        <v>0</v>
      </c>
      <c r="T49" s="249">
        <f t="shared" si="14"/>
        <v>0</v>
      </c>
      <c r="U49" s="5">
        <f t="shared" si="7"/>
        <v>0</v>
      </c>
      <c r="V49" s="249">
        <f t="shared" si="8"/>
        <v>0</v>
      </c>
      <c r="W49" s="278">
        <f t="shared" si="9"/>
        <v>0</v>
      </c>
      <c r="X49" s="279">
        <f t="shared" si="11"/>
        <v>0</v>
      </c>
    </row>
    <row r="50" spans="14:24" x14ac:dyDescent="0.35">
      <c r="N50" s="246">
        <f>Weather_Site!B56</f>
        <v>0</v>
      </c>
      <c r="O50" s="247">
        <f>Weather_Site!C56</f>
        <v>0</v>
      </c>
      <c r="P50" s="5">
        <f>Weather_Site!E56</f>
        <v>0</v>
      </c>
      <c r="Q50" s="247">
        <f t="shared" si="12"/>
        <v>0</v>
      </c>
      <c r="R50" s="5">
        <f t="shared" si="5"/>
        <v>0</v>
      </c>
      <c r="S50" s="5">
        <f t="shared" si="13"/>
        <v>0</v>
      </c>
      <c r="T50" s="249">
        <f t="shared" si="14"/>
        <v>0</v>
      </c>
      <c r="U50" s="5">
        <f t="shared" si="7"/>
        <v>0</v>
      </c>
      <c r="V50" s="249">
        <f t="shared" si="8"/>
        <v>0</v>
      </c>
      <c r="W50" s="278">
        <f t="shared" si="9"/>
        <v>0</v>
      </c>
      <c r="X50" s="279">
        <f t="shared" si="11"/>
        <v>0</v>
      </c>
    </row>
    <row r="51" spans="14:24" x14ac:dyDescent="0.35">
      <c r="N51" s="246">
        <f>Weather_Site!B57</f>
        <v>0</v>
      </c>
      <c r="O51" s="247">
        <f>Weather_Site!C57</f>
        <v>0</v>
      </c>
      <c r="P51" s="5">
        <f>Weather_Site!E57</f>
        <v>0</v>
      </c>
      <c r="Q51" s="247">
        <f t="shared" si="12"/>
        <v>0</v>
      </c>
      <c r="R51" s="5">
        <f t="shared" si="5"/>
        <v>0</v>
      </c>
      <c r="S51" s="5">
        <f t="shared" si="13"/>
        <v>0</v>
      </c>
      <c r="T51" s="249">
        <f t="shared" si="14"/>
        <v>0</v>
      </c>
      <c r="U51" s="5">
        <f t="shared" si="7"/>
        <v>0</v>
      </c>
      <c r="V51" s="249">
        <f t="shared" si="8"/>
        <v>0</v>
      </c>
      <c r="W51" s="278">
        <f t="shared" si="9"/>
        <v>0</v>
      </c>
      <c r="X51" s="279">
        <f t="shared" si="11"/>
        <v>0</v>
      </c>
    </row>
    <row r="52" spans="14:24" x14ac:dyDescent="0.35">
      <c r="N52" s="246">
        <f>Weather_Site!B58</f>
        <v>0</v>
      </c>
      <c r="O52" s="247">
        <f>Weather_Site!C58</f>
        <v>0</v>
      </c>
      <c r="P52" s="5">
        <f>Weather_Site!E58</f>
        <v>0</v>
      </c>
      <c r="Q52" s="247">
        <f t="shared" si="12"/>
        <v>0</v>
      </c>
      <c r="R52" s="5">
        <f t="shared" si="5"/>
        <v>0</v>
      </c>
      <c r="S52" s="5">
        <f t="shared" si="13"/>
        <v>0</v>
      </c>
      <c r="T52" s="249">
        <f t="shared" si="14"/>
        <v>0</v>
      </c>
      <c r="U52" s="5">
        <f t="shared" si="7"/>
        <v>0</v>
      </c>
      <c r="V52" s="249">
        <f t="shared" si="8"/>
        <v>0</v>
      </c>
      <c r="W52" s="278">
        <f t="shared" si="9"/>
        <v>0</v>
      </c>
      <c r="X52" s="279">
        <f t="shared" si="11"/>
        <v>0</v>
      </c>
    </row>
    <row r="53" spans="14:24" x14ac:dyDescent="0.35">
      <c r="N53" s="246">
        <f>Weather_Site!B59</f>
        <v>0</v>
      </c>
      <c r="O53" s="247">
        <f>Weather_Site!C59</f>
        <v>0</v>
      </c>
      <c r="P53" s="5">
        <f>Weather_Site!E59</f>
        <v>0</v>
      </c>
      <c r="Q53" s="247">
        <f t="shared" si="12"/>
        <v>0</v>
      </c>
      <c r="R53" s="5">
        <f t="shared" si="5"/>
        <v>0</v>
      </c>
      <c r="S53" s="5">
        <f t="shared" si="13"/>
        <v>0</v>
      </c>
      <c r="T53" s="249">
        <f t="shared" si="14"/>
        <v>0</v>
      </c>
      <c r="U53" s="5">
        <f t="shared" si="7"/>
        <v>0</v>
      </c>
      <c r="V53" s="249">
        <f t="shared" si="8"/>
        <v>0</v>
      </c>
      <c r="W53" s="278">
        <f t="shared" si="9"/>
        <v>0</v>
      </c>
      <c r="X53" s="279">
        <f t="shared" si="11"/>
        <v>0</v>
      </c>
    </row>
    <row r="54" spans="14:24" x14ac:dyDescent="0.35">
      <c r="N54" s="246">
        <f>Weather_Site!B60</f>
        <v>0</v>
      </c>
      <c r="O54" s="247">
        <f>Weather_Site!C60</f>
        <v>0</v>
      </c>
      <c r="P54" s="5">
        <f>Weather_Site!E60</f>
        <v>0</v>
      </c>
      <c r="Q54" s="247">
        <f t="shared" si="12"/>
        <v>0</v>
      </c>
      <c r="R54" s="5">
        <f t="shared" si="5"/>
        <v>0</v>
      </c>
      <c r="S54" s="5">
        <f t="shared" si="13"/>
        <v>0</v>
      </c>
      <c r="T54" s="249">
        <f t="shared" si="14"/>
        <v>0</v>
      </c>
      <c r="U54" s="5">
        <f t="shared" si="7"/>
        <v>0</v>
      </c>
      <c r="V54" s="249">
        <f t="shared" si="8"/>
        <v>0</v>
      </c>
      <c r="W54" s="278">
        <f t="shared" si="9"/>
        <v>0</v>
      </c>
      <c r="X54" s="279">
        <f t="shared" si="11"/>
        <v>0</v>
      </c>
    </row>
    <row r="55" spans="14:24" x14ac:dyDescent="0.35">
      <c r="N55" s="246">
        <f>Weather_Site!B61</f>
        <v>0</v>
      </c>
      <c r="O55" s="247">
        <f>Weather_Site!C61</f>
        <v>0</v>
      </c>
      <c r="P55" s="5">
        <f>Weather_Site!E61</f>
        <v>0</v>
      </c>
      <c r="Q55" s="247">
        <f t="shared" si="12"/>
        <v>0</v>
      </c>
      <c r="R55" s="5">
        <f t="shared" si="5"/>
        <v>0</v>
      </c>
      <c r="S55" s="5">
        <f t="shared" si="13"/>
        <v>0</v>
      </c>
      <c r="T55" s="249">
        <f t="shared" si="14"/>
        <v>0</v>
      </c>
      <c r="U55" s="5">
        <f t="shared" si="7"/>
        <v>0</v>
      </c>
      <c r="V55" s="249">
        <f t="shared" si="8"/>
        <v>0</v>
      </c>
      <c r="W55" s="278">
        <f t="shared" si="9"/>
        <v>0</v>
      </c>
      <c r="X55" s="279">
        <f t="shared" si="11"/>
        <v>0</v>
      </c>
    </row>
    <row r="56" spans="14:24" x14ac:dyDescent="0.35">
      <c r="N56" s="246">
        <f>Weather_Site!B62</f>
        <v>0</v>
      </c>
      <c r="O56" s="247">
        <f>Weather_Site!C62</f>
        <v>0</v>
      </c>
      <c r="P56" s="5">
        <f>Weather_Site!E62</f>
        <v>0</v>
      </c>
      <c r="Q56" s="247">
        <f t="shared" si="12"/>
        <v>0</v>
      </c>
      <c r="R56" s="5">
        <f t="shared" si="5"/>
        <v>0</v>
      </c>
      <c r="S56" s="5">
        <f t="shared" si="13"/>
        <v>0</v>
      </c>
      <c r="T56" s="249">
        <f t="shared" si="14"/>
        <v>0</v>
      </c>
      <c r="U56" s="5">
        <f t="shared" si="7"/>
        <v>0</v>
      </c>
      <c r="V56" s="249">
        <f t="shared" si="8"/>
        <v>0</v>
      </c>
      <c r="W56" s="278">
        <f t="shared" si="9"/>
        <v>0</v>
      </c>
      <c r="X56" s="279">
        <f t="shared" si="11"/>
        <v>0</v>
      </c>
    </row>
    <row r="57" spans="14:24" x14ac:dyDescent="0.35">
      <c r="N57" s="246">
        <f>Weather_Site!B63</f>
        <v>0</v>
      </c>
      <c r="O57" s="247">
        <f>Weather_Site!C63</f>
        <v>0</v>
      </c>
      <c r="P57" s="5">
        <f>Weather_Site!E63</f>
        <v>0</v>
      </c>
      <c r="Q57" s="247">
        <f t="shared" si="12"/>
        <v>0</v>
      </c>
      <c r="R57" s="5">
        <f t="shared" si="5"/>
        <v>0</v>
      </c>
      <c r="S57" s="5">
        <f t="shared" si="13"/>
        <v>0</v>
      </c>
      <c r="T57" s="249">
        <f t="shared" si="14"/>
        <v>0</v>
      </c>
      <c r="U57" s="5">
        <f t="shared" si="7"/>
        <v>0</v>
      </c>
      <c r="V57" s="249">
        <f t="shared" si="8"/>
        <v>0</v>
      </c>
      <c r="W57" s="278">
        <f t="shared" si="9"/>
        <v>0</v>
      </c>
      <c r="X57" s="279">
        <f t="shared" si="11"/>
        <v>0</v>
      </c>
    </row>
    <row r="58" spans="14:24" x14ac:dyDescent="0.35">
      <c r="N58" s="246">
        <f>Weather_Site!B64</f>
        <v>0</v>
      </c>
      <c r="O58" s="247">
        <f>Weather_Site!C64</f>
        <v>0</v>
      </c>
      <c r="P58" s="5">
        <f>Weather_Site!E64</f>
        <v>0</v>
      </c>
      <c r="Q58" s="247">
        <f t="shared" si="12"/>
        <v>0</v>
      </c>
      <c r="R58" s="5">
        <f t="shared" si="5"/>
        <v>0</v>
      </c>
      <c r="S58" s="5">
        <f t="shared" si="13"/>
        <v>0</v>
      </c>
      <c r="T58" s="249">
        <f t="shared" si="14"/>
        <v>0</v>
      </c>
      <c r="U58" s="5">
        <f t="shared" si="7"/>
        <v>0</v>
      </c>
      <c r="V58" s="249">
        <f t="shared" si="8"/>
        <v>0</v>
      </c>
      <c r="W58" s="278">
        <f t="shared" si="9"/>
        <v>0</v>
      </c>
      <c r="X58" s="279">
        <f t="shared" si="11"/>
        <v>0</v>
      </c>
    </row>
    <row r="59" spans="14:24" x14ac:dyDescent="0.35">
      <c r="N59" s="246">
        <f>Weather_Site!B65</f>
        <v>0</v>
      </c>
      <c r="O59" s="247">
        <f>Weather_Site!C65</f>
        <v>0</v>
      </c>
      <c r="P59" s="5">
        <f>Weather_Site!E65</f>
        <v>0</v>
      </c>
      <c r="Q59" s="247">
        <f t="shared" si="12"/>
        <v>0</v>
      </c>
      <c r="R59" s="5">
        <f t="shared" si="5"/>
        <v>0</v>
      </c>
      <c r="S59" s="5">
        <f t="shared" si="13"/>
        <v>0</v>
      </c>
      <c r="T59" s="249">
        <f t="shared" si="14"/>
        <v>0</v>
      </c>
      <c r="U59" s="5">
        <f t="shared" si="7"/>
        <v>0</v>
      </c>
      <c r="V59" s="249">
        <f t="shared" si="8"/>
        <v>0</v>
      </c>
      <c r="W59" s="278">
        <f t="shared" si="9"/>
        <v>0</v>
      </c>
      <c r="X59" s="279">
        <f t="shared" si="11"/>
        <v>0</v>
      </c>
    </row>
    <row r="60" spans="14:24" x14ac:dyDescent="0.35">
      <c r="N60" s="246">
        <f>Weather_Site!B66</f>
        <v>0</v>
      </c>
      <c r="O60" s="247">
        <f>Weather_Site!C66</f>
        <v>0</v>
      </c>
      <c r="P60" s="5">
        <f>Weather_Site!E66</f>
        <v>0</v>
      </c>
      <c r="Q60" s="247">
        <f t="shared" si="12"/>
        <v>0</v>
      </c>
      <c r="R60" s="5">
        <f t="shared" si="5"/>
        <v>0</v>
      </c>
      <c r="S60" s="5">
        <f t="shared" si="13"/>
        <v>0</v>
      </c>
      <c r="T60" s="249">
        <f t="shared" si="14"/>
        <v>0</v>
      </c>
      <c r="U60" s="5">
        <f t="shared" si="7"/>
        <v>0</v>
      </c>
      <c r="V60" s="249">
        <f t="shared" si="8"/>
        <v>0</v>
      </c>
      <c r="W60" s="278">
        <f t="shared" si="9"/>
        <v>0</v>
      </c>
      <c r="X60" s="279">
        <f t="shared" si="11"/>
        <v>0</v>
      </c>
    </row>
    <row r="61" spans="14:24" x14ac:dyDescent="0.35">
      <c r="N61" s="246">
        <f>Weather_Site!B67</f>
        <v>0</v>
      </c>
      <c r="O61" s="247">
        <f>Weather_Site!C67</f>
        <v>0</v>
      </c>
      <c r="P61" s="5">
        <f>Weather_Site!E67</f>
        <v>0</v>
      </c>
      <c r="Q61" s="247">
        <f t="shared" si="12"/>
        <v>0</v>
      </c>
      <c r="R61" s="5">
        <f t="shared" si="5"/>
        <v>0</v>
      </c>
      <c r="S61" s="5">
        <f t="shared" si="13"/>
        <v>0</v>
      </c>
      <c r="T61" s="249">
        <f t="shared" si="14"/>
        <v>0</v>
      </c>
      <c r="U61" s="5">
        <f t="shared" si="7"/>
        <v>0</v>
      </c>
      <c r="V61" s="249">
        <f t="shared" si="8"/>
        <v>0</v>
      </c>
      <c r="W61" s="278">
        <f t="shared" si="9"/>
        <v>0</v>
      </c>
      <c r="X61" s="279">
        <f t="shared" si="11"/>
        <v>0</v>
      </c>
    </row>
    <row r="62" spans="14:24" x14ac:dyDescent="0.35">
      <c r="N62" s="246">
        <f>Weather_Site!B68</f>
        <v>0</v>
      </c>
      <c r="O62" s="247">
        <f>Weather_Site!C68</f>
        <v>0</v>
      </c>
      <c r="P62" s="5">
        <f>Weather_Site!E68</f>
        <v>0</v>
      </c>
      <c r="Q62" s="247">
        <f t="shared" si="12"/>
        <v>0</v>
      </c>
      <c r="R62" s="5">
        <f t="shared" si="5"/>
        <v>0</v>
      </c>
      <c r="S62" s="5">
        <f t="shared" si="13"/>
        <v>0</v>
      </c>
      <c r="T62" s="249">
        <f t="shared" si="14"/>
        <v>0</v>
      </c>
      <c r="U62" s="5">
        <f t="shared" si="7"/>
        <v>0</v>
      </c>
      <c r="V62" s="249">
        <f t="shared" si="8"/>
        <v>0</v>
      </c>
      <c r="W62" s="278">
        <f t="shared" si="9"/>
        <v>0</v>
      </c>
      <c r="X62" s="279">
        <f t="shared" si="11"/>
        <v>0</v>
      </c>
    </row>
    <row r="63" spans="14:24" x14ac:dyDescent="0.35">
      <c r="N63" s="246">
        <f>Weather_Site!B69</f>
        <v>0</v>
      </c>
      <c r="O63" s="247">
        <f>Weather_Site!C69</f>
        <v>0</v>
      </c>
      <c r="P63" s="5">
        <f>Weather_Site!E69</f>
        <v>0</v>
      </c>
      <c r="Q63" s="247">
        <f t="shared" si="12"/>
        <v>0</v>
      </c>
      <c r="R63" s="5">
        <f t="shared" si="5"/>
        <v>0</v>
      </c>
      <c r="S63" s="5">
        <f t="shared" si="13"/>
        <v>0</v>
      </c>
      <c r="T63" s="249">
        <f t="shared" si="14"/>
        <v>0</v>
      </c>
      <c r="U63" s="5">
        <f t="shared" si="7"/>
        <v>0</v>
      </c>
      <c r="V63" s="249">
        <f t="shared" si="8"/>
        <v>0</v>
      </c>
      <c r="W63" s="278">
        <f t="shared" si="9"/>
        <v>0</v>
      </c>
      <c r="X63" s="279">
        <f t="shared" si="11"/>
        <v>0</v>
      </c>
    </row>
    <row r="64" spans="14:24" x14ac:dyDescent="0.35">
      <c r="N64" s="246">
        <f>Weather_Site!B70</f>
        <v>0</v>
      </c>
      <c r="O64" s="247">
        <f>Weather_Site!C70</f>
        <v>0</v>
      </c>
      <c r="P64" s="5">
        <f>Weather_Site!E70</f>
        <v>0</v>
      </c>
      <c r="Q64" s="247">
        <f t="shared" si="12"/>
        <v>0</v>
      </c>
      <c r="R64" s="5">
        <f t="shared" si="5"/>
        <v>0</v>
      </c>
      <c r="S64" s="5">
        <f t="shared" si="13"/>
        <v>0</v>
      </c>
      <c r="T64" s="249">
        <f t="shared" si="14"/>
        <v>0</v>
      </c>
      <c r="U64" s="5">
        <f t="shared" si="7"/>
        <v>0</v>
      </c>
      <c r="V64" s="249">
        <f t="shared" si="8"/>
        <v>0</v>
      </c>
      <c r="W64" s="278">
        <f t="shared" si="9"/>
        <v>0</v>
      </c>
      <c r="X64" s="279">
        <f t="shared" si="11"/>
        <v>0</v>
      </c>
    </row>
    <row r="65" spans="14:24" x14ac:dyDescent="0.35">
      <c r="N65" s="246">
        <f>Weather_Site!B71</f>
        <v>0</v>
      </c>
      <c r="O65" s="247">
        <f>Weather_Site!C71</f>
        <v>0</v>
      </c>
      <c r="P65" s="5">
        <f>Weather_Site!E71</f>
        <v>0</v>
      </c>
      <c r="Q65" s="247">
        <f t="shared" si="12"/>
        <v>0</v>
      </c>
      <c r="R65" s="5">
        <f t="shared" si="5"/>
        <v>0</v>
      </c>
      <c r="S65" s="5">
        <f t="shared" si="13"/>
        <v>0</v>
      </c>
      <c r="T65" s="249">
        <f t="shared" si="14"/>
        <v>0</v>
      </c>
      <c r="U65" s="5">
        <f t="shared" si="7"/>
        <v>0</v>
      </c>
      <c r="V65" s="249">
        <f t="shared" si="8"/>
        <v>0</v>
      </c>
      <c r="W65" s="278">
        <f t="shared" si="9"/>
        <v>0</v>
      </c>
      <c r="X65" s="279">
        <f t="shared" si="11"/>
        <v>0</v>
      </c>
    </row>
    <row r="66" spans="14:24" x14ac:dyDescent="0.35">
      <c r="N66" s="246">
        <f>Weather_Site!B72</f>
        <v>0</v>
      </c>
      <c r="O66" s="247">
        <f>Weather_Site!C72</f>
        <v>0</v>
      </c>
      <c r="P66" s="5">
        <f>Weather_Site!E72</f>
        <v>0</v>
      </c>
      <c r="Q66" s="247">
        <f t="shared" si="12"/>
        <v>0</v>
      </c>
      <c r="R66" s="5">
        <f t="shared" si="5"/>
        <v>0</v>
      </c>
      <c r="S66" s="5">
        <f t="shared" si="13"/>
        <v>0</v>
      </c>
      <c r="T66" s="249">
        <f t="shared" si="14"/>
        <v>0</v>
      </c>
      <c r="U66" s="5">
        <f t="shared" si="7"/>
        <v>0</v>
      </c>
      <c r="V66" s="249">
        <f t="shared" si="8"/>
        <v>0</v>
      </c>
      <c r="W66" s="278">
        <f t="shared" si="9"/>
        <v>0</v>
      </c>
      <c r="X66" s="279">
        <f t="shared" si="11"/>
        <v>0</v>
      </c>
    </row>
    <row r="67" spans="14:24" x14ac:dyDescent="0.35">
      <c r="N67" s="246">
        <f>Weather_Site!B73</f>
        <v>0</v>
      </c>
      <c r="O67" s="247">
        <f>Weather_Site!C73</f>
        <v>0</v>
      </c>
      <c r="P67" s="5">
        <f>Weather_Site!E73</f>
        <v>0</v>
      </c>
      <c r="Q67" s="247">
        <f t="shared" si="12"/>
        <v>0</v>
      </c>
      <c r="R67" s="5">
        <f t="shared" si="5"/>
        <v>0</v>
      </c>
      <c r="S67" s="5">
        <f t="shared" si="13"/>
        <v>0</v>
      </c>
      <c r="T67" s="249">
        <f t="shared" si="14"/>
        <v>0</v>
      </c>
      <c r="U67" s="5">
        <f t="shared" si="7"/>
        <v>0</v>
      </c>
      <c r="V67" s="249">
        <f t="shared" si="8"/>
        <v>0</v>
      </c>
      <c r="W67" s="278">
        <f t="shared" si="9"/>
        <v>0</v>
      </c>
      <c r="X67" s="279">
        <f t="shared" si="11"/>
        <v>0</v>
      </c>
    </row>
    <row r="68" spans="14:24" x14ac:dyDescent="0.35">
      <c r="N68" s="246">
        <f>Weather_Site!B74</f>
        <v>0</v>
      </c>
      <c r="O68" s="247">
        <f>Weather_Site!C74</f>
        <v>0</v>
      </c>
      <c r="P68" s="5">
        <f>Weather_Site!E74</f>
        <v>0</v>
      </c>
      <c r="Q68" s="247">
        <f t="shared" si="12"/>
        <v>0</v>
      </c>
      <c r="R68" s="5">
        <f t="shared" si="5"/>
        <v>0</v>
      </c>
      <c r="S68" s="5">
        <f t="shared" si="13"/>
        <v>0</v>
      </c>
      <c r="T68" s="249">
        <f t="shared" si="14"/>
        <v>0</v>
      </c>
      <c r="U68" s="5">
        <f t="shared" si="7"/>
        <v>0</v>
      </c>
      <c r="V68" s="249">
        <f t="shared" si="8"/>
        <v>0</v>
      </c>
      <c r="W68" s="278">
        <f t="shared" si="9"/>
        <v>0</v>
      </c>
      <c r="X68" s="279">
        <f t="shared" si="11"/>
        <v>0</v>
      </c>
    </row>
    <row r="69" spans="14:24" x14ac:dyDescent="0.35">
      <c r="N69" s="246">
        <f>Weather_Site!B75</f>
        <v>0</v>
      </c>
      <c r="O69" s="247">
        <f>Weather_Site!C75</f>
        <v>0</v>
      </c>
      <c r="P69" s="5">
        <f>Weather_Site!E75</f>
        <v>0</v>
      </c>
      <c r="Q69" s="247">
        <f t="shared" si="12"/>
        <v>0</v>
      </c>
      <c r="R69" s="5">
        <f t="shared" si="5"/>
        <v>0</v>
      </c>
      <c r="S69" s="5">
        <f t="shared" si="13"/>
        <v>0</v>
      </c>
      <c r="T69" s="249">
        <f t="shared" si="14"/>
        <v>0</v>
      </c>
      <c r="U69" s="5">
        <f t="shared" si="7"/>
        <v>0</v>
      </c>
      <c r="V69" s="249">
        <f t="shared" si="8"/>
        <v>0</v>
      </c>
      <c r="W69" s="278">
        <f t="shared" si="9"/>
        <v>0</v>
      </c>
      <c r="X69" s="279">
        <f t="shared" si="11"/>
        <v>0</v>
      </c>
    </row>
    <row r="70" spans="14:24" x14ac:dyDescent="0.35">
      <c r="N70" s="246">
        <f>Weather_Site!B76</f>
        <v>0</v>
      </c>
      <c r="O70" s="247">
        <f>Weather_Site!C76</f>
        <v>0</v>
      </c>
      <c r="P70" s="5">
        <f>Weather_Site!E76</f>
        <v>0</v>
      </c>
      <c r="Q70" s="247">
        <f t="shared" si="12"/>
        <v>0</v>
      </c>
      <c r="R70" s="5">
        <f t="shared" si="5"/>
        <v>0</v>
      </c>
      <c r="S70" s="5">
        <f t="shared" si="13"/>
        <v>0</v>
      </c>
      <c r="T70" s="249">
        <f t="shared" si="14"/>
        <v>0</v>
      </c>
      <c r="U70" s="5">
        <f t="shared" si="7"/>
        <v>0</v>
      </c>
      <c r="V70" s="249">
        <f t="shared" si="8"/>
        <v>0</v>
      </c>
      <c r="W70" s="278">
        <f t="shared" si="9"/>
        <v>0</v>
      </c>
      <c r="X70" s="279">
        <f t="shared" si="11"/>
        <v>0</v>
      </c>
    </row>
    <row r="71" spans="14:24" x14ac:dyDescent="0.35">
      <c r="N71" s="246">
        <f>Weather_Site!B77</f>
        <v>0</v>
      </c>
      <c r="O71" s="247">
        <f>Weather_Site!C77</f>
        <v>0</v>
      </c>
      <c r="P71" s="5">
        <f>Weather_Site!E77</f>
        <v>0</v>
      </c>
      <c r="Q71" s="247">
        <f t="shared" si="12"/>
        <v>0</v>
      </c>
      <c r="R71" s="5">
        <f t="shared" si="5"/>
        <v>0</v>
      </c>
      <c r="S71" s="5">
        <f t="shared" si="13"/>
        <v>0</v>
      </c>
      <c r="T71" s="249">
        <f t="shared" si="14"/>
        <v>0</v>
      </c>
      <c r="U71" s="5">
        <f t="shared" si="7"/>
        <v>0</v>
      </c>
      <c r="V71" s="249">
        <f t="shared" si="8"/>
        <v>0</v>
      </c>
      <c r="W71" s="278">
        <f t="shared" si="9"/>
        <v>0</v>
      </c>
      <c r="X71" s="279">
        <f t="shared" si="11"/>
        <v>0</v>
      </c>
    </row>
    <row r="72" spans="14:24" x14ac:dyDescent="0.35">
      <c r="N72" s="246">
        <f>Weather_Site!B78</f>
        <v>0</v>
      </c>
      <c r="O72" s="247">
        <f>Weather_Site!C78</f>
        <v>0</v>
      </c>
      <c r="P72" s="5">
        <f>Weather_Site!E78</f>
        <v>0</v>
      </c>
      <c r="Q72" s="247">
        <f t="shared" si="12"/>
        <v>0</v>
      </c>
      <c r="R72" s="5">
        <f t="shared" ref="R72:R135" si="15">HOUR(Q72)</f>
        <v>0</v>
      </c>
      <c r="S72" s="5">
        <f t="shared" si="13"/>
        <v>0</v>
      </c>
      <c r="T72" s="249">
        <f t="shared" si="14"/>
        <v>0</v>
      </c>
      <c r="U72" s="5">
        <f t="shared" ref="U72:U135" si="16">MAX((T72-70*R72),0)</f>
        <v>0</v>
      </c>
      <c r="V72" s="249">
        <f t="shared" ref="V72:V135" si="17">IF(OR(AND((N72-N71)=0,O71&gt;0.5),AND((N72-N71)=1,O72&lt;0.5),AND(N72-N71)=0,O72&lt;0.5),U72+V71,U72)</f>
        <v>0</v>
      </c>
      <c r="W72" s="278">
        <f t="shared" ref="W72:W135" si="18">IF(O72&lt;0.75,MAX(V72,W71),V72)</f>
        <v>0</v>
      </c>
      <c r="X72" s="279">
        <f t="shared" si="11"/>
        <v>0</v>
      </c>
    </row>
    <row r="73" spans="14:24" x14ac:dyDescent="0.35">
      <c r="N73" s="246">
        <f>Weather_Site!B79</f>
        <v>0</v>
      </c>
      <c r="O73" s="247">
        <f>Weather_Site!C79</f>
        <v>0</v>
      </c>
      <c r="P73" s="5">
        <f>Weather_Site!E79</f>
        <v>0</v>
      </c>
      <c r="Q73" s="247">
        <f t="shared" si="12"/>
        <v>0</v>
      </c>
      <c r="R73" s="5">
        <f t="shared" si="15"/>
        <v>0</v>
      </c>
      <c r="S73" s="5">
        <f t="shared" si="13"/>
        <v>0</v>
      </c>
      <c r="T73" s="249">
        <f t="shared" si="14"/>
        <v>0</v>
      </c>
      <c r="U73" s="5">
        <f t="shared" si="16"/>
        <v>0</v>
      </c>
      <c r="V73" s="249">
        <f t="shared" si="17"/>
        <v>0</v>
      </c>
      <c r="W73" s="278">
        <f t="shared" si="18"/>
        <v>0</v>
      </c>
      <c r="X73" s="279">
        <f t="shared" si="11"/>
        <v>0</v>
      </c>
    </row>
    <row r="74" spans="14:24" x14ac:dyDescent="0.35">
      <c r="N74" s="246">
        <f>Weather_Site!B80</f>
        <v>0</v>
      </c>
      <c r="O74" s="247">
        <f>Weather_Site!C80</f>
        <v>0</v>
      </c>
      <c r="P74" s="5">
        <f>Weather_Site!E80</f>
        <v>0</v>
      </c>
      <c r="Q74" s="247">
        <f t="shared" si="12"/>
        <v>0</v>
      </c>
      <c r="R74" s="5">
        <f t="shared" si="15"/>
        <v>0</v>
      </c>
      <c r="S74" s="5">
        <f t="shared" si="13"/>
        <v>0</v>
      </c>
      <c r="T74" s="249">
        <f t="shared" si="14"/>
        <v>0</v>
      </c>
      <c r="U74" s="5">
        <f t="shared" si="16"/>
        <v>0</v>
      </c>
      <c r="V74" s="249">
        <f t="shared" si="17"/>
        <v>0</v>
      </c>
      <c r="W74" s="278">
        <f t="shared" si="18"/>
        <v>0</v>
      </c>
      <c r="X74" s="279">
        <f t="shared" si="11"/>
        <v>0</v>
      </c>
    </row>
    <row r="75" spans="14:24" x14ac:dyDescent="0.35">
      <c r="N75" s="246">
        <f>Weather_Site!B81</f>
        <v>0</v>
      </c>
      <c r="O75" s="247">
        <f>Weather_Site!C81</f>
        <v>0</v>
      </c>
      <c r="P75" s="5">
        <f>Weather_Site!E81</f>
        <v>0</v>
      </c>
      <c r="Q75" s="247">
        <f t="shared" si="12"/>
        <v>0</v>
      </c>
      <c r="R75" s="5">
        <f t="shared" si="15"/>
        <v>0</v>
      </c>
      <c r="S75" s="5">
        <f t="shared" si="13"/>
        <v>0</v>
      </c>
      <c r="T75" s="249">
        <f t="shared" si="14"/>
        <v>0</v>
      </c>
      <c r="U75" s="5">
        <f t="shared" si="16"/>
        <v>0</v>
      </c>
      <c r="V75" s="249">
        <f t="shared" si="17"/>
        <v>0</v>
      </c>
      <c r="W75" s="278">
        <f t="shared" si="18"/>
        <v>0</v>
      </c>
      <c r="X75" s="279">
        <f t="shared" si="11"/>
        <v>0</v>
      </c>
    </row>
    <row r="76" spans="14:24" x14ac:dyDescent="0.35">
      <c r="N76" s="246">
        <f>Weather_Site!B82</f>
        <v>0</v>
      </c>
      <c r="O76" s="247">
        <f>Weather_Site!C82</f>
        <v>0</v>
      </c>
      <c r="P76" s="5">
        <f>Weather_Site!E82</f>
        <v>0</v>
      </c>
      <c r="Q76" s="247">
        <f t="shared" si="12"/>
        <v>0</v>
      </c>
      <c r="R76" s="5">
        <f t="shared" si="15"/>
        <v>0</v>
      </c>
      <c r="S76" s="5">
        <f t="shared" si="13"/>
        <v>0</v>
      </c>
      <c r="T76" s="249">
        <f t="shared" si="14"/>
        <v>0</v>
      </c>
      <c r="U76" s="5">
        <f t="shared" si="16"/>
        <v>0</v>
      </c>
      <c r="V76" s="249">
        <f t="shared" si="17"/>
        <v>0</v>
      </c>
      <c r="W76" s="278">
        <f t="shared" si="18"/>
        <v>0</v>
      </c>
      <c r="X76" s="279">
        <f t="shared" si="11"/>
        <v>0</v>
      </c>
    </row>
    <row r="77" spans="14:24" x14ac:dyDescent="0.35">
      <c r="N77" s="246">
        <f>Weather_Site!B83</f>
        <v>0</v>
      </c>
      <c r="O77" s="247">
        <f>Weather_Site!C83</f>
        <v>0</v>
      </c>
      <c r="P77" s="5">
        <f>Weather_Site!E83</f>
        <v>0</v>
      </c>
      <c r="Q77" s="247">
        <f t="shared" si="12"/>
        <v>0</v>
      </c>
      <c r="R77" s="5">
        <f t="shared" si="15"/>
        <v>0</v>
      </c>
      <c r="S77" s="5">
        <f t="shared" si="13"/>
        <v>0</v>
      </c>
      <c r="T77" s="249">
        <f t="shared" si="14"/>
        <v>0</v>
      </c>
      <c r="U77" s="5">
        <f t="shared" si="16"/>
        <v>0</v>
      </c>
      <c r="V77" s="249">
        <f t="shared" si="17"/>
        <v>0</v>
      </c>
      <c r="W77" s="278">
        <f t="shared" si="18"/>
        <v>0</v>
      </c>
      <c r="X77" s="279">
        <f t="shared" si="11"/>
        <v>0</v>
      </c>
    </row>
    <row r="78" spans="14:24" x14ac:dyDescent="0.35">
      <c r="N78" s="246">
        <f>Weather_Site!B84</f>
        <v>0</v>
      </c>
      <c r="O78" s="247">
        <f>Weather_Site!C84</f>
        <v>0</v>
      </c>
      <c r="P78" s="5">
        <f>Weather_Site!E84</f>
        <v>0</v>
      </c>
      <c r="Q78" s="247">
        <f t="shared" si="12"/>
        <v>0</v>
      </c>
      <c r="R78" s="5">
        <f t="shared" si="15"/>
        <v>0</v>
      </c>
      <c r="S78" s="5">
        <f t="shared" si="13"/>
        <v>0</v>
      </c>
      <c r="T78" s="249">
        <f t="shared" si="14"/>
        <v>0</v>
      </c>
      <c r="U78" s="5">
        <f t="shared" si="16"/>
        <v>0</v>
      </c>
      <c r="V78" s="249">
        <f t="shared" si="17"/>
        <v>0</v>
      </c>
      <c r="W78" s="278">
        <f t="shared" si="18"/>
        <v>0</v>
      </c>
      <c r="X78" s="279">
        <f t="shared" si="11"/>
        <v>0</v>
      </c>
    </row>
    <row r="79" spans="14:24" x14ac:dyDescent="0.35">
      <c r="N79" s="246">
        <f>Weather_Site!B85</f>
        <v>0</v>
      </c>
      <c r="O79" s="247">
        <f>Weather_Site!C85</f>
        <v>0</v>
      </c>
      <c r="P79" s="5">
        <f>Weather_Site!E85</f>
        <v>0</v>
      </c>
      <c r="Q79" s="247">
        <f t="shared" si="12"/>
        <v>0</v>
      </c>
      <c r="R79" s="5">
        <f t="shared" si="15"/>
        <v>0</v>
      </c>
      <c r="S79" s="5">
        <f t="shared" si="13"/>
        <v>0</v>
      </c>
      <c r="T79" s="249">
        <f t="shared" si="14"/>
        <v>0</v>
      </c>
      <c r="U79" s="5">
        <f t="shared" si="16"/>
        <v>0</v>
      </c>
      <c r="V79" s="249">
        <f t="shared" si="17"/>
        <v>0</v>
      </c>
      <c r="W79" s="278">
        <f t="shared" si="18"/>
        <v>0</v>
      </c>
      <c r="X79" s="279">
        <f t="shared" si="11"/>
        <v>0</v>
      </c>
    </row>
    <row r="80" spans="14:24" x14ac:dyDescent="0.35">
      <c r="N80" s="246">
        <f>Weather_Site!B86</f>
        <v>0</v>
      </c>
      <c r="O80" s="247">
        <f>Weather_Site!C86</f>
        <v>0</v>
      </c>
      <c r="P80" s="5">
        <f>Weather_Site!E86</f>
        <v>0</v>
      </c>
      <c r="Q80" s="247">
        <f t="shared" si="12"/>
        <v>0</v>
      </c>
      <c r="R80" s="5">
        <f t="shared" si="15"/>
        <v>0</v>
      </c>
      <c r="S80" s="5">
        <f t="shared" si="13"/>
        <v>0</v>
      </c>
      <c r="T80" s="249">
        <f t="shared" si="14"/>
        <v>0</v>
      </c>
      <c r="U80" s="5">
        <f t="shared" si="16"/>
        <v>0</v>
      </c>
      <c r="V80" s="249">
        <f t="shared" si="17"/>
        <v>0</v>
      </c>
      <c r="W80" s="278">
        <f t="shared" si="18"/>
        <v>0</v>
      </c>
      <c r="X80" s="279">
        <f t="shared" si="11"/>
        <v>0</v>
      </c>
    </row>
    <row r="81" spans="14:24" x14ac:dyDescent="0.35">
      <c r="N81" s="246">
        <f>Weather_Site!B87</f>
        <v>0</v>
      </c>
      <c r="O81" s="247">
        <f>Weather_Site!C87</f>
        <v>0</v>
      </c>
      <c r="P81" s="5">
        <f>Weather_Site!E87</f>
        <v>0</v>
      </c>
      <c r="Q81" s="247">
        <f t="shared" si="12"/>
        <v>0</v>
      </c>
      <c r="R81" s="5">
        <f t="shared" si="15"/>
        <v>0</v>
      </c>
      <c r="S81" s="5">
        <f t="shared" si="13"/>
        <v>0</v>
      </c>
      <c r="T81" s="249">
        <f t="shared" si="14"/>
        <v>0</v>
      </c>
      <c r="U81" s="5">
        <f t="shared" si="16"/>
        <v>0</v>
      </c>
      <c r="V81" s="249">
        <f t="shared" si="17"/>
        <v>0</v>
      </c>
      <c r="W81" s="278">
        <f t="shared" si="18"/>
        <v>0</v>
      </c>
      <c r="X81" s="279">
        <f t="shared" si="11"/>
        <v>0</v>
      </c>
    </row>
    <row r="82" spans="14:24" x14ac:dyDescent="0.35">
      <c r="N82" s="246">
        <f>Weather_Site!B88</f>
        <v>0</v>
      </c>
      <c r="O82" s="247">
        <f>Weather_Site!C88</f>
        <v>0</v>
      </c>
      <c r="P82" s="5">
        <f>Weather_Site!E88</f>
        <v>0</v>
      </c>
      <c r="Q82" s="247">
        <f t="shared" si="12"/>
        <v>0</v>
      </c>
      <c r="R82" s="5">
        <f t="shared" si="15"/>
        <v>0</v>
      </c>
      <c r="S82" s="5">
        <f t="shared" si="13"/>
        <v>0</v>
      </c>
      <c r="T82" s="249">
        <f t="shared" si="14"/>
        <v>0</v>
      </c>
      <c r="U82" s="5">
        <f t="shared" si="16"/>
        <v>0</v>
      </c>
      <c r="V82" s="249">
        <f t="shared" si="17"/>
        <v>0</v>
      </c>
      <c r="W82" s="278">
        <f t="shared" si="18"/>
        <v>0</v>
      </c>
      <c r="X82" s="279">
        <f t="shared" si="11"/>
        <v>0</v>
      </c>
    </row>
    <row r="83" spans="14:24" x14ac:dyDescent="0.35">
      <c r="N83" s="246">
        <f>Weather_Site!B89</f>
        <v>0</v>
      </c>
      <c r="O83" s="247">
        <f>Weather_Site!C89</f>
        <v>0</v>
      </c>
      <c r="P83" s="5">
        <f>Weather_Site!E89</f>
        <v>0</v>
      </c>
      <c r="Q83" s="247">
        <f t="shared" si="12"/>
        <v>0</v>
      </c>
      <c r="R83" s="5">
        <f t="shared" si="15"/>
        <v>0</v>
      </c>
      <c r="S83" s="5">
        <f t="shared" si="13"/>
        <v>0</v>
      </c>
      <c r="T83" s="249">
        <f t="shared" si="14"/>
        <v>0</v>
      </c>
      <c r="U83" s="5">
        <f t="shared" si="16"/>
        <v>0</v>
      </c>
      <c r="V83" s="249">
        <f t="shared" si="17"/>
        <v>0</v>
      </c>
      <c r="W83" s="278">
        <f t="shared" si="18"/>
        <v>0</v>
      </c>
      <c r="X83" s="279">
        <f t="shared" si="11"/>
        <v>0</v>
      </c>
    </row>
    <row r="84" spans="14:24" x14ac:dyDescent="0.35">
      <c r="N84" s="246">
        <f>Weather_Site!B90</f>
        <v>0</v>
      </c>
      <c r="O84" s="247">
        <f>Weather_Site!C90</f>
        <v>0</v>
      </c>
      <c r="P84" s="5">
        <f>Weather_Site!E90</f>
        <v>0</v>
      </c>
      <c r="Q84" s="247">
        <f t="shared" si="12"/>
        <v>0</v>
      </c>
      <c r="R84" s="5">
        <f t="shared" si="15"/>
        <v>0</v>
      </c>
      <c r="S84" s="5">
        <f t="shared" si="13"/>
        <v>0</v>
      </c>
      <c r="T84" s="249">
        <f t="shared" si="14"/>
        <v>0</v>
      </c>
      <c r="U84" s="5">
        <f t="shared" si="16"/>
        <v>0</v>
      </c>
      <c r="V84" s="249">
        <f t="shared" si="17"/>
        <v>0</v>
      </c>
      <c r="W84" s="278">
        <f t="shared" si="18"/>
        <v>0</v>
      </c>
      <c r="X84" s="279">
        <f t="shared" si="11"/>
        <v>0</v>
      </c>
    </row>
    <row r="85" spans="14:24" x14ac:dyDescent="0.35">
      <c r="N85" s="246">
        <f>Weather_Site!B91</f>
        <v>0</v>
      </c>
      <c r="O85" s="247">
        <f>Weather_Site!C91</f>
        <v>0</v>
      </c>
      <c r="P85" s="5">
        <f>Weather_Site!E91</f>
        <v>0</v>
      </c>
      <c r="Q85" s="247">
        <f t="shared" si="12"/>
        <v>0</v>
      </c>
      <c r="R85" s="5">
        <f t="shared" si="15"/>
        <v>0</v>
      </c>
      <c r="S85" s="5">
        <f t="shared" si="13"/>
        <v>0</v>
      </c>
      <c r="T85" s="249">
        <f t="shared" si="14"/>
        <v>0</v>
      </c>
      <c r="U85" s="5">
        <f t="shared" si="16"/>
        <v>0</v>
      </c>
      <c r="V85" s="249">
        <f t="shared" si="17"/>
        <v>0</v>
      </c>
      <c r="W85" s="278">
        <f t="shared" si="18"/>
        <v>0</v>
      </c>
      <c r="X85" s="279">
        <f t="shared" si="11"/>
        <v>0</v>
      </c>
    </row>
    <row r="86" spans="14:24" x14ac:dyDescent="0.35">
      <c r="N86" s="246">
        <f>Weather_Site!B92</f>
        <v>0</v>
      </c>
      <c r="O86" s="247">
        <f>Weather_Site!C92</f>
        <v>0</v>
      </c>
      <c r="P86" s="5">
        <f>Weather_Site!E92</f>
        <v>0</v>
      </c>
      <c r="Q86" s="247">
        <f t="shared" si="12"/>
        <v>0</v>
      </c>
      <c r="R86" s="5">
        <f t="shared" si="15"/>
        <v>0</v>
      </c>
      <c r="S86" s="5">
        <f t="shared" si="13"/>
        <v>0</v>
      </c>
      <c r="T86" s="249">
        <f t="shared" si="14"/>
        <v>0</v>
      </c>
      <c r="U86" s="5">
        <f t="shared" si="16"/>
        <v>0</v>
      </c>
      <c r="V86" s="249">
        <f t="shared" si="17"/>
        <v>0</v>
      </c>
      <c r="W86" s="278">
        <f t="shared" si="18"/>
        <v>0</v>
      </c>
      <c r="X86" s="279">
        <f t="shared" si="11"/>
        <v>0</v>
      </c>
    </row>
    <row r="87" spans="14:24" x14ac:dyDescent="0.35">
      <c r="N87" s="246">
        <f>Weather_Site!B93</f>
        <v>0</v>
      </c>
      <c r="O87" s="247">
        <f>Weather_Site!C93</f>
        <v>0</v>
      </c>
      <c r="P87" s="5">
        <f>Weather_Site!E93</f>
        <v>0</v>
      </c>
      <c r="Q87" s="247">
        <f t="shared" si="12"/>
        <v>0</v>
      </c>
      <c r="R87" s="5">
        <f t="shared" si="15"/>
        <v>0</v>
      </c>
      <c r="S87" s="5">
        <f t="shared" si="13"/>
        <v>0</v>
      </c>
      <c r="T87" s="249">
        <f t="shared" si="14"/>
        <v>0</v>
      </c>
      <c r="U87" s="5">
        <f t="shared" si="16"/>
        <v>0</v>
      </c>
      <c r="V87" s="249">
        <f t="shared" si="17"/>
        <v>0</v>
      </c>
      <c r="W87" s="278">
        <f t="shared" si="18"/>
        <v>0</v>
      </c>
      <c r="X87" s="279">
        <f t="shared" si="11"/>
        <v>0</v>
      </c>
    </row>
    <row r="88" spans="14:24" x14ac:dyDescent="0.35">
      <c r="N88" s="246">
        <f>Weather_Site!B94</f>
        <v>0</v>
      </c>
      <c r="O88" s="247">
        <f>Weather_Site!C94</f>
        <v>0</v>
      </c>
      <c r="P88" s="5">
        <f>Weather_Site!E94</f>
        <v>0</v>
      </c>
      <c r="Q88" s="247">
        <f t="shared" si="12"/>
        <v>0</v>
      </c>
      <c r="R88" s="5">
        <f t="shared" si="15"/>
        <v>0</v>
      </c>
      <c r="S88" s="5">
        <f t="shared" si="13"/>
        <v>0</v>
      </c>
      <c r="T88" s="249">
        <f t="shared" si="14"/>
        <v>0</v>
      </c>
      <c r="U88" s="5">
        <f t="shared" si="16"/>
        <v>0</v>
      </c>
      <c r="V88" s="249">
        <f t="shared" si="17"/>
        <v>0</v>
      </c>
      <c r="W88" s="278">
        <f t="shared" si="18"/>
        <v>0</v>
      </c>
      <c r="X88" s="279">
        <f t="shared" si="11"/>
        <v>0</v>
      </c>
    </row>
    <row r="89" spans="14:24" x14ac:dyDescent="0.35">
      <c r="N89" s="246">
        <f>Weather_Site!B95</f>
        <v>0</v>
      </c>
      <c r="O89" s="247">
        <f>Weather_Site!C95</f>
        <v>0</v>
      </c>
      <c r="P89" s="5">
        <f>Weather_Site!E95</f>
        <v>0</v>
      </c>
      <c r="Q89" s="247">
        <f t="shared" si="12"/>
        <v>0</v>
      </c>
      <c r="R89" s="5">
        <f t="shared" si="15"/>
        <v>0</v>
      </c>
      <c r="S89" s="5">
        <f t="shared" si="13"/>
        <v>0</v>
      </c>
      <c r="T89" s="249">
        <f t="shared" si="14"/>
        <v>0</v>
      </c>
      <c r="U89" s="5">
        <f t="shared" si="16"/>
        <v>0</v>
      </c>
      <c r="V89" s="249">
        <f t="shared" si="17"/>
        <v>0</v>
      </c>
      <c r="W89" s="278">
        <f t="shared" si="18"/>
        <v>0</v>
      </c>
      <c r="X89" s="279">
        <f t="shared" si="11"/>
        <v>0</v>
      </c>
    </row>
    <row r="90" spans="14:24" x14ac:dyDescent="0.35">
      <c r="N90" s="246">
        <f>Weather_Site!B96</f>
        <v>0</v>
      </c>
      <c r="O90" s="247">
        <f>Weather_Site!C96</f>
        <v>0</v>
      </c>
      <c r="P90" s="5">
        <f>Weather_Site!E96</f>
        <v>0</v>
      </c>
      <c r="Q90" s="247">
        <f t="shared" si="12"/>
        <v>0</v>
      </c>
      <c r="R90" s="5">
        <f t="shared" si="15"/>
        <v>0</v>
      </c>
      <c r="S90" s="5">
        <f t="shared" si="13"/>
        <v>0</v>
      </c>
      <c r="T90" s="249">
        <f t="shared" si="14"/>
        <v>0</v>
      </c>
      <c r="U90" s="5">
        <f t="shared" si="16"/>
        <v>0</v>
      </c>
      <c r="V90" s="249">
        <f t="shared" si="17"/>
        <v>0</v>
      </c>
      <c r="W90" s="278">
        <f t="shared" si="18"/>
        <v>0</v>
      </c>
      <c r="X90" s="279">
        <f t="shared" si="11"/>
        <v>0</v>
      </c>
    </row>
    <row r="91" spans="14:24" x14ac:dyDescent="0.35">
      <c r="N91" s="246">
        <f>Weather_Site!B97</f>
        <v>0</v>
      </c>
      <c r="O91" s="247">
        <f>Weather_Site!C97</f>
        <v>0</v>
      </c>
      <c r="P91" s="5">
        <f>Weather_Site!E97</f>
        <v>0</v>
      </c>
      <c r="Q91" s="247">
        <f t="shared" si="12"/>
        <v>0</v>
      </c>
      <c r="R91" s="5">
        <f t="shared" si="15"/>
        <v>0</v>
      </c>
      <c r="S91" s="5">
        <f t="shared" si="13"/>
        <v>0</v>
      </c>
      <c r="T91" s="249">
        <f t="shared" si="14"/>
        <v>0</v>
      </c>
      <c r="U91" s="5">
        <f t="shared" si="16"/>
        <v>0</v>
      </c>
      <c r="V91" s="249">
        <f t="shared" si="17"/>
        <v>0</v>
      </c>
      <c r="W91" s="278">
        <f t="shared" si="18"/>
        <v>0</v>
      </c>
      <c r="X91" s="279">
        <f t="shared" si="11"/>
        <v>0</v>
      </c>
    </row>
    <row r="92" spans="14:24" x14ac:dyDescent="0.35">
      <c r="N92" s="246">
        <f>Weather_Site!B98</f>
        <v>0</v>
      </c>
      <c r="O92" s="247">
        <f>Weather_Site!C98</f>
        <v>0</v>
      </c>
      <c r="P92" s="5">
        <f>Weather_Site!E98</f>
        <v>0</v>
      </c>
      <c r="Q92" s="247">
        <f t="shared" si="12"/>
        <v>0</v>
      </c>
      <c r="R92" s="5">
        <f t="shared" si="15"/>
        <v>0</v>
      </c>
      <c r="S92" s="5">
        <f t="shared" si="13"/>
        <v>0</v>
      </c>
      <c r="T92" s="249">
        <f t="shared" si="14"/>
        <v>0</v>
      </c>
      <c r="U92" s="5">
        <f t="shared" si="16"/>
        <v>0</v>
      </c>
      <c r="V92" s="249">
        <f t="shared" si="17"/>
        <v>0</v>
      </c>
      <c r="W92" s="278">
        <f t="shared" si="18"/>
        <v>0</v>
      </c>
      <c r="X92" s="279">
        <f t="shared" si="11"/>
        <v>0</v>
      </c>
    </row>
    <row r="93" spans="14:24" x14ac:dyDescent="0.35">
      <c r="N93" s="246">
        <f>Weather_Site!B99</f>
        <v>0</v>
      </c>
      <c r="O93" s="247">
        <f>Weather_Site!C99</f>
        <v>0</v>
      </c>
      <c r="P93" s="5">
        <f>Weather_Site!E99</f>
        <v>0</v>
      </c>
      <c r="Q93" s="247">
        <f t="shared" si="12"/>
        <v>0</v>
      </c>
      <c r="R93" s="5">
        <f t="shared" si="15"/>
        <v>0</v>
      </c>
      <c r="S93" s="5">
        <f t="shared" si="13"/>
        <v>0</v>
      </c>
      <c r="T93" s="249">
        <f t="shared" si="14"/>
        <v>0</v>
      </c>
      <c r="U93" s="5">
        <f t="shared" si="16"/>
        <v>0</v>
      </c>
      <c r="V93" s="249">
        <f t="shared" si="17"/>
        <v>0</v>
      </c>
      <c r="W93" s="278">
        <f t="shared" si="18"/>
        <v>0</v>
      </c>
      <c r="X93" s="279">
        <f t="shared" si="11"/>
        <v>0</v>
      </c>
    </row>
    <row r="94" spans="14:24" x14ac:dyDescent="0.35">
      <c r="N94" s="246">
        <f>Weather_Site!B100</f>
        <v>0</v>
      </c>
      <c r="O94" s="247">
        <f>Weather_Site!C100</f>
        <v>0</v>
      </c>
      <c r="P94" s="5">
        <f>Weather_Site!E100</f>
        <v>0</v>
      </c>
      <c r="Q94" s="247">
        <f t="shared" si="12"/>
        <v>0</v>
      </c>
      <c r="R94" s="5">
        <f t="shared" si="15"/>
        <v>0</v>
      </c>
      <c r="S94" s="5">
        <f t="shared" si="13"/>
        <v>0</v>
      </c>
      <c r="T94" s="249">
        <f t="shared" si="14"/>
        <v>0</v>
      </c>
      <c r="U94" s="5">
        <f t="shared" si="16"/>
        <v>0</v>
      </c>
      <c r="V94" s="249">
        <f t="shared" si="17"/>
        <v>0</v>
      </c>
      <c r="W94" s="278">
        <f t="shared" si="18"/>
        <v>0</v>
      </c>
      <c r="X94" s="279">
        <f t="shared" si="11"/>
        <v>0</v>
      </c>
    </row>
    <row r="95" spans="14:24" x14ac:dyDescent="0.35">
      <c r="N95" s="246">
        <f>Weather_Site!B101</f>
        <v>0</v>
      </c>
      <c r="O95" s="247">
        <f>Weather_Site!C101</f>
        <v>0</v>
      </c>
      <c r="P95" s="5">
        <f>Weather_Site!E101</f>
        <v>0</v>
      </c>
      <c r="Q95" s="247">
        <f t="shared" si="12"/>
        <v>0</v>
      </c>
      <c r="R95" s="5">
        <f t="shared" si="15"/>
        <v>0</v>
      </c>
      <c r="S95" s="5">
        <f t="shared" si="13"/>
        <v>0</v>
      </c>
      <c r="T95" s="249">
        <f t="shared" si="14"/>
        <v>0</v>
      </c>
      <c r="U95" s="5">
        <f t="shared" si="16"/>
        <v>0</v>
      </c>
      <c r="V95" s="249">
        <f t="shared" si="17"/>
        <v>0</v>
      </c>
      <c r="W95" s="278">
        <f t="shared" si="18"/>
        <v>0</v>
      </c>
      <c r="X95" s="279">
        <f t="shared" si="11"/>
        <v>0</v>
      </c>
    </row>
    <row r="96" spans="14:24" x14ac:dyDescent="0.35">
      <c r="N96" s="246">
        <f>Weather_Site!B102</f>
        <v>0</v>
      </c>
      <c r="O96" s="247">
        <f>Weather_Site!C102</f>
        <v>0</v>
      </c>
      <c r="P96" s="5">
        <f>Weather_Site!E102</f>
        <v>0</v>
      </c>
      <c r="Q96" s="247">
        <f t="shared" si="12"/>
        <v>0</v>
      </c>
      <c r="R96" s="5">
        <f t="shared" si="15"/>
        <v>0</v>
      </c>
      <c r="S96" s="5">
        <f t="shared" si="13"/>
        <v>0</v>
      </c>
      <c r="T96" s="249">
        <f t="shared" si="14"/>
        <v>0</v>
      </c>
      <c r="U96" s="5">
        <f t="shared" si="16"/>
        <v>0</v>
      </c>
      <c r="V96" s="249">
        <f t="shared" si="17"/>
        <v>0</v>
      </c>
      <c r="W96" s="278">
        <f t="shared" si="18"/>
        <v>0</v>
      </c>
      <c r="X96" s="279">
        <f t="shared" si="11"/>
        <v>0</v>
      </c>
    </row>
    <row r="97" spans="14:24" x14ac:dyDescent="0.35">
      <c r="N97" s="246">
        <f>Weather_Site!B103</f>
        <v>0</v>
      </c>
      <c r="O97" s="247">
        <f>Weather_Site!C103</f>
        <v>0</v>
      </c>
      <c r="P97" s="5">
        <f>Weather_Site!E103</f>
        <v>0</v>
      </c>
      <c r="Q97" s="247">
        <f t="shared" si="12"/>
        <v>0</v>
      </c>
      <c r="R97" s="5">
        <f t="shared" si="15"/>
        <v>0</v>
      </c>
      <c r="S97" s="5">
        <f t="shared" si="13"/>
        <v>0</v>
      </c>
      <c r="T97" s="249">
        <f t="shared" si="14"/>
        <v>0</v>
      </c>
      <c r="U97" s="5">
        <f t="shared" si="16"/>
        <v>0</v>
      </c>
      <c r="V97" s="249">
        <f t="shared" si="17"/>
        <v>0</v>
      </c>
      <c r="W97" s="278">
        <f t="shared" si="18"/>
        <v>0</v>
      </c>
      <c r="X97" s="279">
        <f t="shared" si="11"/>
        <v>0</v>
      </c>
    </row>
    <row r="98" spans="14:24" x14ac:dyDescent="0.35">
      <c r="N98" s="246">
        <f>Weather_Site!B104</f>
        <v>0</v>
      </c>
      <c r="O98" s="247">
        <f>Weather_Site!C104</f>
        <v>0</v>
      </c>
      <c r="P98" s="5">
        <f>Weather_Site!E104</f>
        <v>0</v>
      </c>
      <c r="Q98" s="247">
        <f t="shared" si="12"/>
        <v>0</v>
      </c>
      <c r="R98" s="5">
        <f t="shared" si="15"/>
        <v>0</v>
      </c>
      <c r="S98" s="5">
        <f t="shared" si="13"/>
        <v>0</v>
      </c>
      <c r="T98" s="249">
        <f t="shared" si="14"/>
        <v>0</v>
      </c>
      <c r="U98" s="5">
        <f t="shared" si="16"/>
        <v>0</v>
      </c>
      <c r="V98" s="249">
        <f t="shared" si="17"/>
        <v>0</v>
      </c>
      <c r="W98" s="278">
        <f t="shared" si="18"/>
        <v>0</v>
      </c>
      <c r="X98" s="279">
        <f t="shared" si="11"/>
        <v>0</v>
      </c>
    </row>
    <row r="99" spans="14:24" x14ac:dyDescent="0.35">
      <c r="N99" s="246">
        <f>Weather_Site!B105</f>
        <v>0</v>
      </c>
      <c r="O99" s="247">
        <f>Weather_Site!C105</f>
        <v>0</v>
      </c>
      <c r="P99" s="5">
        <f>Weather_Site!E105</f>
        <v>0</v>
      </c>
      <c r="Q99" s="247">
        <f t="shared" si="12"/>
        <v>0</v>
      </c>
      <c r="R99" s="5">
        <f t="shared" si="15"/>
        <v>0</v>
      </c>
      <c r="S99" s="5">
        <f t="shared" si="13"/>
        <v>0</v>
      </c>
      <c r="T99" s="249">
        <f t="shared" si="14"/>
        <v>0</v>
      </c>
      <c r="U99" s="5">
        <f t="shared" si="16"/>
        <v>0</v>
      </c>
      <c r="V99" s="249">
        <f t="shared" si="17"/>
        <v>0</v>
      </c>
      <c r="W99" s="278">
        <f t="shared" si="18"/>
        <v>0</v>
      </c>
      <c r="X99" s="279">
        <f t="shared" si="11"/>
        <v>0</v>
      </c>
    </row>
    <row r="100" spans="14:24" x14ac:dyDescent="0.35">
      <c r="N100" s="246">
        <f>Weather_Site!B106</f>
        <v>0</v>
      </c>
      <c r="O100" s="247">
        <f>Weather_Site!C106</f>
        <v>0</v>
      </c>
      <c r="P100" s="5">
        <f>Weather_Site!E106</f>
        <v>0</v>
      </c>
      <c r="Q100" s="247">
        <f t="shared" si="12"/>
        <v>0</v>
      </c>
      <c r="R100" s="5">
        <f t="shared" si="15"/>
        <v>0</v>
      </c>
      <c r="S100" s="5">
        <f t="shared" si="13"/>
        <v>0</v>
      </c>
      <c r="T100" s="249">
        <f t="shared" si="14"/>
        <v>0</v>
      </c>
      <c r="U100" s="5">
        <f t="shared" si="16"/>
        <v>0</v>
      </c>
      <c r="V100" s="249">
        <f t="shared" si="17"/>
        <v>0</v>
      </c>
      <c r="W100" s="278">
        <f t="shared" si="18"/>
        <v>0</v>
      </c>
      <c r="X100" s="279">
        <f t="shared" ref="X100:X163" si="19">IF(AND(O99&lt;0.333,O100&gt;=0.333),W100,X99)</f>
        <v>0</v>
      </c>
    </row>
    <row r="101" spans="14:24" x14ac:dyDescent="0.35">
      <c r="N101" s="246">
        <f>Weather_Site!B107</f>
        <v>0</v>
      </c>
      <c r="O101" s="247">
        <f>Weather_Site!C107</f>
        <v>0</v>
      </c>
      <c r="P101" s="5">
        <f>Weather_Site!E107</f>
        <v>0</v>
      </c>
      <c r="Q101" s="247">
        <f t="shared" ref="Q101:Q164" si="20">IF((O101-O100)&lt;0,(1-MAX(O100,0.625))+MIN(O101,0.334),(IF(O100&lt;0.333,(MIN(O101,0.334)-O100),IF(O101&gt;0.625,MAX(O101,0.625)-O100,0))))</f>
        <v>0</v>
      </c>
      <c r="R101" s="5">
        <f t="shared" si="15"/>
        <v>0</v>
      </c>
      <c r="S101" s="5">
        <f t="shared" ref="S101:S164" si="21">HOUR(O101)</f>
        <v>0</v>
      </c>
      <c r="T101" s="249">
        <f t="shared" ref="T101:T164" si="22">(P101+P100)/2*R101</f>
        <v>0</v>
      </c>
      <c r="U101" s="5">
        <f t="shared" si="16"/>
        <v>0</v>
      </c>
      <c r="V101" s="249">
        <f t="shared" si="17"/>
        <v>0</v>
      </c>
      <c r="W101" s="278">
        <f t="shared" si="18"/>
        <v>0</v>
      </c>
      <c r="X101" s="279">
        <f t="shared" si="19"/>
        <v>0</v>
      </c>
    </row>
    <row r="102" spans="14:24" x14ac:dyDescent="0.35">
      <c r="N102" s="246">
        <f>Weather_Site!B108</f>
        <v>0</v>
      </c>
      <c r="O102" s="247">
        <f>Weather_Site!C108</f>
        <v>0</v>
      </c>
      <c r="P102" s="5">
        <f>Weather_Site!E108</f>
        <v>0</v>
      </c>
      <c r="Q102" s="247">
        <f t="shared" si="20"/>
        <v>0</v>
      </c>
      <c r="R102" s="5">
        <f t="shared" si="15"/>
        <v>0</v>
      </c>
      <c r="S102" s="5">
        <f t="shared" si="21"/>
        <v>0</v>
      </c>
      <c r="T102" s="249">
        <f t="shared" si="22"/>
        <v>0</v>
      </c>
      <c r="U102" s="5">
        <f t="shared" si="16"/>
        <v>0</v>
      </c>
      <c r="V102" s="249">
        <f t="shared" si="17"/>
        <v>0</v>
      </c>
      <c r="W102" s="278">
        <f t="shared" si="18"/>
        <v>0</v>
      </c>
      <c r="X102" s="279">
        <f t="shared" si="19"/>
        <v>0</v>
      </c>
    </row>
    <row r="103" spans="14:24" x14ac:dyDescent="0.35">
      <c r="N103" s="246">
        <f>Weather_Site!B109</f>
        <v>0</v>
      </c>
      <c r="O103" s="247">
        <f>Weather_Site!C109</f>
        <v>0</v>
      </c>
      <c r="P103" s="5">
        <f>Weather_Site!E109</f>
        <v>0</v>
      </c>
      <c r="Q103" s="247">
        <f t="shared" si="20"/>
        <v>0</v>
      </c>
      <c r="R103" s="5">
        <f t="shared" si="15"/>
        <v>0</v>
      </c>
      <c r="S103" s="5">
        <f t="shared" si="21"/>
        <v>0</v>
      </c>
      <c r="T103" s="249">
        <f t="shared" si="22"/>
        <v>0</v>
      </c>
      <c r="U103" s="5">
        <f t="shared" si="16"/>
        <v>0</v>
      </c>
      <c r="V103" s="249">
        <f t="shared" si="17"/>
        <v>0</v>
      </c>
      <c r="W103" s="278">
        <f t="shared" si="18"/>
        <v>0</v>
      </c>
      <c r="X103" s="279">
        <f t="shared" si="19"/>
        <v>0</v>
      </c>
    </row>
    <row r="104" spans="14:24" x14ac:dyDescent="0.35">
      <c r="N104" s="246">
        <f>Weather_Site!B110</f>
        <v>0</v>
      </c>
      <c r="O104" s="247">
        <f>Weather_Site!C110</f>
        <v>0</v>
      </c>
      <c r="P104" s="5">
        <f>Weather_Site!E110</f>
        <v>0</v>
      </c>
      <c r="Q104" s="247">
        <f t="shared" si="20"/>
        <v>0</v>
      </c>
      <c r="R104" s="5">
        <f t="shared" si="15"/>
        <v>0</v>
      </c>
      <c r="S104" s="5">
        <f t="shared" si="21"/>
        <v>0</v>
      </c>
      <c r="T104" s="249">
        <f t="shared" si="22"/>
        <v>0</v>
      </c>
      <c r="U104" s="5">
        <f t="shared" si="16"/>
        <v>0</v>
      </c>
      <c r="V104" s="249">
        <f t="shared" si="17"/>
        <v>0</v>
      </c>
      <c r="W104" s="278">
        <f t="shared" si="18"/>
        <v>0</v>
      </c>
      <c r="X104" s="279">
        <f t="shared" si="19"/>
        <v>0</v>
      </c>
    </row>
    <row r="105" spans="14:24" x14ac:dyDescent="0.35">
      <c r="N105" s="246">
        <f>Weather_Site!B111</f>
        <v>0</v>
      </c>
      <c r="O105" s="247">
        <f>Weather_Site!C111</f>
        <v>0</v>
      </c>
      <c r="P105" s="5">
        <f>Weather_Site!E111</f>
        <v>0</v>
      </c>
      <c r="Q105" s="247">
        <f t="shared" si="20"/>
        <v>0</v>
      </c>
      <c r="R105" s="5">
        <f t="shared" si="15"/>
        <v>0</v>
      </c>
      <c r="S105" s="5">
        <f t="shared" si="21"/>
        <v>0</v>
      </c>
      <c r="T105" s="249">
        <f t="shared" si="22"/>
        <v>0</v>
      </c>
      <c r="U105" s="5">
        <f t="shared" si="16"/>
        <v>0</v>
      </c>
      <c r="V105" s="249">
        <f t="shared" si="17"/>
        <v>0</v>
      </c>
      <c r="W105" s="278">
        <f t="shared" si="18"/>
        <v>0</v>
      </c>
      <c r="X105" s="279">
        <f t="shared" si="19"/>
        <v>0</v>
      </c>
    </row>
    <row r="106" spans="14:24" x14ac:dyDescent="0.35">
      <c r="N106" s="246">
        <f>Weather_Site!B112</f>
        <v>0</v>
      </c>
      <c r="O106" s="247">
        <f>Weather_Site!C112</f>
        <v>0</v>
      </c>
      <c r="P106" s="5">
        <f>Weather_Site!E112</f>
        <v>0</v>
      </c>
      <c r="Q106" s="247">
        <f t="shared" si="20"/>
        <v>0</v>
      </c>
      <c r="R106" s="5">
        <f t="shared" si="15"/>
        <v>0</v>
      </c>
      <c r="S106" s="5">
        <f t="shared" si="21"/>
        <v>0</v>
      </c>
      <c r="T106" s="249">
        <f t="shared" si="22"/>
        <v>0</v>
      </c>
      <c r="U106" s="5">
        <f t="shared" si="16"/>
        <v>0</v>
      </c>
      <c r="V106" s="249">
        <f t="shared" si="17"/>
        <v>0</v>
      </c>
      <c r="W106" s="278">
        <f t="shared" si="18"/>
        <v>0</v>
      </c>
      <c r="X106" s="279">
        <f t="shared" si="19"/>
        <v>0</v>
      </c>
    </row>
    <row r="107" spans="14:24" x14ac:dyDescent="0.35">
      <c r="N107" s="246">
        <f>Weather_Site!B113</f>
        <v>0</v>
      </c>
      <c r="O107" s="247">
        <f>Weather_Site!C113</f>
        <v>0</v>
      </c>
      <c r="P107" s="5">
        <f>Weather_Site!E113</f>
        <v>0</v>
      </c>
      <c r="Q107" s="247">
        <f t="shared" si="20"/>
        <v>0</v>
      </c>
      <c r="R107" s="5">
        <f t="shared" si="15"/>
        <v>0</v>
      </c>
      <c r="S107" s="5">
        <f t="shared" si="21"/>
        <v>0</v>
      </c>
      <c r="T107" s="249">
        <f t="shared" si="22"/>
        <v>0</v>
      </c>
      <c r="U107" s="5">
        <f t="shared" si="16"/>
        <v>0</v>
      </c>
      <c r="V107" s="249">
        <f t="shared" si="17"/>
        <v>0</v>
      </c>
      <c r="W107" s="278">
        <f t="shared" si="18"/>
        <v>0</v>
      </c>
      <c r="X107" s="279">
        <f t="shared" si="19"/>
        <v>0</v>
      </c>
    </row>
    <row r="108" spans="14:24" x14ac:dyDescent="0.35">
      <c r="N108" s="246">
        <f>Weather_Site!B114</f>
        <v>0</v>
      </c>
      <c r="O108" s="247">
        <f>Weather_Site!C114</f>
        <v>0</v>
      </c>
      <c r="P108" s="5">
        <f>Weather_Site!E114</f>
        <v>0</v>
      </c>
      <c r="Q108" s="247">
        <f t="shared" si="20"/>
        <v>0</v>
      </c>
      <c r="R108" s="5">
        <f t="shared" si="15"/>
        <v>0</v>
      </c>
      <c r="S108" s="5">
        <f t="shared" si="21"/>
        <v>0</v>
      </c>
      <c r="T108" s="249">
        <f t="shared" si="22"/>
        <v>0</v>
      </c>
      <c r="U108" s="5">
        <f t="shared" si="16"/>
        <v>0</v>
      </c>
      <c r="V108" s="249">
        <f t="shared" si="17"/>
        <v>0</v>
      </c>
      <c r="W108" s="278">
        <f t="shared" si="18"/>
        <v>0</v>
      </c>
      <c r="X108" s="279">
        <f t="shared" si="19"/>
        <v>0</v>
      </c>
    </row>
    <row r="109" spans="14:24" x14ac:dyDescent="0.35">
      <c r="N109" s="246">
        <f>Weather_Site!B115</f>
        <v>0</v>
      </c>
      <c r="O109" s="247">
        <f>Weather_Site!C115</f>
        <v>0</v>
      </c>
      <c r="P109" s="5">
        <f>Weather_Site!E115</f>
        <v>0</v>
      </c>
      <c r="Q109" s="247">
        <f t="shared" si="20"/>
        <v>0</v>
      </c>
      <c r="R109" s="5">
        <f t="shared" si="15"/>
        <v>0</v>
      </c>
      <c r="S109" s="5">
        <f t="shared" si="21"/>
        <v>0</v>
      </c>
      <c r="T109" s="249">
        <f t="shared" si="22"/>
        <v>0</v>
      </c>
      <c r="U109" s="5">
        <f t="shared" si="16"/>
        <v>0</v>
      </c>
      <c r="V109" s="249">
        <f t="shared" si="17"/>
        <v>0</v>
      </c>
      <c r="W109" s="278">
        <f t="shared" si="18"/>
        <v>0</v>
      </c>
      <c r="X109" s="279">
        <f t="shared" si="19"/>
        <v>0</v>
      </c>
    </row>
    <row r="110" spans="14:24" x14ac:dyDescent="0.35">
      <c r="N110" s="246">
        <f>Weather_Site!B116</f>
        <v>0</v>
      </c>
      <c r="O110" s="247">
        <f>Weather_Site!C116</f>
        <v>0</v>
      </c>
      <c r="P110" s="5">
        <f>Weather_Site!E116</f>
        <v>0</v>
      </c>
      <c r="Q110" s="247">
        <f t="shared" si="20"/>
        <v>0</v>
      </c>
      <c r="R110" s="5">
        <f t="shared" si="15"/>
        <v>0</v>
      </c>
      <c r="S110" s="5">
        <f t="shared" si="21"/>
        <v>0</v>
      </c>
      <c r="T110" s="249">
        <f t="shared" si="22"/>
        <v>0</v>
      </c>
      <c r="U110" s="5">
        <f t="shared" si="16"/>
        <v>0</v>
      </c>
      <c r="V110" s="249">
        <f t="shared" si="17"/>
        <v>0</v>
      </c>
      <c r="W110" s="278">
        <f t="shared" si="18"/>
        <v>0</v>
      </c>
      <c r="X110" s="279">
        <f t="shared" si="19"/>
        <v>0</v>
      </c>
    </row>
    <row r="111" spans="14:24" x14ac:dyDescent="0.35">
      <c r="N111" s="246">
        <f>Weather_Site!B117</f>
        <v>0</v>
      </c>
      <c r="O111" s="247">
        <f>Weather_Site!C117</f>
        <v>0</v>
      </c>
      <c r="P111" s="5">
        <f>Weather_Site!E117</f>
        <v>0</v>
      </c>
      <c r="Q111" s="247">
        <f t="shared" si="20"/>
        <v>0</v>
      </c>
      <c r="R111" s="5">
        <f t="shared" si="15"/>
        <v>0</v>
      </c>
      <c r="S111" s="5">
        <f t="shared" si="21"/>
        <v>0</v>
      </c>
      <c r="T111" s="249">
        <f t="shared" si="22"/>
        <v>0</v>
      </c>
      <c r="U111" s="5">
        <f t="shared" si="16"/>
        <v>0</v>
      </c>
      <c r="V111" s="249">
        <f t="shared" si="17"/>
        <v>0</v>
      </c>
      <c r="W111" s="278">
        <f t="shared" si="18"/>
        <v>0</v>
      </c>
      <c r="X111" s="279">
        <f t="shared" si="19"/>
        <v>0</v>
      </c>
    </row>
    <row r="112" spans="14:24" x14ac:dyDescent="0.35">
      <c r="N112" s="246">
        <f>Weather_Site!B118</f>
        <v>0</v>
      </c>
      <c r="O112" s="247">
        <f>Weather_Site!C118</f>
        <v>0</v>
      </c>
      <c r="P112" s="5">
        <f>Weather_Site!E118</f>
        <v>0</v>
      </c>
      <c r="Q112" s="247">
        <f t="shared" si="20"/>
        <v>0</v>
      </c>
      <c r="R112" s="5">
        <f t="shared" si="15"/>
        <v>0</v>
      </c>
      <c r="S112" s="5">
        <f t="shared" si="21"/>
        <v>0</v>
      </c>
      <c r="T112" s="249">
        <f t="shared" si="22"/>
        <v>0</v>
      </c>
      <c r="U112" s="5">
        <f t="shared" si="16"/>
        <v>0</v>
      </c>
      <c r="V112" s="249">
        <f t="shared" si="17"/>
        <v>0</v>
      </c>
      <c r="W112" s="278">
        <f t="shared" si="18"/>
        <v>0</v>
      </c>
      <c r="X112" s="279">
        <f t="shared" si="19"/>
        <v>0</v>
      </c>
    </row>
    <row r="113" spans="14:24" x14ac:dyDescent="0.35">
      <c r="N113" s="246">
        <f>Weather_Site!B119</f>
        <v>0</v>
      </c>
      <c r="O113" s="247">
        <f>Weather_Site!C119</f>
        <v>0</v>
      </c>
      <c r="P113" s="5">
        <f>Weather_Site!E119</f>
        <v>0</v>
      </c>
      <c r="Q113" s="247">
        <f t="shared" si="20"/>
        <v>0</v>
      </c>
      <c r="R113" s="5">
        <f t="shared" si="15"/>
        <v>0</v>
      </c>
      <c r="S113" s="5">
        <f t="shared" si="21"/>
        <v>0</v>
      </c>
      <c r="T113" s="249">
        <f t="shared" si="22"/>
        <v>0</v>
      </c>
      <c r="U113" s="5">
        <f t="shared" si="16"/>
        <v>0</v>
      </c>
      <c r="V113" s="249">
        <f t="shared" si="17"/>
        <v>0</v>
      </c>
      <c r="W113" s="278">
        <f t="shared" si="18"/>
        <v>0</v>
      </c>
      <c r="X113" s="279">
        <f t="shared" si="19"/>
        <v>0</v>
      </c>
    </row>
    <row r="114" spans="14:24" x14ac:dyDescent="0.35">
      <c r="N114" s="246">
        <f>Weather_Site!B120</f>
        <v>0</v>
      </c>
      <c r="O114" s="247">
        <f>Weather_Site!C120</f>
        <v>0</v>
      </c>
      <c r="P114" s="5">
        <f>Weather_Site!E120</f>
        <v>0</v>
      </c>
      <c r="Q114" s="247">
        <f t="shared" si="20"/>
        <v>0</v>
      </c>
      <c r="R114" s="5">
        <f t="shared" si="15"/>
        <v>0</v>
      </c>
      <c r="S114" s="5">
        <f t="shared" si="21"/>
        <v>0</v>
      </c>
      <c r="T114" s="249">
        <f t="shared" si="22"/>
        <v>0</v>
      </c>
      <c r="U114" s="5">
        <f t="shared" si="16"/>
        <v>0</v>
      </c>
      <c r="V114" s="249">
        <f t="shared" si="17"/>
        <v>0</v>
      </c>
      <c r="W114" s="278">
        <f t="shared" si="18"/>
        <v>0</v>
      </c>
      <c r="X114" s="279">
        <f t="shared" si="19"/>
        <v>0</v>
      </c>
    </row>
    <row r="115" spans="14:24" x14ac:dyDescent="0.35">
      <c r="N115" s="246">
        <f>Weather_Site!B121</f>
        <v>0</v>
      </c>
      <c r="O115" s="247">
        <f>Weather_Site!C121</f>
        <v>0</v>
      </c>
      <c r="P115" s="5">
        <f>Weather_Site!E121</f>
        <v>0</v>
      </c>
      <c r="Q115" s="247">
        <f t="shared" si="20"/>
        <v>0</v>
      </c>
      <c r="R115" s="5">
        <f t="shared" si="15"/>
        <v>0</v>
      </c>
      <c r="S115" s="5">
        <f t="shared" si="21"/>
        <v>0</v>
      </c>
      <c r="T115" s="249">
        <f t="shared" si="22"/>
        <v>0</v>
      </c>
      <c r="U115" s="5">
        <f t="shared" si="16"/>
        <v>0</v>
      </c>
      <c r="V115" s="249">
        <f t="shared" si="17"/>
        <v>0</v>
      </c>
      <c r="W115" s="278">
        <f t="shared" si="18"/>
        <v>0</v>
      </c>
      <c r="X115" s="279">
        <f t="shared" si="19"/>
        <v>0</v>
      </c>
    </row>
    <row r="116" spans="14:24" x14ac:dyDescent="0.35">
      <c r="N116" s="246">
        <f>Weather_Site!B122</f>
        <v>0</v>
      </c>
      <c r="O116" s="247">
        <f>Weather_Site!C122</f>
        <v>0</v>
      </c>
      <c r="P116" s="5">
        <f>Weather_Site!E122</f>
        <v>0</v>
      </c>
      <c r="Q116" s="247">
        <f t="shared" si="20"/>
        <v>0</v>
      </c>
      <c r="R116" s="5">
        <f t="shared" si="15"/>
        <v>0</v>
      </c>
      <c r="S116" s="5">
        <f t="shared" si="21"/>
        <v>0</v>
      </c>
      <c r="T116" s="249">
        <f t="shared" si="22"/>
        <v>0</v>
      </c>
      <c r="U116" s="5">
        <f t="shared" si="16"/>
        <v>0</v>
      </c>
      <c r="V116" s="249">
        <f t="shared" si="17"/>
        <v>0</v>
      </c>
      <c r="W116" s="278">
        <f t="shared" si="18"/>
        <v>0</v>
      </c>
      <c r="X116" s="279">
        <f t="shared" si="19"/>
        <v>0</v>
      </c>
    </row>
    <row r="117" spans="14:24" x14ac:dyDescent="0.35">
      <c r="N117" s="246">
        <f>Weather_Site!B123</f>
        <v>0</v>
      </c>
      <c r="O117" s="247">
        <f>Weather_Site!C123</f>
        <v>0</v>
      </c>
      <c r="P117" s="5">
        <f>Weather_Site!E123</f>
        <v>0</v>
      </c>
      <c r="Q117" s="247">
        <f t="shared" si="20"/>
        <v>0</v>
      </c>
      <c r="R117" s="5">
        <f t="shared" si="15"/>
        <v>0</v>
      </c>
      <c r="S117" s="5">
        <f t="shared" si="21"/>
        <v>0</v>
      </c>
      <c r="T117" s="249">
        <f t="shared" si="22"/>
        <v>0</v>
      </c>
      <c r="U117" s="5">
        <f t="shared" si="16"/>
        <v>0</v>
      </c>
      <c r="V117" s="249">
        <f t="shared" si="17"/>
        <v>0</v>
      </c>
      <c r="W117" s="278">
        <f t="shared" si="18"/>
        <v>0</v>
      </c>
      <c r="X117" s="279">
        <f t="shared" si="19"/>
        <v>0</v>
      </c>
    </row>
    <row r="118" spans="14:24" x14ac:dyDescent="0.35">
      <c r="N118" s="246">
        <f>Weather_Site!B124</f>
        <v>0</v>
      </c>
      <c r="O118" s="247">
        <f>Weather_Site!C124</f>
        <v>0</v>
      </c>
      <c r="P118" s="5">
        <f>Weather_Site!E124</f>
        <v>0</v>
      </c>
      <c r="Q118" s="247">
        <f t="shared" si="20"/>
        <v>0</v>
      </c>
      <c r="R118" s="5">
        <f t="shared" si="15"/>
        <v>0</v>
      </c>
      <c r="S118" s="5">
        <f t="shared" si="21"/>
        <v>0</v>
      </c>
      <c r="T118" s="249">
        <f t="shared" si="22"/>
        <v>0</v>
      </c>
      <c r="U118" s="5">
        <f t="shared" si="16"/>
        <v>0</v>
      </c>
      <c r="V118" s="249">
        <f t="shared" si="17"/>
        <v>0</v>
      </c>
      <c r="W118" s="278">
        <f t="shared" si="18"/>
        <v>0</v>
      </c>
      <c r="X118" s="279">
        <f t="shared" si="19"/>
        <v>0</v>
      </c>
    </row>
    <row r="119" spans="14:24" x14ac:dyDescent="0.35">
      <c r="N119" s="246">
        <f>Weather_Site!B125</f>
        <v>0</v>
      </c>
      <c r="O119" s="247">
        <f>Weather_Site!C125</f>
        <v>0</v>
      </c>
      <c r="P119" s="5">
        <f>Weather_Site!E125</f>
        <v>0</v>
      </c>
      <c r="Q119" s="247">
        <f t="shared" si="20"/>
        <v>0</v>
      </c>
      <c r="R119" s="5">
        <f t="shared" si="15"/>
        <v>0</v>
      </c>
      <c r="S119" s="5">
        <f t="shared" si="21"/>
        <v>0</v>
      </c>
      <c r="T119" s="249">
        <f t="shared" si="22"/>
        <v>0</v>
      </c>
      <c r="U119" s="5">
        <f t="shared" si="16"/>
        <v>0</v>
      </c>
      <c r="V119" s="249">
        <f t="shared" si="17"/>
        <v>0</v>
      </c>
      <c r="W119" s="278">
        <f t="shared" si="18"/>
        <v>0</v>
      </c>
      <c r="X119" s="279">
        <f t="shared" si="19"/>
        <v>0</v>
      </c>
    </row>
    <row r="120" spans="14:24" x14ac:dyDescent="0.35">
      <c r="N120" s="246">
        <f>Weather_Site!B126</f>
        <v>0</v>
      </c>
      <c r="O120" s="247">
        <f>Weather_Site!C126</f>
        <v>0</v>
      </c>
      <c r="P120" s="5">
        <f>Weather_Site!E126</f>
        <v>0</v>
      </c>
      <c r="Q120" s="247">
        <f t="shared" si="20"/>
        <v>0</v>
      </c>
      <c r="R120" s="5">
        <f t="shared" si="15"/>
        <v>0</v>
      </c>
      <c r="S120" s="5">
        <f t="shared" si="21"/>
        <v>0</v>
      </c>
      <c r="T120" s="249">
        <f t="shared" si="22"/>
        <v>0</v>
      </c>
      <c r="U120" s="5">
        <f t="shared" si="16"/>
        <v>0</v>
      </c>
      <c r="V120" s="249">
        <f t="shared" si="17"/>
        <v>0</v>
      </c>
      <c r="W120" s="278">
        <f t="shared" si="18"/>
        <v>0</v>
      </c>
      <c r="X120" s="279">
        <f t="shared" si="19"/>
        <v>0</v>
      </c>
    </row>
    <row r="121" spans="14:24" x14ac:dyDescent="0.35">
      <c r="N121" s="246">
        <f>Weather_Site!B127</f>
        <v>0</v>
      </c>
      <c r="O121" s="247">
        <f>Weather_Site!C127</f>
        <v>0</v>
      </c>
      <c r="P121" s="5">
        <f>Weather_Site!E127</f>
        <v>0</v>
      </c>
      <c r="Q121" s="247">
        <f t="shared" si="20"/>
        <v>0</v>
      </c>
      <c r="R121" s="5">
        <f t="shared" si="15"/>
        <v>0</v>
      </c>
      <c r="S121" s="5">
        <f t="shared" si="21"/>
        <v>0</v>
      </c>
      <c r="T121" s="249">
        <f t="shared" si="22"/>
        <v>0</v>
      </c>
      <c r="U121" s="5">
        <f t="shared" si="16"/>
        <v>0</v>
      </c>
      <c r="V121" s="249">
        <f t="shared" si="17"/>
        <v>0</v>
      </c>
      <c r="W121" s="278">
        <f t="shared" si="18"/>
        <v>0</v>
      </c>
      <c r="X121" s="279">
        <f t="shared" si="19"/>
        <v>0</v>
      </c>
    </row>
    <row r="122" spans="14:24" x14ac:dyDescent="0.35">
      <c r="N122" s="246">
        <f>Weather_Site!B128</f>
        <v>0</v>
      </c>
      <c r="O122" s="247">
        <f>Weather_Site!C128</f>
        <v>0</v>
      </c>
      <c r="P122" s="5">
        <f>Weather_Site!E128</f>
        <v>0</v>
      </c>
      <c r="Q122" s="247">
        <f t="shared" si="20"/>
        <v>0</v>
      </c>
      <c r="R122" s="5">
        <f t="shared" si="15"/>
        <v>0</v>
      </c>
      <c r="S122" s="5">
        <f t="shared" si="21"/>
        <v>0</v>
      </c>
      <c r="T122" s="249">
        <f t="shared" si="22"/>
        <v>0</v>
      </c>
      <c r="U122" s="5">
        <f t="shared" si="16"/>
        <v>0</v>
      </c>
      <c r="V122" s="249">
        <f t="shared" si="17"/>
        <v>0</v>
      </c>
      <c r="W122" s="278">
        <f t="shared" si="18"/>
        <v>0</v>
      </c>
      <c r="X122" s="279">
        <f t="shared" si="19"/>
        <v>0</v>
      </c>
    </row>
    <row r="123" spans="14:24" x14ac:dyDescent="0.35">
      <c r="N123" s="246">
        <f>Weather_Site!B129</f>
        <v>0</v>
      </c>
      <c r="O123" s="247">
        <f>Weather_Site!C129</f>
        <v>0</v>
      </c>
      <c r="P123" s="5">
        <f>Weather_Site!E129</f>
        <v>0</v>
      </c>
      <c r="Q123" s="247">
        <f t="shared" si="20"/>
        <v>0</v>
      </c>
      <c r="R123" s="5">
        <f t="shared" si="15"/>
        <v>0</v>
      </c>
      <c r="S123" s="5">
        <f t="shared" si="21"/>
        <v>0</v>
      </c>
      <c r="T123" s="249">
        <f t="shared" si="22"/>
        <v>0</v>
      </c>
      <c r="U123" s="5">
        <f t="shared" si="16"/>
        <v>0</v>
      </c>
      <c r="V123" s="249">
        <f t="shared" si="17"/>
        <v>0</v>
      </c>
      <c r="W123" s="278">
        <f t="shared" si="18"/>
        <v>0</v>
      </c>
      <c r="X123" s="279">
        <f t="shared" si="19"/>
        <v>0</v>
      </c>
    </row>
    <row r="124" spans="14:24" x14ac:dyDescent="0.35">
      <c r="N124" s="246">
        <f>Weather_Site!B130</f>
        <v>0</v>
      </c>
      <c r="O124" s="247">
        <f>Weather_Site!C130</f>
        <v>0</v>
      </c>
      <c r="P124" s="5">
        <f>Weather_Site!E130</f>
        <v>0</v>
      </c>
      <c r="Q124" s="247">
        <f t="shared" si="20"/>
        <v>0</v>
      </c>
      <c r="R124" s="5">
        <f t="shared" si="15"/>
        <v>0</v>
      </c>
      <c r="S124" s="5">
        <f t="shared" si="21"/>
        <v>0</v>
      </c>
      <c r="T124" s="249">
        <f t="shared" si="22"/>
        <v>0</v>
      </c>
      <c r="U124" s="5">
        <f t="shared" si="16"/>
        <v>0</v>
      </c>
      <c r="V124" s="249">
        <f t="shared" si="17"/>
        <v>0</v>
      </c>
      <c r="W124" s="278">
        <f t="shared" si="18"/>
        <v>0</v>
      </c>
      <c r="X124" s="279">
        <f t="shared" si="19"/>
        <v>0</v>
      </c>
    </row>
    <row r="125" spans="14:24" x14ac:dyDescent="0.35">
      <c r="N125" s="246">
        <f>Weather_Site!B131</f>
        <v>0</v>
      </c>
      <c r="O125" s="247">
        <f>Weather_Site!C131</f>
        <v>0</v>
      </c>
      <c r="P125" s="5">
        <f>Weather_Site!E131</f>
        <v>0</v>
      </c>
      <c r="Q125" s="247">
        <f t="shared" si="20"/>
        <v>0</v>
      </c>
      <c r="R125" s="5">
        <f t="shared" si="15"/>
        <v>0</v>
      </c>
      <c r="S125" s="5">
        <f t="shared" si="21"/>
        <v>0</v>
      </c>
      <c r="T125" s="249">
        <f t="shared" si="22"/>
        <v>0</v>
      </c>
      <c r="U125" s="5">
        <f t="shared" si="16"/>
        <v>0</v>
      </c>
      <c r="V125" s="249">
        <f t="shared" si="17"/>
        <v>0</v>
      </c>
      <c r="W125" s="278">
        <f t="shared" si="18"/>
        <v>0</v>
      </c>
      <c r="X125" s="279">
        <f t="shared" si="19"/>
        <v>0</v>
      </c>
    </row>
    <row r="126" spans="14:24" x14ac:dyDescent="0.35">
      <c r="N126" s="246">
        <f>Weather_Site!B132</f>
        <v>0</v>
      </c>
      <c r="O126" s="247">
        <f>Weather_Site!C132</f>
        <v>0</v>
      </c>
      <c r="P126" s="5">
        <f>Weather_Site!E132</f>
        <v>0</v>
      </c>
      <c r="Q126" s="247">
        <f t="shared" si="20"/>
        <v>0</v>
      </c>
      <c r="R126" s="5">
        <f t="shared" si="15"/>
        <v>0</v>
      </c>
      <c r="S126" s="5">
        <f t="shared" si="21"/>
        <v>0</v>
      </c>
      <c r="T126" s="249">
        <f t="shared" si="22"/>
        <v>0</v>
      </c>
      <c r="U126" s="5">
        <f t="shared" si="16"/>
        <v>0</v>
      </c>
      <c r="V126" s="249">
        <f t="shared" si="17"/>
        <v>0</v>
      </c>
      <c r="W126" s="278">
        <f t="shared" si="18"/>
        <v>0</v>
      </c>
      <c r="X126" s="279">
        <f t="shared" si="19"/>
        <v>0</v>
      </c>
    </row>
    <row r="127" spans="14:24" x14ac:dyDescent="0.35">
      <c r="N127" s="246">
        <f>Weather_Site!B133</f>
        <v>0</v>
      </c>
      <c r="O127" s="247">
        <f>Weather_Site!C133</f>
        <v>0</v>
      </c>
      <c r="P127" s="5">
        <f>Weather_Site!E133</f>
        <v>0</v>
      </c>
      <c r="Q127" s="247">
        <f t="shared" si="20"/>
        <v>0</v>
      </c>
      <c r="R127" s="5">
        <f t="shared" si="15"/>
        <v>0</v>
      </c>
      <c r="S127" s="5">
        <f t="shared" si="21"/>
        <v>0</v>
      </c>
      <c r="T127" s="249">
        <f t="shared" si="22"/>
        <v>0</v>
      </c>
      <c r="U127" s="5">
        <f t="shared" si="16"/>
        <v>0</v>
      </c>
      <c r="V127" s="249">
        <f t="shared" si="17"/>
        <v>0</v>
      </c>
      <c r="W127" s="278">
        <f t="shared" si="18"/>
        <v>0</v>
      </c>
      <c r="X127" s="279">
        <f t="shared" si="19"/>
        <v>0</v>
      </c>
    </row>
    <row r="128" spans="14:24" x14ac:dyDescent="0.35">
      <c r="N128" s="246">
        <f>Weather_Site!B134</f>
        <v>0</v>
      </c>
      <c r="O128" s="247">
        <f>Weather_Site!C134</f>
        <v>0</v>
      </c>
      <c r="P128" s="5">
        <f>Weather_Site!E134</f>
        <v>0</v>
      </c>
      <c r="Q128" s="247">
        <f t="shared" si="20"/>
        <v>0</v>
      </c>
      <c r="R128" s="5">
        <f t="shared" si="15"/>
        <v>0</v>
      </c>
      <c r="S128" s="5">
        <f t="shared" si="21"/>
        <v>0</v>
      </c>
      <c r="T128" s="249">
        <f t="shared" si="22"/>
        <v>0</v>
      </c>
      <c r="U128" s="5">
        <f t="shared" si="16"/>
        <v>0</v>
      </c>
      <c r="V128" s="249">
        <f t="shared" si="17"/>
        <v>0</v>
      </c>
      <c r="W128" s="278">
        <f t="shared" si="18"/>
        <v>0</v>
      </c>
      <c r="X128" s="279">
        <f t="shared" si="19"/>
        <v>0</v>
      </c>
    </row>
    <row r="129" spans="14:24" x14ac:dyDescent="0.35">
      <c r="N129" s="246">
        <f>Weather_Site!B135</f>
        <v>0</v>
      </c>
      <c r="O129" s="247">
        <f>Weather_Site!C135</f>
        <v>0</v>
      </c>
      <c r="P129" s="5">
        <f>Weather_Site!E135</f>
        <v>0</v>
      </c>
      <c r="Q129" s="247">
        <f t="shared" si="20"/>
        <v>0</v>
      </c>
      <c r="R129" s="5">
        <f t="shared" si="15"/>
        <v>0</v>
      </c>
      <c r="S129" s="5">
        <f t="shared" si="21"/>
        <v>0</v>
      </c>
      <c r="T129" s="249">
        <f t="shared" si="22"/>
        <v>0</v>
      </c>
      <c r="U129" s="5">
        <f t="shared" si="16"/>
        <v>0</v>
      </c>
      <c r="V129" s="249">
        <f t="shared" si="17"/>
        <v>0</v>
      </c>
      <c r="W129" s="278">
        <f t="shared" si="18"/>
        <v>0</v>
      </c>
      <c r="X129" s="279">
        <f t="shared" si="19"/>
        <v>0</v>
      </c>
    </row>
    <row r="130" spans="14:24" x14ac:dyDescent="0.35">
      <c r="N130" s="246">
        <f>Weather_Site!B136</f>
        <v>0</v>
      </c>
      <c r="O130" s="247">
        <f>Weather_Site!C136</f>
        <v>0</v>
      </c>
      <c r="P130" s="5">
        <f>Weather_Site!E136</f>
        <v>0</v>
      </c>
      <c r="Q130" s="247">
        <f t="shared" si="20"/>
        <v>0</v>
      </c>
      <c r="R130" s="5">
        <f t="shared" si="15"/>
        <v>0</v>
      </c>
      <c r="S130" s="5">
        <f t="shared" si="21"/>
        <v>0</v>
      </c>
      <c r="T130" s="249">
        <f t="shared" si="22"/>
        <v>0</v>
      </c>
      <c r="U130" s="5">
        <f t="shared" si="16"/>
        <v>0</v>
      </c>
      <c r="V130" s="249">
        <f t="shared" si="17"/>
        <v>0</v>
      </c>
      <c r="W130" s="278">
        <f t="shared" si="18"/>
        <v>0</v>
      </c>
      <c r="X130" s="279">
        <f t="shared" si="19"/>
        <v>0</v>
      </c>
    </row>
    <row r="131" spans="14:24" x14ac:dyDescent="0.35">
      <c r="N131" s="246">
        <f>Weather_Site!B137</f>
        <v>0</v>
      </c>
      <c r="O131" s="247">
        <f>Weather_Site!C137</f>
        <v>0</v>
      </c>
      <c r="P131" s="5">
        <f>Weather_Site!E137</f>
        <v>0</v>
      </c>
      <c r="Q131" s="247">
        <f t="shared" si="20"/>
        <v>0</v>
      </c>
      <c r="R131" s="5">
        <f t="shared" si="15"/>
        <v>0</v>
      </c>
      <c r="S131" s="5">
        <f t="shared" si="21"/>
        <v>0</v>
      </c>
      <c r="T131" s="249">
        <f t="shared" si="22"/>
        <v>0</v>
      </c>
      <c r="U131" s="5">
        <f t="shared" si="16"/>
        <v>0</v>
      </c>
      <c r="V131" s="249">
        <f t="shared" si="17"/>
        <v>0</v>
      </c>
      <c r="W131" s="278">
        <f t="shared" si="18"/>
        <v>0</v>
      </c>
      <c r="X131" s="279">
        <f t="shared" si="19"/>
        <v>0</v>
      </c>
    </row>
    <row r="132" spans="14:24" x14ac:dyDescent="0.35">
      <c r="N132" s="246">
        <f>Weather_Site!B138</f>
        <v>0</v>
      </c>
      <c r="O132" s="247">
        <f>Weather_Site!C138</f>
        <v>0</v>
      </c>
      <c r="P132" s="5">
        <f>Weather_Site!E138</f>
        <v>0</v>
      </c>
      <c r="Q132" s="247">
        <f t="shared" si="20"/>
        <v>0</v>
      </c>
      <c r="R132" s="5">
        <f t="shared" si="15"/>
        <v>0</v>
      </c>
      <c r="S132" s="5">
        <f t="shared" si="21"/>
        <v>0</v>
      </c>
      <c r="T132" s="249">
        <f t="shared" si="22"/>
        <v>0</v>
      </c>
      <c r="U132" s="5">
        <f t="shared" si="16"/>
        <v>0</v>
      </c>
      <c r="V132" s="249">
        <f t="shared" si="17"/>
        <v>0</v>
      </c>
      <c r="W132" s="278">
        <f t="shared" si="18"/>
        <v>0</v>
      </c>
      <c r="X132" s="279">
        <f t="shared" si="19"/>
        <v>0</v>
      </c>
    </row>
    <row r="133" spans="14:24" x14ac:dyDescent="0.35">
      <c r="N133" s="246">
        <f>Weather_Site!B139</f>
        <v>0</v>
      </c>
      <c r="O133" s="247">
        <f>Weather_Site!C139</f>
        <v>0</v>
      </c>
      <c r="P133" s="5">
        <f>Weather_Site!E139</f>
        <v>0</v>
      </c>
      <c r="Q133" s="247">
        <f t="shared" si="20"/>
        <v>0</v>
      </c>
      <c r="R133" s="5">
        <f t="shared" si="15"/>
        <v>0</v>
      </c>
      <c r="S133" s="5">
        <f t="shared" si="21"/>
        <v>0</v>
      </c>
      <c r="T133" s="249">
        <f t="shared" si="22"/>
        <v>0</v>
      </c>
      <c r="U133" s="5">
        <f t="shared" si="16"/>
        <v>0</v>
      </c>
      <c r="V133" s="249">
        <f t="shared" si="17"/>
        <v>0</v>
      </c>
      <c r="W133" s="278">
        <f t="shared" si="18"/>
        <v>0</v>
      </c>
      <c r="X133" s="279">
        <f t="shared" si="19"/>
        <v>0</v>
      </c>
    </row>
    <row r="134" spans="14:24" x14ac:dyDescent="0.35">
      <c r="N134" s="246">
        <f>Weather_Site!B140</f>
        <v>0</v>
      </c>
      <c r="O134" s="247">
        <f>Weather_Site!C140</f>
        <v>0</v>
      </c>
      <c r="P134" s="5">
        <f>Weather_Site!E140</f>
        <v>0</v>
      </c>
      <c r="Q134" s="247">
        <f t="shared" si="20"/>
        <v>0</v>
      </c>
      <c r="R134" s="5">
        <f t="shared" si="15"/>
        <v>0</v>
      </c>
      <c r="S134" s="5">
        <f t="shared" si="21"/>
        <v>0</v>
      </c>
      <c r="T134" s="249">
        <f t="shared" si="22"/>
        <v>0</v>
      </c>
      <c r="U134" s="5">
        <f t="shared" si="16"/>
        <v>0</v>
      </c>
      <c r="V134" s="249">
        <f t="shared" si="17"/>
        <v>0</v>
      </c>
      <c r="W134" s="278">
        <f t="shared" si="18"/>
        <v>0</v>
      </c>
      <c r="X134" s="279">
        <f t="shared" si="19"/>
        <v>0</v>
      </c>
    </row>
    <row r="135" spans="14:24" x14ac:dyDescent="0.35">
      <c r="N135" s="246">
        <f>Weather_Site!B141</f>
        <v>0</v>
      </c>
      <c r="O135" s="247">
        <f>Weather_Site!C141</f>
        <v>0</v>
      </c>
      <c r="P135" s="5">
        <f>Weather_Site!E141</f>
        <v>0</v>
      </c>
      <c r="Q135" s="247">
        <f t="shared" si="20"/>
        <v>0</v>
      </c>
      <c r="R135" s="5">
        <f t="shared" si="15"/>
        <v>0</v>
      </c>
      <c r="S135" s="5">
        <f t="shared" si="21"/>
        <v>0</v>
      </c>
      <c r="T135" s="249">
        <f t="shared" si="22"/>
        <v>0</v>
      </c>
      <c r="U135" s="5">
        <f t="shared" si="16"/>
        <v>0</v>
      </c>
      <c r="V135" s="249">
        <f t="shared" si="17"/>
        <v>0</v>
      </c>
      <c r="W135" s="278">
        <f t="shared" si="18"/>
        <v>0</v>
      </c>
      <c r="X135" s="279">
        <f t="shared" si="19"/>
        <v>0</v>
      </c>
    </row>
    <row r="136" spans="14:24" x14ac:dyDescent="0.35">
      <c r="N136" s="246">
        <f>Weather_Site!B142</f>
        <v>0</v>
      </c>
      <c r="O136" s="247">
        <f>Weather_Site!C142</f>
        <v>0</v>
      </c>
      <c r="P136" s="5">
        <f>Weather_Site!E142</f>
        <v>0</v>
      </c>
      <c r="Q136" s="247">
        <f t="shared" si="20"/>
        <v>0</v>
      </c>
      <c r="R136" s="5">
        <f t="shared" ref="R136:R199" si="23">HOUR(Q136)</f>
        <v>0</v>
      </c>
      <c r="S136" s="5">
        <f t="shared" si="21"/>
        <v>0</v>
      </c>
      <c r="T136" s="249">
        <f t="shared" si="22"/>
        <v>0</v>
      </c>
      <c r="U136" s="5">
        <f t="shared" ref="U136:U199" si="24">MAX((T136-70*R136),0)</f>
        <v>0</v>
      </c>
      <c r="V136" s="249">
        <f t="shared" ref="V136:V199" si="25">IF(OR(AND((N136-N135)=0,O135&gt;0.5),AND((N136-N135)=1,O136&lt;0.5),AND(N136-N135)=0,O136&lt;0.5),U136+V135,U136)</f>
        <v>0</v>
      </c>
      <c r="W136" s="278">
        <f t="shared" ref="W136:W199" si="26">IF(O136&lt;0.75,MAX(V136,W135),V136)</f>
        <v>0</v>
      </c>
      <c r="X136" s="279">
        <f t="shared" si="19"/>
        <v>0</v>
      </c>
    </row>
    <row r="137" spans="14:24" x14ac:dyDescent="0.35">
      <c r="N137" s="246">
        <f>Weather_Site!B143</f>
        <v>0</v>
      </c>
      <c r="O137" s="247">
        <f>Weather_Site!C143</f>
        <v>0</v>
      </c>
      <c r="P137" s="5">
        <f>Weather_Site!E143</f>
        <v>0</v>
      </c>
      <c r="Q137" s="247">
        <f t="shared" si="20"/>
        <v>0</v>
      </c>
      <c r="R137" s="5">
        <f t="shared" si="23"/>
        <v>0</v>
      </c>
      <c r="S137" s="5">
        <f t="shared" si="21"/>
        <v>0</v>
      </c>
      <c r="T137" s="249">
        <f t="shared" si="22"/>
        <v>0</v>
      </c>
      <c r="U137" s="5">
        <f t="shared" si="24"/>
        <v>0</v>
      </c>
      <c r="V137" s="249">
        <f t="shared" si="25"/>
        <v>0</v>
      </c>
      <c r="W137" s="278">
        <f t="shared" si="26"/>
        <v>0</v>
      </c>
      <c r="X137" s="279">
        <f t="shared" si="19"/>
        <v>0</v>
      </c>
    </row>
    <row r="138" spans="14:24" x14ac:dyDescent="0.35">
      <c r="N138" s="246">
        <f>Weather_Site!B144</f>
        <v>0</v>
      </c>
      <c r="O138" s="247">
        <f>Weather_Site!C144</f>
        <v>0</v>
      </c>
      <c r="P138" s="5">
        <f>Weather_Site!E144</f>
        <v>0</v>
      </c>
      <c r="Q138" s="247">
        <f t="shared" si="20"/>
        <v>0</v>
      </c>
      <c r="R138" s="5">
        <f t="shared" si="23"/>
        <v>0</v>
      </c>
      <c r="S138" s="5">
        <f t="shared" si="21"/>
        <v>0</v>
      </c>
      <c r="T138" s="249">
        <f t="shared" si="22"/>
        <v>0</v>
      </c>
      <c r="U138" s="5">
        <f t="shared" si="24"/>
        <v>0</v>
      </c>
      <c r="V138" s="249">
        <f t="shared" si="25"/>
        <v>0</v>
      </c>
      <c r="W138" s="278">
        <f t="shared" si="26"/>
        <v>0</v>
      </c>
      <c r="X138" s="279">
        <f t="shared" si="19"/>
        <v>0</v>
      </c>
    </row>
    <row r="139" spans="14:24" x14ac:dyDescent="0.35">
      <c r="N139" s="246">
        <f>Weather_Site!B145</f>
        <v>0</v>
      </c>
      <c r="O139" s="247">
        <f>Weather_Site!C145</f>
        <v>0</v>
      </c>
      <c r="P139" s="5">
        <f>Weather_Site!E145</f>
        <v>0</v>
      </c>
      <c r="Q139" s="247">
        <f t="shared" si="20"/>
        <v>0</v>
      </c>
      <c r="R139" s="5">
        <f t="shared" si="23"/>
        <v>0</v>
      </c>
      <c r="S139" s="5">
        <f t="shared" si="21"/>
        <v>0</v>
      </c>
      <c r="T139" s="249">
        <f t="shared" si="22"/>
        <v>0</v>
      </c>
      <c r="U139" s="5">
        <f t="shared" si="24"/>
        <v>0</v>
      </c>
      <c r="V139" s="249">
        <f t="shared" si="25"/>
        <v>0</v>
      </c>
      <c r="W139" s="278">
        <f t="shared" si="26"/>
        <v>0</v>
      </c>
      <c r="X139" s="279">
        <f t="shared" si="19"/>
        <v>0</v>
      </c>
    </row>
    <row r="140" spans="14:24" x14ac:dyDescent="0.35">
      <c r="N140" s="246">
        <f>Weather_Site!B146</f>
        <v>0</v>
      </c>
      <c r="O140" s="247">
        <f>Weather_Site!C146</f>
        <v>0</v>
      </c>
      <c r="P140" s="5">
        <f>Weather_Site!E146</f>
        <v>0</v>
      </c>
      <c r="Q140" s="247">
        <f t="shared" si="20"/>
        <v>0</v>
      </c>
      <c r="R140" s="5">
        <f t="shared" si="23"/>
        <v>0</v>
      </c>
      <c r="S140" s="5">
        <f t="shared" si="21"/>
        <v>0</v>
      </c>
      <c r="T140" s="249">
        <f t="shared" si="22"/>
        <v>0</v>
      </c>
      <c r="U140" s="5">
        <f t="shared" si="24"/>
        <v>0</v>
      </c>
      <c r="V140" s="249">
        <f t="shared" si="25"/>
        <v>0</v>
      </c>
      <c r="W140" s="278">
        <f t="shared" si="26"/>
        <v>0</v>
      </c>
      <c r="X140" s="279">
        <f t="shared" si="19"/>
        <v>0</v>
      </c>
    </row>
    <row r="141" spans="14:24" x14ac:dyDescent="0.35">
      <c r="N141" s="246">
        <f>Weather_Site!B147</f>
        <v>0</v>
      </c>
      <c r="O141" s="247">
        <f>Weather_Site!C147</f>
        <v>0</v>
      </c>
      <c r="P141" s="5">
        <f>Weather_Site!E147</f>
        <v>0</v>
      </c>
      <c r="Q141" s="247">
        <f t="shared" si="20"/>
        <v>0</v>
      </c>
      <c r="R141" s="5">
        <f t="shared" si="23"/>
        <v>0</v>
      </c>
      <c r="S141" s="5">
        <f t="shared" si="21"/>
        <v>0</v>
      </c>
      <c r="T141" s="249">
        <f t="shared" si="22"/>
        <v>0</v>
      </c>
      <c r="U141" s="5">
        <f t="shared" si="24"/>
        <v>0</v>
      </c>
      <c r="V141" s="249">
        <f t="shared" si="25"/>
        <v>0</v>
      </c>
      <c r="W141" s="278">
        <f t="shared" si="26"/>
        <v>0</v>
      </c>
      <c r="X141" s="279">
        <f t="shared" si="19"/>
        <v>0</v>
      </c>
    </row>
    <row r="142" spans="14:24" x14ac:dyDescent="0.35">
      <c r="N142" s="246">
        <f>Weather_Site!B148</f>
        <v>0</v>
      </c>
      <c r="O142" s="247">
        <f>Weather_Site!C148</f>
        <v>0</v>
      </c>
      <c r="P142" s="5">
        <f>Weather_Site!E148</f>
        <v>0</v>
      </c>
      <c r="Q142" s="247">
        <f t="shared" si="20"/>
        <v>0</v>
      </c>
      <c r="R142" s="5">
        <f t="shared" si="23"/>
        <v>0</v>
      </c>
      <c r="S142" s="5">
        <f t="shared" si="21"/>
        <v>0</v>
      </c>
      <c r="T142" s="249">
        <f t="shared" si="22"/>
        <v>0</v>
      </c>
      <c r="U142" s="5">
        <f t="shared" si="24"/>
        <v>0</v>
      </c>
      <c r="V142" s="249">
        <f t="shared" si="25"/>
        <v>0</v>
      </c>
      <c r="W142" s="278">
        <f t="shared" si="26"/>
        <v>0</v>
      </c>
      <c r="X142" s="279">
        <f t="shared" si="19"/>
        <v>0</v>
      </c>
    </row>
    <row r="143" spans="14:24" x14ac:dyDescent="0.35">
      <c r="N143" s="246">
        <f>Weather_Site!B149</f>
        <v>0</v>
      </c>
      <c r="O143" s="247">
        <f>Weather_Site!C149</f>
        <v>0</v>
      </c>
      <c r="P143" s="5">
        <f>Weather_Site!E149</f>
        <v>0</v>
      </c>
      <c r="Q143" s="247">
        <f t="shared" si="20"/>
        <v>0</v>
      </c>
      <c r="R143" s="5">
        <f t="shared" si="23"/>
        <v>0</v>
      </c>
      <c r="S143" s="5">
        <f t="shared" si="21"/>
        <v>0</v>
      </c>
      <c r="T143" s="249">
        <f t="shared" si="22"/>
        <v>0</v>
      </c>
      <c r="U143" s="5">
        <f t="shared" si="24"/>
        <v>0</v>
      </c>
      <c r="V143" s="249">
        <f t="shared" si="25"/>
        <v>0</v>
      </c>
      <c r="W143" s="278">
        <f t="shared" si="26"/>
        <v>0</v>
      </c>
      <c r="X143" s="279">
        <f t="shared" si="19"/>
        <v>0</v>
      </c>
    </row>
    <row r="144" spans="14:24" x14ac:dyDescent="0.35">
      <c r="N144" s="246">
        <f>Weather_Site!B150</f>
        <v>0</v>
      </c>
      <c r="O144" s="247">
        <f>Weather_Site!C150</f>
        <v>0</v>
      </c>
      <c r="P144" s="5">
        <f>Weather_Site!E150</f>
        <v>0</v>
      </c>
      <c r="Q144" s="247">
        <f t="shared" si="20"/>
        <v>0</v>
      </c>
      <c r="R144" s="5">
        <f t="shared" si="23"/>
        <v>0</v>
      </c>
      <c r="S144" s="5">
        <f t="shared" si="21"/>
        <v>0</v>
      </c>
      <c r="T144" s="249">
        <f t="shared" si="22"/>
        <v>0</v>
      </c>
      <c r="U144" s="5">
        <f t="shared" si="24"/>
        <v>0</v>
      </c>
      <c r="V144" s="249">
        <f t="shared" si="25"/>
        <v>0</v>
      </c>
      <c r="W144" s="278">
        <f t="shared" si="26"/>
        <v>0</v>
      </c>
      <c r="X144" s="279">
        <f t="shared" si="19"/>
        <v>0</v>
      </c>
    </row>
    <row r="145" spans="14:24" x14ac:dyDescent="0.35">
      <c r="N145" s="246">
        <f>Weather_Site!B151</f>
        <v>0</v>
      </c>
      <c r="O145" s="247">
        <f>Weather_Site!C151</f>
        <v>0</v>
      </c>
      <c r="P145" s="5">
        <f>Weather_Site!E151</f>
        <v>0</v>
      </c>
      <c r="Q145" s="247">
        <f t="shared" si="20"/>
        <v>0</v>
      </c>
      <c r="R145" s="5">
        <f t="shared" si="23"/>
        <v>0</v>
      </c>
      <c r="S145" s="5">
        <f t="shared" si="21"/>
        <v>0</v>
      </c>
      <c r="T145" s="249">
        <f t="shared" si="22"/>
        <v>0</v>
      </c>
      <c r="U145" s="5">
        <f t="shared" si="24"/>
        <v>0</v>
      </c>
      <c r="V145" s="249">
        <f t="shared" si="25"/>
        <v>0</v>
      </c>
      <c r="W145" s="278">
        <f t="shared" si="26"/>
        <v>0</v>
      </c>
      <c r="X145" s="279">
        <f t="shared" si="19"/>
        <v>0</v>
      </c>
    </row>
    <row r="146" spans="14:24" x14ac:dyDescent="0.35">
      <c r="N146" s="246">
        <f>Weather_Site!B152</f>
        <v>0</v>
      </c>
      <c r="O146" s="247">
        <f>Weather_Site!C152</f>
        <v>0</v>
      </c>
      <c r="P146" s="5">
        <f>Weather_Site!E152</f>
        <v>0</v>
      </c>
      <c r="Q146" s="247">
        <f t="shared" si="20"/>
        <v>0</v>
      </c>
      <c r="R146" s="5">
        <f t="shared" si="23"/>
        <v>0</v>
      </c>
      <c r="S146" s="5">
        <f t="shared" si="21"/>
        <v>0</v>
      </c>
      <c r="T146" s="249">
        <f t="shared" si="22"/>
        <v>0</v>
      </c>
      <c r="U146" s="5">
        <f t="shared" si="24"/>
        <v>0</v>
      </c>
      <c r="V146" s="249">
        <f t="shared" si="25"/>
        <v>0</v>
      </c>
      <c r="W146" s="278">
        <f t="shared" si="26"/>
        <v>0</v>
      </c>
      <c r="X146" s="279">
        <f t="shared" si="19"/>
        <v>0</v>
      </c>
    </row>
    <row r="147" spans="14:24" x14ac:dyDescent="0.35">
      <c r="N147" s="246">
        <f>Weather_Site!B153</f>
        <v>0</v>
      </c>
      <c r="O147" s="247">
        <f>Weather_Site!C153</f>
        <v>0</v>
      </c>
      <c r="P147" s="5">
        <f>Weather_Site!E153</f>
        <v>0</v>
      </c>
      <c r="Q147" s="247">
        <f t="shared" si="20"/>
        <v>0</v>
      </c>
      <c r="R147" s="5">
        <f t="shared" si="23"/>
        <v>0</v>
      </c>
      <c r="S147" s="5">
        <f t="shared" si="21"/>
        <v>0</v>
      </c>
      <c r="T147" s="249">
        <f t="shared" si="22"/>
        <v>0</v>
      </c>
      <c r="U147" s="5">
        <f t="shared" si="24"/>
        <v>0</v>
      </c>
      <c r="V147" s="249">
        <f t="shared" si="25"/>
        <v>0</v>
      </c>
      <c r="W147" s="278">
        <f t="shared" si="26"/>
        <v>0</v>
      </c>
      <c r="X147" s="279">
        <f t="shared" si="19"/>
        <v>0</v>
      </c>
    </row>
    <row r="148" spans="14:24" x14ac:dyDescent="0.35">
      <c r="N148" s="246">
        <f>Weather_Site!B154</f>
        <v>0</v>
      </c>
      <c r="O148" s="247">
        <f>Weather_Site!C154</f>
        <v>0</v>
      </c>
      <c r="P148" s="5">
        <f>Weather_Site!E154</f>
        <v>0</v>
      </c>
      <c r="Q148" s="247">
        <f t="shared" si="20"/>
        <v>0</v>
      </c>
      <c r="R148" s="5">
        <f t="shared" si="23"/>
        <v>0</v>
      </c>
      <c r="S148" s="5">
        <f t="shared" si="21"/>
        <v>0</v>
      </c>
      <c r="T148" s="249">
        <f t="shared" si="22"/>
        <v>0</v>
      </c>
      <c r="U148" s="5">
        <f t="shared" si="24"/>
        <v>0</v>
      </c>
      <c r="V148" s="249">
        <f t="shared" si="25"/>
        <v>0</v>
      </c>
      <c r="W148" s="278">
        <f t="shared" si="26"/>
        <v>0</v>
      </c>
      <c r="X148" s="279">
        <f t="shared" si="19"/>
        <v>0</v>
      </c>
    </row>
    <row r="149" spans="14:24" x14ac:dyDescent="0.35">
      <c r="N149" s="246">
        <f>Weather_Site!B155</f>
        <v>0</v>
      </c>
      <c r="O149" s="247">
        <f>Weather_Site!C155</f>
        <v>0</v>
      </c>
      <c r="P149" s="5">
        <f>Weather_Site!E155</f>
        <v>0</v>
      </c>
      <c r="Q149" s="247">
        <f t="shared" si="20"/>
        <v>0</v>
      </c>
      <c r="R149" s="5">
        <f t="shared" si="23"/>
        <v>0</v>
      </c>
      <c r="S149" s="5">
        <f t="shared" si="21"/>
        <v>0</v>
      </c>
      <c r="T149" s="249">
        <f t="shared" si="22"/>
        <v>0</v>
      </c>
      <c r="U149" s="5">
        <f t="shared" si="24"/>
        <v>0</v>
      </c>
      <c r="V149" s="249">
        <f t="shared" si="25"/>
        <v>0</v>
      </c>
      <c r="W149" s="278">
        <f t="shared" si="26"/>
        <v>0</v>
      </c>
      <c r="X149" s="279">
        <f t="shared" si="19"/>
        <v>0</v>
      </c>
    </row>
    <row r="150" spans="14:24" x14ac:dyDescent="0.35">
      <c r="N150" s="246">
        <f>Weather_Site!B156</f>
        <v>0</v>
      </c>
      <c r="O150" s="247">
        <f>Weather_Site!C156</f>
        <v>0</v>
      </c>
      <c r="P150" s="5">
        <f>Weather_Site!E156</f>
        <v>0</v>
      </c>
      <c r="Q150" s="247">
        <f t="shared" si="20"/>
        <v>0</v>
      </c>
      <c r="R150" s="5">
        <f t="shared" si="23"/>
        <v>0</v>
      </c>
      <c r="S150" s="5">
        <f t="shared" si="21"/>
        <v>0</v>
      </c>
      <c r="T150" s="249">
        <f t="shared" si="22"/>
        <v>0</v>
      </c>
      <c r="U150" s="5">
        <f t="shared" si="24"/>
        <v>0</v>
      </c>
      <c r="V150" s="249">
        <f t="shared" si="25"/>
        <v>0</v>
      </c>
      <c r="W150" s="278">
        <f t="shared" si="26"/>
        <v>0</v>
      </c>
      <c r="X150" s="279">
        <f t="shared" si="19"/>
        <v>0</v>
      </c>
    </row>
    <row r="151" spans="14:24" x14ac:dyDescent="0.35">
      <c r="N151" s="246">
        <f>Weather_Site!B157</f>
        <v>0</v>
      </c>
      <c r="O151" s="247">
        <f>Weather_Site!C157</f>
        <v>0</v>
      </c>
      <c r="P151" s="5">
        <f>Weather_Site!E157</f>
        <v>0</v>
      </c>
      <c r="Q151" s="247">
        <f t="shared" si="20"/>
        <v>0</v>
      </c>
      <c r="R151" s="5">
        <f t="shared" si="23"/>
        <v>0</v>
      </c>
      <c r="S151" s="5">
        <f t="shared" si="21"/>
        <v>0</v>
      </c>
      <c r="T151" s="249">
        <f t="shared" si="22"/>
        <v>0</v>
      </c>
      <c r="U151" s="5">
        <f t="shared" si="24"/>
        <v>0</v>
      </c>
      <c r="V151" s="249">
        <f t="shared" si="25"/>
        <v>0</v>
      </c>
      <c r="W151" s="278">
        <f t="shared" si="26"/>
        <v>0</v>
      </c>
      <c r="X151" s="279">
        <f t="shared" si="19"/>
        <v>0</v>
      </c>
    </row>
    <row r="152" spans="14:24" x14ac:dyDescent="0.35">
      <c r="N152" s="246">
        <f>Weather_Site!B158</f>
        <v>0</v>
      </c>
      <c r="O152" s="247">
        <f>Weather_Site!C158</f>
        <v>0</v>
      </c>
      <c r="P152" s="5">
        <f>Weather_Site!E158</f>
        <v>0</v>
      </c>
      <c r="Q152" s="247">
        <f t="shared" si="20"/>
        <v>0</v>
      </c>
      <c r="R152" s="5">
        <f t="shared" si="23"/>
        <v>0</v>
      </c>
      <c r="S152" s="5">
        <f t="shared" si="21"/>
        <v>0</v>
      </c>
      <c r="T152" s="249">
        <f t="shared" si="22"/>
        <v>0</v>
      </c>
      <c r="U152" s="5">
        <f t="shared" si="24"/>
        <v>0</v>
      </c>
      <c r="V152" s="249">
        <f t="shared" si="25"/>
        <v>0</v>
      </c>
      <c r="W152" s="278">
        <f t="shared" si="26"/>
        <v>0</v>
      </c>
      <c r="X152" s="279">
        <f t="shared" si="19"/>
        <v>0</v>
      </c>
    </row>
    <row r="153" spans="14:24" x14ac:dyDescent="0.35">
      <c r="N153" s="246">
        <f>Weather_Site!B159</f>
        <v>0</v>
      </c>
      <c r="O153" s="247">
        <f>Weather_Site!C159</f>
        <v>0</v>
      </c>
      <c r="P153" s="5">
        <f>Weather_Site!E159</f>
        <v>0</v>
      </c>
      <c r="Q153" s="247">
        <f t="shared" si="20"/>
        <v>0</v>
      </c>
      <c r="R153" s="5">
        <f t="shared" si="23"/>
        <v>0</v>
      </c>
      <c r="S153" s="5">
        <f t="shared" si="21"/>
        <v>0</v>
      </c>
      <c r="T153" s="249">
        <f t="shared" si="22"/>
        <v>0</v>
      </c>
      <c r="U153" s="5">
        <f t="shared" si="24"/>
        <v>0</v>
      </c>
      <c r="V153" s="249">
        <f t="shared" si="25"/>
        <v>0</v>
      </c>
      <c r="W153" s="278">
        <f t="shared" si="26"/>
        <v>0</v>
      </c>
      <c r="X153" s="279">
        <f t="shared" si="19"/>
        <v>0</v>
      </c>
    </row>
    <row r="154" spans="14:24" x14ac:dyDescent="0.35">
      <c r="N154" s="246">
        <f>Weather_Site!B160</f>
        <v>0</v>
      </c>
      <c r="O154" s="247">
        <f>Weather_Site!C160</f>
        <v>0</v>
      </c>
      <c r="P154" s="5">
        <f>Weather_Site!E160</f>
        <v>0</v>
      </c>
      <c r="Q154" s="247">
        <f t="shared" si="20"/>
        <v>0</v>
      </c>
      <c r="R154" s="5">
        <f t="shared" si="23"/>
        <v>0</v>
      </c>
      <c r="S154" s="5">
        <f t="shared" si="21"/>
        <v>0</v>
      </c>
      <c r="T154" s="249">
        <f t="shared" si="22"/>
        <v>0</v>
      </c>
      <c r="U154" s="5">
        <f t="shared" si="24"/>
        <v>0</v>
      </c>
      <c r="V154" s="249">
        <f t="shared" si="25"/>
        <v>0</v>
      </c>
      <c r="W154" s="278">
        <f t="shared" si="26"/>
        <v>0</v>
      </c>
      <c r="X154" s="279">
        <f t="shared" si="19"/>
        <v>0</v>
      </c>
    </row>
    <row r="155" spans="14:24" x14ac:dyDescent="0.35">
      <c r="N155" s="246">
        <f>Weather_Site!B161</f>
        <v>0</v>
      </c>
      <c r="O155" s="247">
        <f>Weather_Site!C161</f>
        <v>0</v>
      </c>
      <c r="P155" s="5">
        <f>Weather_Site!E161</f>
        <v>0</v>
      </c>
      <c r="Q155" s="247">
        <f t="shared" si="20"/>
        <v>0</v>
      </c>
      <c r="R155" s="5">
        <f t="shared" si="23"/>
        <v>0</v>
      </c>
      <c r="S155" s="5">
        <f t="shared" si="21"/>
        <v>0</v>
      </c>
      <c r="T155" s="249">
        <f t="shared" si="22"/>
        <v>0</v>
      </c>
      <c r="U155" s="5">
        <f t="shared" si="24"/>
        <v>0</v>
      </c>
      <c r="V155" s="249">
        <f t="shared" si="25"/>
        <v>0</v>
      </c>
      <c r="W155" s="278">
        <f t="shared" si="26"/>
        <v>0</v>
      </c>
      <c r="X155" s="279">
        <f t="shared" si="19"/>
        <v>0</v>
      </c>
    </row>
    <row r="156" spans="14:24" x14ac:dyDescent="0.35">
      <c r="N156" s="246">
        <f>Weather_Site!B162</f>
        <v>0</v>
      </c>
      <c r="O156" s="247">
        <f>Weather_Site!C162</f>
        <v>0</v>
      </c>
      <c r="P156" s="5">
        <f>Weather_Site!E162</f>
        <v>0</v>
      </c>
      <c r="Q156" s="247">
        <f t="shared" si="20"/>
        <v>0</v>
      </c>
      <c r="R156" s="5">
        <f t="shared" si="23"/>
        <v>0</v>
      </c>
      <c r="S156" s="5">
        <f t="shared" si="21"/>
        <v>0</v>
      </c>
      <c r="T156" s="249">
        <f t="shared" si="22"/>
        <v>0</v>
      </c>
      <c r="U156" s="5">
        <f t="shared" si="24"/>
        <v>0</v>
      </c>
      <c r="V156" s="249">
        <f t="shared" si="25"/>
        <v>0</v>
      </c>
      <c r="W156" s="278">
        <f t="shared" si="26"/>
        <v>0</v>
      </c>
      <c r="X156" s="279">
        <f t="shared" si="19"/>
        <v>0</v>
      </c>
    </row>
    <row r="157" spans="14:24" x14ac:dyDescent="0.35">
      <c r="N157" s="246">
        <f>Weather_Site!B163</f>
        <v>0</v>
      </c>
      <c r="O157" s="247">
        <f>Weather_Site!C163</f>
        <v>0</v>
      </c>
      <c r="P157" s="5">
        <f>Weather_Site!E163</f>
        <v>0</v>
      </c>
      <c r="Q157" s="247">
        <f t="shared" si="20"/>
        <v>0</v>
      </c>
      <c r="R157" s="5">
        <f t="shared" si="23"/>
        <v>0</v>
      </c>
      <c r="S157" s="5">
        <f t="shared" si="21"/>
        <v>0</v>
      </c>
      <c r="T157" s="249">
        <f t="shared" si="22"/>
        <v>0</v>
      </c>
      <c r="U157" s="5">
        <f t="shared" si="24"/>
        <v>0</v>
      </c>
      <c r="V157" s="249">
        <f t="shared" si="25"/>
        <v>0</v>
      </c>
      <c r="W157" s="278">
        <f t="shared" si="26"/>
        <v>0</v>
      </c>
      <c r="X157" s="279">
        <f t="shared" si="19"/>
        <v>0</v>
      </c>
    </row>
    <row r="158" spans="14:24" x14ac:dyDescent="0.35">
      <c r="N158" s="246">
        <f>Weather_Site!B164</f>
        <v>0</v>
      </c>
      <c r="O158" s="247">
        <f>Weather_Site!C164</f>
        <v>0</v>
      </c>
      <c r="P158" s="5">
        <f>Weather_Site!E164</f>
        <v>0</v>
      </c>
      <c r="Q158" s="247">
        <f t="shared" si="20"/>
        <v>0</v>
      </c>
      <c r="R158" s="5">
        <f t="shared" si="23"/>
        <v>0</v>
      </c>
      <c r="S158" s="5">
        <f t="shared" si="21"/>
        <v>0</v>
      </c>
      <c r="T158" s="249">
        <f t="shared" si="22"/>
        <v>0</v>
      </c>
      <c r="U158" s="5">
        <f t="shared" si="24"/>
        <v>0</v>
      </c>
      <c r="V158" s="249">
        <f t="shared" si="25"/>
        <v>0</v>
      </c>
      <c r="W158" s="278">
        <f t="shared" si="26"/>
        <v>0</v>
      </c>
      <c r="X158" s="279">
        <f t="shared" si="19"/>
        <v>0</v>
      </c>
    </row>
    <row r="159" spans="14:24" x14ac:dyDescent="0.35">
      <c r="N159" s="246">
        <f>Weather_Site!B165</f>
        <v>0</v>
      </c>
      <c r="O159" s="247">
        <f>Weather_Site!C165</f>
        <v>0</v>
      </c>
      <c r="P159" s="5">
        <f>Weather_Site!E165</f>
        <v>0</v>
      </c>
      <c r="Q159" s="247">
        <f t="shared" si="20"/>
        <v>0</v>
      </c>
      <c r="R159" s="5">
        <f t="shared" si="23"/>
        <v>0</v>
      </c>
      <c r="S159" s="5">
        <f t="shared" si="21"/>
        <v>0</v>
      </c>
      <c r="T159" s="249">
        <f t="shared" si="22"/>
        <v>0</v>
      </c>
      <c r="U159" s="5">
        <f t="shared" si="24"/>
        <v>0</v>
      </c>
      <c r="V159" s="249">
        <f t="shared" si="25"/>
        <v>0</v>
      </c>
      <c r="W159" s="278">
        <f t="shared" si="26"/>
        <v>0</v>
      </c>
      <c r="X159" s="279">
        <f t="shared" si="19"/>
        <v>0</v>
      </c>
    </row>
    <row r="160" spans="14:24" x14ac:dyDescent="0.35">
      <c r="N160" s="246">
        <f>Weather_Site!B166</f>
        <v>0</v>
      </c>
      <c r="O160" s="247">
        <f>Weather_Site!C166</f>
        <v>0</v>
      </c>
      <c r="P160" s="5">
        <f>Weather_Site!E166</f>
        <v>0</v>
      </c>
      <c r="Q160" s="247">
        <f t="shared" si="20"/>
        <v>0</v>
      </c>
      <c r="R160" s="5">
        <f t="shared" si="23"/>
        <v>0</v>
      </c>
      <c r="S160" s="5">
        <f t="shared" si="21"/>
        <v>0</v>
      </c>
      <c r="T160" s="249">
        <f t="shared" si="22"/>
        <v>0</v>
      </c>
      <c r="U160" s="5">
        <f t="shared" si="24"/>
        <v>0</v>
      </c>
      <c r="V160" s="249">
        <f t="shared" si="25"/>
        <v>0</v>
      </c>
      <c r="W160" s="278">
        <f t="shared" si="26"/>
        <v>0</v>
      </c>
      <c r="X160" s="279">
        <f t="shared" si="19"/>
        <v>0</v>
      </c>
    </row>
    <row r="161" spans="14:24" x14ac:dyDescent="0.35">
      <c r="N161" s="246">
        <f>Weather_Site!B167</f>
        <v>0</v>
      </c>
      <c r="O161" s="247">
        <f>Weather_Site!C167</f>
        <v>0</v>
      </c>
      <c r="P161" s="5">
        <f>Weather_Site!E167</f>
        <v>0</v>
      </c>
      <c r="Q161" s="247">
        <f t="shared" si="20"/>
        <v>0</v>
      </c>
      <c r="R161" s="5">
        <f t="shared" si="23"/>
        <v>0</v>
      </c>
      <c r="S161" s="5">
        <f t="shared" si="21"/>
        <v>0</v>
      </c>
      <c r="T161" s="249">
        <f t="shared" si="22"/>
        <v>0</v>
      </c>
      <c r="U161" s="5">
        <f t="shared" si="24"/>
        <v>0</v>
      </c>
      <c r="V161" s="249">
        <f t="shared" si="25"/>
        <v>0</v>
      </c>
      <c r="W161" s="278">
        <f t="shared" si="26"/>
        <v>0</v>
      </c>
      <c r="X161" s="279">
        <f t="shared" si="19"/>
        <v>0</v>
      </c>
    </row>
    <row r="162" spans="14:24" x14ac:dyDescent="0.35">
      <c r="N162" s="246">
        <f>Weather_Site!B168</f>
        <v>0</v>
      </c>
      <c r="O162" s="247">
        <f>Weather_Site!C168</f>
        <v>0</v>
      </c>
      <c r="P162" s="5">
        <f>Weather_Site!E168</f>
        <v>0</v>
      </c>
      <c r="Q162" s="247">
        <f t="shared" si="20"/>
        <v>0</v>
      </c>
      <c r="R162" s="5">
        <f t="shared" si="23"/>
        <v>0</v>
      </c>
      <c r="S162" s="5">
        <f t="shared" si="21"/>
        <v>0</v>
      </c>
      <c r="T162" s="249">
        <f t="shared" si="22"/>
        <v>0</v>
      </c>
      <c r="U162" s="5">
        <f t="shared" si="24"/>
        <v>0</v>
      </c>
      <c r="V162" s="249">
        <f t="shared" si="25"/>
        <v>0</v>
      </c>
      <c r="W162" s="278">
        <f t="shared" si="26"/>
        <v>0</v>
      </c>
      <c r="X162" s="279">
        <f t="shared" si="19"/>
        <v>0</v>
      </c>
    </row>
    <row r="163" spans="14:24" x14ac:dyDescent="0.35">
      <c r="N163" s="246">
        <f>Weather_Site!B169</f>
        <v>0</v>
      </c>
      <c r="O163" s="247">
        <f>Weather_Site!C169</f>
        <v>0</v>
      </c>
      <c r="P163" s="5">
        <f>Weather_Site!E169</f>
        <v>0</v>
      </c>
      <c r="Q163" s="247">
        <f t="shared" si="20"/>
        <v>0</v>
      </c>
      <c r="R163" s="5">
        <f t="shared" si="23"/>
        <v>0</v>
      </c>
      <c r="S163" s="5">
        <f t="shared" si="21"/>
        <v>0</v>
      </c>
      <c r="T163" s="249">
        <f t="shared" si="22"/>
        <v>0</v>
      </c>
      <c r="U163" s="5">
        <f t="shared" si="24"/>
        <v>0</v>
      </c>
      <c r="V163" s="249">
        <f t="shared" si="25"/>
        <v>0</v>
      </c>
      <c r="W163" s="278">
        <f t="shared" si="26"/>
        <v>0</v>
      </c>
      <c r="X163" s="279">
        <f t="shared" si="19"/>
        <v>0</v>
      </c>
    </row>
    <row r="164" spans="14:24" x14ac:dyDescent="0.35">
      <c r="N164" s="246">
        <f>Weather_Site!B170</f>
        <v>0</v>
      </c>
      <c r="O164" s="247">
        <f>Weather_Site!C170</f>
        <v>0</v>
      </c>
      <c r="P164" s="5">
        <f>Weather_Site!E170</f>
        <v>0</v>
      </c>
      <c r="Q164" s="247">
        <f t="shared" si="20"/>
        <v>0</v>
      </c>
      <c r="R164" s="5">
        <f t="shared" si="23"/>
        <v>0</v>
      </c>
      <c r="S164" s="5">
        <f t="shared" si="21"/>
        <v>0</v>
      </c>
      <c r="T164" s="249">
        <f t="shared" si="22"/>
        <v>0</v>
      </c>
      <c r="U164" s="5">
        <f t="shared" si="24"/>
        <v>0</v>
      </c>
      <c r="V164" s="249">
        <f t="shared" si="25"/>
        <v>0</v>
      </c>
      <c r="W164" s="278">
        <f t="shared" si="26"/>
        <v>0</v>
      </c>
      <c r="X164" s="279">
        <f t="shared" ref="X164:X227" si="27">IF(AND(O163&lt;0.333,O164&gt;=0.333),W164,X163)</f>
        <v>0</v>
      </c>
    </row>
    <row r="165" spans="14:24" x14ac:dyDescent="0.35">
      <c r="N165" s="246">
        <f>Weather_Site!B171</f>
        <v>0</v>
      </c>
      <c r="O165" s="247">
        <f>Weather_Site!C171</f>
        <v>0</v>
      </c>
      <c r="P165" s="5">
        <f>Weather_Site!E171</f>
        <v>0</v>
      </c>
      <c r="Q165" s="247">
        <f t="shared" ref="Q165:Q228" si="28">IF((O165-O164)&lt;0,(1-MAX(O164,0.625))+MIN(O165,0.334),(IF(O164&lt;0.333,(MIN(O165,0.334)-O164),IF(O165&gt;0.625,MAX(O165,0.625)-O164,0))))</f>
        <v>0</v>
      </c>
      <c r="R165" s="5">
        <f t="shared" si="23"/>
        <v>0</v>
      </c>
      <c r="S165" s="5">
        <f t="shared" ref="S165:S228" si="29">HOUR(O165)</f>
        <v>0</v>
      </c>
      <c r="T165" s="249">
        <f t="shared" ref="T165:T228" si="30">(P165+P164)/2*R165</f>
        <v>0</v>
      </c>
      <c r="U165" s="5">
        <f t="shared" si="24"/>
        <v>0</v>
      </c>
      <c r="V165" s="249">
        <f t="shared" si="25"/>
        <v>0</v>
      </c>
      <c r="W165" s="278">
        <f t="shared" si="26"/>
        <v>0</v>
      </c>
      <c r="X165" s="279">
        <f t="shared" si="27"/>
        <v>0</v>
      </c>
    </row>
    <row r="166" spans="14:24" x14ac:dyDescent="0.35">
      <c r="N166" s="246">
        <f>Weather_Site!B172</f>
        <v>0</v>
      </c>
      <c r="O166" s="247">
        <f>Weather_Site!C172</f>
        <v>0</v>
      </c>
      <c r="P166" s="5">
        <f>Weather_Site!E172</f>
        <v>0</v>
      </c>
      <c r="Q166" s="247">
        <f t="shared" si="28"/>
        <v>0</v>
      </c>
      <c r="R166" s="5">
        <f t="shared" si="23"/>
        <v>0</v>
      </c>
      <c r="S166" s="5">
        <f t="shared" si="29"/>
        <v>0</v>
      </c>
      <c r="T166" s="249">
        <f t="shared" si="30"/>
        <v>0</v>
      </c>
      <c r="U166" s="5">
        <f t="shared" si="24"/>
        <v>0</v>
      </c>
      <c r="V166" s="249">
        <f t="shared" si="25"/>
        <v>0</v>
      </c>
      <c r="W166" s="278">
        <f t="shared" si="26"/>
        <v>0</v>
      </c>
      <c r="X166" s="279">
        <f t="shared" si="27"/>
        <v>0</v>
      </c>
    </row>
    <row r="167" spans="14:24" x14ac:dyDescent="0.35">
      <c r="N167" s="246">
        <f>Weather_Site!B173</f>
        <v>0</v>
      </c>
      <c r="O167" s="247">
        <f>Weather_Site!C173</f>
        <v>0</v>
      </c>
      <c r="P167" s="5">
        <f>Weather_Site!E173</f>
        <v>0</v>
      </c>
      <c r="Q167" s="247">
        <f t="shared" si="28"/>
        <v>0</v>
      </c>
      <c r="R167" s="5">
        <f t="shared" si="23"/>
        <v>0</v>
      </c>
      <c r="S167" s="5">
        <f t="shared" si="29"/>
        <v>0</v>
      </c>
      <c r="T167" s="249">
        <f t="shared" si="30"/>
        <v>0</v>
      </c>
      <c r="U167" s="5">
        <f t="shared" si="24"/>
        <v>0</v>
      </c>
      <c r="V167" s="249">
        <f t="shared" si="25"/>
        <v>0</v>
      </c>
      <c r="W167" s="278">
        <f t="shared" si="26"/>
        <v>0</v>
      </c>
      <c r="X167" s="279">
        <f t="shared" si="27"/>
        <v>0</v>
      </c>
    </row>
    <row r="168" spans="14:24" x14ac:dyDescent="0.35">
      <c r="N168" s="246">
        <f>Weather_Site!B174</f>
        <v>0</v>
      </c>
      <c r="O168" s="247">
        <f>Weather_Site!C174</f>
        <v>0</v>
      </c>
      <c r="P168" s="5">
        <f>Weather_Site!E174</f>
        <v>0</v>
      </c>
      <c r="Q168" s="247">
        <f t="shared" si="28"/>
        <v>0</v>
      </c>
      <c r="R168" s="5">
        <f t="shared" si="23"/>
        <v>0</v>
      </c>
      <c r="S168" s="5">
        <f t="shared" si="29"/>
        <v>0</v>
      </c>
      <c r="T168" s="249">
        <f t="shared" si="30"/>
        <v>0</v>
      </c>
      <c r="U168" s="5">
        <f t="shared" si="24"/>
        <v>0</v>
      </c>
      <c r="V168" s="249">
        <f t="shared" si="25"/>
        <v>0</v>
      </c>
      <c r="W168" s="278">
        <f t="shared" si="26"/>
        <v>0</v>
      </c>
      <c r="X168" s="279">
        <f t="shared" si="27"/>
        <v>0</v>
      </c>
    </row>
    <row r="169" spans="14:24" x14ac:dyDescent="0.35">
      <c r="N169" s="246">
        <f>Weather_Site!B175</f>
        <v>0</v>
      </c>
      <c r="O169" s="247">
        <f>Weather_Site!C175</f>
        <v>0</v>
      </c>
      <c r="P169" s="5">
        <f>Weather_Site!E175</f>
        <v>0</v>
      </c>
      <c r="Q169" s="247">
        <f t="shared" si="28"/>
        <v>0</v>
      </c>
      <c r="R169" s="5">
        <f t="shared" si="23"/>
        <v>0</v>
      </c>
      <c r="S169" s="5">
        <f t="shared" si="29"/>
        <v>0</v>
      </c>
      <c r="T169" s="249">
        <f t="shared" si="30"/>
        <v>0</v>
      </c>
      <c r="U169" s="5">
        <f t="shared" si="24"/>
        <v>0</v>
      </c>
      <c r="V169" s="249">
        <f t="shared" si="25"/>
        <v>0</v>
      </c>
      <c r="W169" s="278">
        <f t="shared" si="26"/>
        <v>0</v>
      </c>
      <c r="X169" s="279">
        <f t="shared" si="27"/>
        <v>0</v>
      </c>
    </row>
    <row r="170" spans="14:24" x14ac:dyDescent="0.35">
      <c r="N170" s="246">
        <f>Weather_Site!B176</f>
        <v>0</v>
      </c>
      <c r="O170" s="247">
        <f>Weather_Site!C176</f>
        <v>0</v>
      </c>
      <c r="P170" s="5">
        <f>Weather_Site!E176</f>
        <v>0</v>
      </c>
      <c r="Q170" s="247">
        <f t="shared" si="28"/>
        <v>0</v>
      </c>
      <c r="R170" s="5">
        <f t="shared" si="23"/>
        <v>0</v>
      </c>
      <c r="S170" s="5">
        <f t="shared" si="29"/>
        <v>0</v>
      </c>
      <c r="T170" s="249">
        <f t="shared" si="30"/>
        <v>0</v>
      </c>
      <c r="U170" s="5">
        <f t="shared" si="24"/>
        <v>0</v>
      </c>
      <c r="V170" s="249">
        <f t="shared" si="25"/>
        <v>0</v>
      </c>
      <c r="W170" s="278">
        <f t="shared" si="26"/>
        <v>0</v>
      </c>
      <c r="X170" s="279">
        <f t="shared" si="27"/>
        <v>0</v>
      </c>
    </row>
    <row r="171" spans="14:24" x14ac:dyDescent="0.35">
      <c r="N171" s="246">
        <f>Weather_Site!B177</f>
        <v>0</v>
      </c>
      <c r="O171" s="247">
        <f>Weather_Site!C177</f>
        <v>0</v>
      </c>
      <c r="P171" s="5">
        <f>Weather_Site!E177</f>
        <v>0</v>
      </c>
      <c r="Q171" s="247">
        <f t="shared" si="28"/>
        <v>0</v>
      </c>
      <c r="R171" s="5">
        <f t="shared" si="23"/>
        <v>0</v>
      </c>
      <c r="S171" s="5">
        <f t="shared" si="29"/>
        <v>0</v>
      </c>
      <c r="T171" s="249">
        <f t="shared" si="30"/>
        <v>0</v>
      </c>
      <c r="U171" s="5">
        <f t="shared" si="24"/>
        <v>0</v>
      </c>
      <c r="V171" s="249">
        <f t="shared" si="25"/>
        <v>0</v>
      </c>
      <c r="W171" s="278">
        <f t="shared" si="26"/>
        <v>0</v>
      </c>
      <c r="X171" s="279">
        <f t="shared" si="27"/>
        <v>0</v>
      </c>
    </row>
    <row r="172" spans="14:24" x14ac:dyDescent="0.35">
      <c r="N172" s="246">
        <f>Weather_Site!B178</f>
        <v>0</v>
      </c>
      <c r="O172" s="247">
        <f>Weather_Site!C178</f>
        <v>0</v>
      </c>
      <c r="P172" s="5">
        <f>Weather_Site!E178</f>
        <v>0</v>
      </c>
      <c r="Q172" s="247">
        <f t="shared" si="28"/>
        <v>0</v>
      </c>
      <c r="R172" s="5">
        <f t="shared" si="23"/>
        <v>0</v>
      </c>
      <c r="S172" s="5">
        <f t="shared" si="29"/>
        <v>0</v>
      </c>
      <c r="T172" s="249">
        <f t="shared" si="30"/>
        <v>0</v>
      </c>
      <c r="U172" s="5">
        <f t="shared" si="24"/>
        <v>0</v>
      </c>
      <c r="V172" s="249">
        <f t="shared" si="25"/>
        <v>0</v>
      </c>
      <c r="W172" s="278">
        <f t="shared" si="26"/>
        <v>0</v>
      </c>
      <c r="X172" s="279">
        <f t="shared" si="27"/>
        <v>0</v>
      </c>
    </row>
    <row r="173" spans="14:24" x14ac:dyDescent="0.35">
      <c r="N173" s="246">
        <f>Weather_Site!B179</f>
        <v>0</v>
      </c>
      <c r="O173" s="247">
        <f>Weather_Site!C179</f>
        <v>0</v>
      </c>
      <c r="P173" s="5">
        <f>Weather_Site!E179</f>
        <v>0</v>
      </c>
      <c r="Q173" s="247">
        <f t="shared" si="28"/>
        <v>0</v>
      </c>
      <c r="R173" s="5">
        <f t="shared" si="23"/>
        <v>0</v>
      </c>
      <c r="S173" s="5">
        <f t="shared" si="29"/>
        <v>0</v>
      </c>
      <c r="T173" s="249">
        <f t="shared" si="30"/>
        <v>0</v>
      </c>
      <c r="U173" s="5">
        <f t="shared" si="24"/>
        <v>0</v>
      </c>
      <c r="V173" s="249">
        <f t="shared" si="25"/>
        <v>0</v>
      </c>
      <c r="W173" s="278">
        <f t="shared" si="26"/>
        <v>0</v>
      </c>
      <c r="X173" s="279">
        <f t="shared" si="27"/>
        <v>0</v>
      </c>
    </row>
    <row r="174" spans="14:24" x14ac:dyDescent="0.35">
      <c r="N174" s="246">
        <f>Weather_Site!B180</f>
        <v>0</v>
      </c>
      <c r="O174" s="247">
        <f>Weather_Site!C180</f>
        <v>0</v>
      </c>
      <c r="P174" s="5">
        <f>Weather_Site!E180</f>
        <v>0</v>
      </c>
      <c r="Q174" s="247">
        <f t="shared" si="28"/>
        <v>0</v>
      </c>
      <c r="R174" s="5">
        <f t="shared" si="23"/>
        <v>0</v>
      </c>
      <c r="S174" s="5">
        <f t="shared" si="29"/>
        <v>0</v>
      </c>
      <c r="T174" s="249">
        <f t="shared" si="30"/>
        <v>0</v>
      </c>
      <c r="U174" s="5">
        <f t="shared" si="24"/>
        <v>0</v>
      </c>
      <c r="V174" s="249">
        <f t="shared" si="25"/>
        <v>0</v>
      </c>
      <c r="W174" s="278">
        <f t="shared" si="26"/>
        <v>0</v>
      </c>
      <c r="X174" s="279">
        <f t="shared" si="27"/>
        <v>0</v>
      </c>
    </row>
    <row r="175" spans="14:24" x14ac:dyDescent="0.35">
      <c r="N175" s="246">
        <f>Weather_Site!B181</f>
        <v>0</v>
      </c>
      <c r="O175" s="247">
        <f>Weather_Site!C181</f>
        <v>0</v>
      </c>
      <c r="P175" s="5">
        <f>Weather_Site!E181</f>
        <v>0</v>
      </c>
      <c r="Q175" s="247">
        <f t="shared" si="28"/>
        <v>0</v>
      </c>
      <c r="R175" s="5">
        <f t="shared" si="23"/>
        <v>0</v>
      </c>
      <c r="S175" s="5">
        <f t="shared" si="29"/>
        <v>0</v>
      </c>
      <c r="T175" s="249">
        <f t="shared" si="30"/>
        <v>0</v>
      </c>
      <c r="U175" s="5">
        <f t="shared" si="24"/>
        <v>0</v>
      </c>
      <c r="V175" s="249">
        <f t="shared" si="25"/>
        <v>0</v>
      </c>
      <c r="W175" s="278">
        <f t="shared" si="26"/>
        <v>0</v>
      </c>
      <c r="X175" s="279">
        <f t="shared" si="27"/>
        <v>0</v>
      </c>
    </row>
    <row r="176" spans="14:24" x14ac:dyDescent="0.35">
      <c r="N176" s="246">
        <f>Weather_Site!B182</f>
        <v>0</v>
      </c>
      <c r="O176" s="247">
        <f>Weather_Site!C182</f>
        <v>0</v>
      </c>
      <c r="P176" s="5">
        <f>Weather_Site!E182</f>
        <v>0</v>
      </c>
      <c r="Q176" s="247">
        <f t="shared" si="28"/>
        <v>0</v>
      </c>
      <c r="R176" s="5">
        <f t="shared" si="23"/>
        <v>0</v>
      </c>
      <c r="S176" s="5">
        <f t="shared" si="29"/>
        <v>0</v>
      </c>
      <c r="T176" s="249">
        <f t="shared" si="30"/>
        <v>0</v>
      </c>
      <c r="U176" s="5">
        <f t="shared" si="24"/>
        <v>0</v>
      </c>
      <c r="V176" s="249">
        <f t="shared" si="25"/>
        <v>0</v>
      </c>
      <c r="W176" s="278">
        <f t="shared" si="26"/>
        <v>0</v>
      </c>
      <c r="X176" s="279">
        <f t="shared" si="27"/>
        <v>0</v>
      </c>
    </row>
    <row r="177" spans="14:24" x14ac:dyDescent="0.35">
      <c r="N177" s="246">
        <f>Weather_Site!B183</f>
        <v>0</v>
      </c>
      <c r="O177" s="247">
        <f>Weather_Site!C183</f>
        <v>0</v>
      </c>
      <c r="P177" s="5">
        <f>Weather_Site!E183</f>
        <v>0</v>
      </c>
      <c r="Q177" s="247">
        <f t="shared" si="28"/>
        <v>0</v>
      </c>
      <c r="R177" s="5">
        <f t="shared" si="23"/>
        <v>0</v>
      </c>
      <c r="S177" s="5">
        <f t="shared" si="29"/>
        <v>0</v>
      </c>
      <c r="T177" s="249">
        <f t="shared" si="30"/>
        <v>0</v>
      </c>
      <c r="U177" s="5">
        <f t="shared" si="24"/>
        <v>0</v>
      </c>
      <c r="V177" s="249">
        <f t="shared" si="25"/>
        <v>0</v>
      </c>
      <c r="W177" s="278">
        <f t="shared" si="26"/>
        <v>0</v>
      </c>
      <c r="X177" s="279">
        <f t="shared" si="27"/>
        <v>0</v>
      </c>
    </row>
    <row r="178" spans="14:24" x14ac:dyDescent="0.35">
      <c r="N178" s="246">
        <f>Weather_Site!B184</f>
        <v>0</v>
      </c>
      <c r="O178" s="247">
        <f>Weather_Site!C184</f>
        <v>0</v>
      </c>
      <c r="P178" s="5">
        <f>Weather_Site!E184</f>
        <v>0</v>
      </c>
      <c r="Q178" s="247">
        <f t="shared" si="28"/>
        <v>0</v>
      </c>
      <c r="R178" s="5">
        <f t="shared" si="23"/>
        <v>0</v>
      </c>
      <c r="S178" s="5">
        <f t="shared" si="29"/>
        <v>0</v>
      </c>
      <c r="T178" s="249">
        <f t="shared" si="30"/>
        <v>0</v>
      </c>
      <c r="U178" s="5">
        <f t="shared" si="24"/>
        <v>0</v>
      </c>
      <c r="V178" s="249">
        <f t="shared" si="25"/>
        <v>0</v>
      </c>
      <c r="W178" s="278">
        <f t="shared" si="26"/>
        <v>0</v>
      </c>
      <c r="X178" s="279">
        <f t="shared" si="27"/>
        <v>0</v>
      </c>
    </row>
    <row r="179" spans="14:24" x14ac:dyDescent="0.35">
      <c r="N179" s="246">
        <f>Weather_Site!B185</f>
        <v>0</v>
      </c>
      <c r="O179" s="247">
        <f>Weather_Site!C185</f>
        <v>0</v>
      </c>
      <c r="P179" s="5">
        <f>Weather_Site!E185</f>
        <v>0</v>
      </c>
      <c r="Q179" s="247">
        <f t="shared" si="28"/>
        <v>0</v>
      </c>
      <c r="R179" s="5">
        <f t="shared" si="23"/>
        <v>0</v>
      </c>
      <c r="S179" s="5">
        <f t="shared" si="29"/>
        <v>0</v>
      </c>
      <c r="T179" s="249">
        <f t="shared" si="30"/>
        <v>0</v>
      </c>
      <c r="U179" s="5">
        <f t="shared" si="24"/>
        <v>0</v>
      </c>
      <c r="V179" s="249">
        <f t="shared" si="25"/>
        <v>0</v>
      </c>
      <c r="W179" s="278">
        <f t="shared" si="26"/>
        <v>0</v>
      </c>
      <c r="X179" s="279">
        <f t="shared" si="27"/>
        <v>0</v>
      </c>
    </row>
    <row r="180" spans="14:24" x14ac:dyDescent="0.35">
      <c r="N180" s="246">
        <f>Weather_Site!B186</f>
        <v>0</v>
      </c>
      <c r="O180" s="247">
        <f>Weather_Site!C186</f>
        <v>0</v>
      </c>
      <c r="P180" s="5">
        <f>Weather_Site!E186</f>
        <v>0</v>
      </c>
      <c r="Q180" s="247">
        <f t="shared" si="28"/>
        <v>0</v>
      </c>
      <c r="R180" s="5">
        <f t="shared" si="23"/>
        <v>0</v>
      </c>
      <c r="S180" s="5">
        <f t="shared" si="29"/>
        <v>0</v>
      </c>
      <c r="T180" s="249">
        <f t="shared" si="30"/>
        <v>0</v>
      </c>
      <c r="U180" s="5">
        <f t="shared" si="24"/>
        <v>0</v>
      </c>
      <c r="V180" s="249">
        <f t="shared" si="25"/>
        <v>0</v>
      </c>
      <c r="W180" s="278">
        <f t="shared" si="26"/>
        <v>0</v>
      </c>
      <c r="X180" s="279">
        <f t="shared" si="27"/>
        <v>0</v>
      </c>
    </row>
    <row r="181" spans="14:24" x14ac:dyDescent="0.35">
      <c r="N181" s="246">
        <f>Weather_Site!B187</f>
        <v>0</v>
      </c>
      <c r="O181" s="247">
        <f>Weather_Site!C187</f>
        <v>0</v>
      </c>
      <c r="P181" s="5">
        <f>Weather_Site!E187</f>
        <v>0</v>
      </c>
      <c r="Q181" s="247">
        <f t="shared" si="28"/>
        <v>0</v>
      </c>
      <c r="R181" s="5">
        <f t="shared" si="23"/>
        <v>0</v>
      </c>
      <c r="S181" s="5">
        <f t="shared" si="29"/>
        <v>0</v>
      </c>
      <c r="T181" s="249">
        <f t="shared" si="30"/>
        <v>0</v>
      </c>
      <c r="U181" s="5">
        <f t="shared" si="24"/>
        <v>0</v>
      </c>
      <c r="V181" s="249">
        <f t="shared" si="25"/>
        <v>0</v>
      </c>
      <c r="W181" s="278">
        <f t="shared" si="26"/>
        <v>0</v>
      </c>
      <c r="X181" s="279">
        <f t="shared" si="27"/>
        <v>0</v>
      </c>
    </row>
    <row r="182" spans="14:24" x14ac:dyDescent="0.35">
      <c r="N182" s="246">
        <f>Weather_Site!B188</f>
        <v>0</v>
      </c>
      <c r="O182" s="247">
        <f>Weather_Site!C188</f>
        <v>0</v>
      </c>
      <c r="P182" s="5">
        <f>Weather_Site!E188</f>
        <v>0</v>
      </c>
      <c r="Q182" s="247">
        <f t="shared" si="28"/>
        <v>0</v>
      </c>
      <c r="R182" s="5">
        <f t="shared" si="23"/>
        <v>0</v>
      </c>
      <c r="S182" s="5">
        <f t="shared" si="29"/>
        <v>0</v>
      </c>
      <c r="T182" s="249">
        <f t="shared" si="30"/>
        <v>0</v>
      </c>
      <c r="U182" s="5">
        <f t="shared" si="24"/>
        <v>0</v>
      </c>
      <c r="V182" s="249">
        <f t="shared" si="25"/>
        <v>0</v>
      </c>
      <c r="W182" s="278">
        <f t="shared" si="26"/>
        <v>0</v>
      </c>
      <c r="X182" s="279">
        <f t="shared" si="27"/>
        <v>0</v>
      </c>
    </row>
    <row r="183" spans="14:24" x14ac:dyDescent="0.35">
      <c r="N183" s="246">
        <f>Weather_Site!B189</f>
        <v>0</v>
      </c>
      <c r="O183" s="247">
        <f>Weather_Site!C189</f>
        <v>0</v>
      </c>
      <c r="P183" s="5">
        <f>Weather_Site!E189</f>
        <v>0</v>
      </c>
      <c r="Q183" s="247">
        <f t="shared" si="28"/>
        <v>0</v>
      </c>
      <c r="R183" s="5">
        <f t="shared" si="23"/>
        <v>0</v>
      </c>
      <c r="S183" s="5">
        <f t="shared" si="29"/>
        <v>0</v>
      </c>
      <c r="T183" s="249">
        <f t="shared" si="30"/>
        <v>0</v>
      </c>
      <c r="U183" s="5">
        <f t="shared" si="24"/>
        <v>0</v>
      </c>
      <c r="V183" s="249">
        <f t="shared" si="25"/>
        <v>0</v>
      </c>
      <c r="W183" s="278">
        <f t="shared" si="26"/>
        <v>0</v>
      </c>
      <c r="X183" s="279">
        <f t="shared" si="27"/>
        <v>0</v>
      </c>
    </row>
    <row r="184" spans="14:24" x14ac:dyDescent="0.35">
      <c r="N184" s="246">
        <f>Weather_Site!B190</f>
        <v>0</v>
      </c>
      <c r="O184" s="247">
        <f>Weather_Site!C190</f>
        <v>0</v>
      </c>
      <c r="P184" s="5">
        <f>Weather_Site!E190</f>
        <v>0</v>
      </c>
      <c r="Q184" s="247">
        <f t="shared" si="28"/>
        <v>0</v>
      </c>
      <c r="R184" s="5">
        <f t="shared" si="23"/>
        <v>0</v>
      </c>
      <c r="S184" s="5">
        <f t="shared" si="29"/>
        <v>0</v>
      </c>
      <c r="T184" s="249">
        <f t="shared" si="30"/>
        <v>0</v>
      </c>
      <c r="U184" s="5">
        <f t="shared" si="24"/>
        <v>0</v>
      </c>
      <c r="V184" s="249">
        <f t="shared" si="25"/>
        <v>0</v>
      </c>
      <c r="W184" s="278">
        <f t="shared" si="26"/>
        <v>0</v>
      </c>
      <c r="X184" s="279">
        <f t="shared" si="27"/>
        <v>0</v>
      </c>
    </row>
    <row r="185" spans="14:24" x14ac:dyDescent="0.35">
      <c r="N185" s="246">
        <f>Weather_Site!B191</f>
        <v>0</v>
      </c>
      <c r="O185" s="247">
        <f>Weather_Site!C191</f>
        <v>0</v>
      </c>
      <c r="P185" s="5">
        <f>Weather_Site!E191</f>
        <v>0</v>
      </c>
      <c r="Q185" s="247">
        <f t="shared" si="28"/>
        <v>0</v>
      </c>
      <c r="R185" s="5">
        <f t="shared" si="23"/>
        <v>0</v>
      </c>
      <c r="S185" s="5">
        <f t="shared" si="29"/>
        <v>0</v>
      </c>
      <c r="T185" s="249">
        <f t="shared" si="30"/>
        <v>0</v>
      </c>
      <c r="U185" s="5">
        <f t="shared" si="24"/>
        <v>0</v>
      </c>
      <c r="V185" s="249">
        <f t="shared" si="25"/>
        <v>0</v>
      </c>
      <c r="W185" s="278">
        <f t="shared" si="26"/>
        <v>0</v>
      </c>
      <c r="X185" s="279">
        <f t="shared" si="27"/>
        <v>0</v>
      </c>
    </row>
    <row r="186" spans="14:24" x14ac:dyDescent="0.35">
      <c r="N186" s="246">
        <f>Weather_Site!B192</f>
        <v>0</v>
      </c>
      <c r="O186" s="247">
        <f>Weather_Site!C192</f>
        <v>0</v>
      </c>
      <c r="P186" s="5">
        <f>Weather_Site!E192</f>
        <v>0</v>
      </c>
      <c r="Q186" s="247">
        <f t="shared" si="28"/>
        <v>0</v>
      </c>
      <c r="R186" s="5">
        <f t="shared" si="23"/>
        <v>0</v>
      </c>
      <c r="S186" s="5">
        <f t="shared" si="29"/>
        <v>0</v>
      </c>
      <c r="T186" s="249">
        <f t="shared" si="30"/>
        <v>0</v>
      </c>
      <c r="U186" s="5">
        <f t="shared" si="24"/>
        <v>0</v>
      </c>
      <c r="V186" s="249">
        <f t="shared" si="25"/>
        <v>0</v>
      </c>
      <c r="W186" s="278">
        <f t="shared" si="26"/>
        <v>0</v>
      </c>
      <c r="X186" s="279">
        <f t="shared" si="27"/>
        <v>0</v>
      </c>
    </row>
    <row r="187" spans="14:24" x14ac:dyDescent="0.35">
      <c r="N187" s="246">
        <f>Weather_Site!B193</f>
        <v>0</v>
      </c>
      <c r="O187" s="247">
        <f>Weather_Site!C193</f>
        <v>0</v>
      </c>
      <c r="P187" s="5">
        <f>Weather_Site!E193</f>
        <v>0</v>
      </c>
      <c r="Q187" s="247">
        <f t="shared" si="28"/>
        <v>0</v>
      </c>
      <c r="R187" s="5">
        <f t="shared" si="23"/>
        <v>0</v>
      </c>
      <c r="S187" s="5">
        <f t="shared" si="29"/>
        <v>0</v>
      </c>
      <c r="T187" s="249">
        <f t="shared" si="30"/>
        <v>0</v>
      </c>
      <c r="U187" s="5">
        <f t="shared" si="24"/>
        <v>0</v>
      </c>
      <c r="V187" s="249">
        <f t="shared" si="25"/>
        <v>0</v>
      </c>
      <c r="W187" s="278">
        <f t="shared" si="26"/>
        <v>0</v>
      </c>
      <c r="X187" s="279">
        <f t="shared" si="27"/>
        <v>0</v>
      </c>
    </row>
    <row r="188" spans="14:24" x14ac:dyDescent="0.35">
      <c r="N188" s="246">
        <f>Weather_Site!B194</f>
        <v>0</v>
      </c>
      <c r="O188" s="247">
        <f>Weather_Site!C194</f>
        <v>0</v>
      </c>
      <c r="P188" s="5">
        <f>Weather_Site!E194</f>
        <v>0</v>
      </c>
      <c r="Q188" s="247">
        <f t="shared" si="28"/>
        <v>0</v>
      </c>
      <c r="R188" s="5">
        <f t="shared" si="23"/>
        <v>0</v>
      </c>
      <c r="S188" s="5">
        <f t="shared" si="29"/>
        <v>0</v>
      </c>
      <c r="T188" s="249">
        <f t="shared" si="30"/>
        <v>0</v>
      </c>
      <c r="U188" s="5">
        <f t="shared" si="24"/>
        <v>0</v>
      </c>
      <c r="V188" s="249">
        <f t="shared" si="25"/>
        <v>0</v>
      </c>
      <c r="W188" s="278">
        <f t="shared" si="26"/>
        <v>0</v>
      </c>
      <c r="X188" s="279">
        <f t="shared" si="27"/>
        <v>0</v>
      </c>
    </row>
    <row r="189" spans="14:24" x14ac:dyDescent="0.35">
      <c r="N189" s="246">
        <f>Weather_Site!B195</f>
        <v>0</v>
      </c>
      <c r="O189" s="247">
        <f>Weather_Site!C195</f>
        <v>0</v>
      </c>
      <c r="P189" s="5">
        <f>Weather_Site!E195</f>
        <v>0</v>
      </c>
      <c r="Q189" s="247">
        <f t="shared" si="28"/>
        <v>0</v>
      </c>
      <c r="R189" s="5">
        <f t="shared" si="23"/>
        <v>0</v>
      </c>
      <c r="S189" s="5">
        <f t="shared" si="29"/>
        <v>0</v>
      </c>
      <c r="T189" s="249">
        <f t="shared" si="30"/>
        <v>0</v>
      </c>
      <c r="U189" s="5">
        <f t="shared" si="24"/>
        <v>0</v>
      </c>
      <c r="V189" s="249">
        <f t="shared" si="25"/>
        <v>0</v>
      </c>
      <c r="W189" s="278">
        <f t="shared" si="26"/>
        <v>0</v>
      </c>
      <c r="X189" s="279">
        <f t="shared" si="27"/>
        <v>0</v>
      </c>
    </row>
    <row r="190" spans="14:24" x14ac:dyDescent="0.35">
      <c r="N190" s="246">
        <f>Weather_Site!B196</f>
        <v>0</v>
      </c>
      <c r="O190" s="247">
        <f>Weather_Site!C196</f>
        <v>0</v>
      </c>
      <c r="P190" s="5">
        <f>Weather_Site!E196</f>
        <v>0</v>
      </c>
      <c r="Q190" s="247">
        <f t="shared" si="28"/>
        <v>0</v>
      </c>
      <c r="R190" s="5">
        <f t="shared" si="23"/>
        <v>0</v>
      </c>
      <c r="S190" s="5">
        <f t="shared" si="29"/>
        <v>0</v>
      </c>
      <c r="T190" s="249">
        <f t="shared" si="30"/>
        <v>0</v>
      </c>
      <c r="U190" s="5">
        <f t="shared" si="24"/>
        <v>0</v>
      </c>
      <c r="V190" s="249">
        <f t="shared" si="25"/>
        <v>0</v>
      </c>
      <c r="W190" s="278">
        <f t="shared" si="26"/>
        <v>0</v>
      </c>
      <c r="X190" s="279">
        <f t="shared" si="27"/>
        <v>0</v>
      </c>
    </row>
    <row r="191" spans="14:24" x14ac:dyDescent="0.35">
      <c r="N191" s="246">
        <f>Weather_Site!B197</f>
        <v>0</v>
      </c>
      <c r="O191" s="247">
        <f>Weather_Site!C197</f>
        <v>0</v>
      </c>
      <c r="P191" s="5">
        <f>Weather_Site!E197</f>
        <v>0</v>
      </c>
      <c r="Q191" s="247">
        <f t="shared" si="28"/>
        <v>0</v>
      </c>
      <c r="R191" s="5">
        <f t="shared" si="23"/>
        <v>0</v>
      </c>
      <c r="S191" s="5">
        <f t="shared" si="29"/>
        <v>0</v>
      </c>
      <c r="T191" s="249">
        <f t="shared" si="30"/>
        <v>0</v>
      </c>
      <c r="U191" s="5">
        <f t="shared" si="24"/>
        <v>0</v>
      </c>
      <c r="V191" s="249">
        <f t="shared" si="25"/>
        <v>0</v>
      </c>
      <c r="W191" s="278">
        <f t="shared" si="26"/>
        <v>0</v>
      </c>
      <c r="X191" s="279">
        <f t="shared" si="27"/>
        <v>0</v>
      </c>
    </row>
    <row r="192" spans="14:24" x14ac:dyDescent="0.35">
      <c r="N192" s="246">
        <f>Weather_Site!B198</f>
        <v>0</v>
      </c>
      <c r="O192" s="247">
        <f>Weather_Site!C198</f>
        <v>0</v>
      </c>
      <c r="P192" s="5">
        <f>Weather_Site!E198</f>
        <v>0</v>
      </c>
      <c r="Q192" s="247">
        <f t="shared" si="28"/>
        <v>0</v>
      </c>
      <c r="R192" s="5">
        <f t="shared" si="23"/>
        <v>0</v>
      </c>
      <c r="S192" s="5">
        <f t="shared" si="29"/>
        <v>0</v>
      </c>
      <c r="T192" s="249">
        <f t="shared" si="30"/>
        <v>0</v>
      </c>
      <c r="U192" s="5">
        <f t="shared" si="24"/>
        <v>0</v>
      </c>
      <c r="V192" s="249">
        <f t="shared" si="25"/>
        <v>0</v>
      </c>
      <c r="W192" s="278">
        <f t="shared" si="26"/>
        <v>0</v>
      </c>
      <c r="X192" s="279">
        <f t="shared" si="27"/>
        <v>0</v>
      </c>
    </row>
    <row r="193" spans="14:24" x14ac:dyDescent="0.35">
      <c r="N193" s="246">
        <f>Weather_Site!B199</f>
        <v>0</v>
      </c>
      <c r="O193" s="247">
        <f>Weather_Site!C199</f>
        <v>0</v>
      </c>
      <c r="P193" s="5">
        <f>Weather_Site!E199</f>
        <v>0</v>
      </c>
      <c r="Q193" s="247">
        <f t="shared" si="28"/>
        <v>0</v>
      </c>
      <c r="R193" s="5">
        <f t="shared" si="23"/>
        <v>0</v>
      </c>
      <c r="S193" s="5">
        <f t="shared" si="29"/>
        <v>0</v>
      </c>
      <c r="T193" s="249">
        <f t="shared" si="30"/>
        <v>0</v>
      </c>
      <c r="U193" s="5">
        <f t="shared" si="24"/>
        <v>0</v>
      </c>
      <c r="V193" s="249">
        <f t="shared" si="25"/>
        <v>0</v>
      </c>
      <c r="W193" s="278">
        <f t="shared" si="26"/>
        <v>0</v>
      </c>
      <c r="X193" s="279">
        <f t="shared" si="27"/>
        <v>0</v>
      </c>
    </row>
    <row r="194" spans="14:24" x14ac:dyDescent="0.35">
      <c r="N194" s="246">
        <f>Weather_Site!B200</f>
        <v>0</v>
      </c>
      <c r="O194" s="247">
        <f>Weather_Site!C200</f>
        <v>0</v>
      </c>
      <c r="P194" s="5">
        <f>Weather_Site!E200</f>
        <v>0</v>
      </c>
      <c r="Q194" s="247">
        <f t="shared" si="28"/>
        <v>0</v>
      </c>
      <c r="R194" s="5">
        <f t="shared" si="23"/>
        <v>0</v>
      </c>
      <c r="S194" s="5">
        <f t="shared" si="29"/>
        <v>0</v>
      </c>
      <c r="T194" s="249">
        <f t="shared" si="30"/>
        <v>0</v>
      </c>
      <c r="U194" s="5">
        <f t="shared" si="24"/>
        <v>0</v>
      </c>
      <c r="V194" s="249">
        <f t="shared" si="25"/>
        <v>0</v>
      </c>
      <c r="W194" s="278">
        <f t="shared" si="26"/>
        <v>0</v>
      </c>
      <c r="X194" s="279">
        <f t="shared" si="27"/>
        <v>0</v>
      </c>
    </row>
    <row r="195" spans="14:24" x14ac:dyDescent="0.35">
      <c r="N195" s="246">
        <f>Weather_Site!B201</f>
        <v>0</v>
      </c>
      <c r="O195" s="247">
        <f>Weather_Site!C201</f>
        <v>0</v>
      </c>
      <c r="P195" s="5">
        <f>Weather_Site!E201</f>
        <v>0</v>
      </c>
      <c r="Q195" s="247">
        <f t="shared" si="28"/>
        <v>0</v>
      </c>
      <c r="R195" s="5">
        <f t="shared" si="23"/>
        <v>0</v>
      </c>
      <c r="S195" s="5">
        <f t="shared" si="29"/>
        <v>0</v>
      </c>
      <c r="T195" s="249">
        <f t="shared" si="30"/>
        <v>0</v>
      </c>
      <c r="U195" s="5">
        <f t="shared" si="24"/>
        <v>0</v>
      </c>
      <c r="V195" s="249">
        <f t="shared" si="25"/>
        <v>0</v>
      </c>
      <c r="W195" s="278">
        <f t="shared" si="26"/>
        <v>0</v>
      </c>
      <c r="X195" s="279">
        <f t="shared" si="27"/>
        <v>0</v>
      </c>
    </row>
    <row r="196" spans="14:24" x14ac:dyDescent="0.35">
      <c r="N196" s="246">
        <f>Weather_Site!B202</f>
        <v>0</v>
      </c>
      <c r="O196" s="247">
        <f>Weather_Site!C202</f>
        <v>0</v>
      </c>
      <c r="P196" s="5">
        <f>Weather_Site!E202</f>
        <v>0</v>
      </c>
      <c r="Q196" s="247">
        <f t="shared" si="28"/>
        <v>0</v>
      </c>
      <c r="R196" s="5">
        <f t="shared" si="23"/>
        <v>0</v>
      </c>
      <c r="S196" s="5">
        <f t="shared" si="29"/>
        <v>0</v>
      </c>
      <c r="T196" s="249">
        <f t="shared" si="30"/>
        <v>0</v>
      </c>
      <c r="U196" s="5">
        <f t="shared" si="24"/>
        <v>0</v>
      </c>
      <c r="V196" s="249">
        <f t="shared" si="25"/>
        <v>0</v>
      </c>
      <c r="W196" s="278">
        <f t="shared" si="26"/>
        <v>0</v>
      </c>
      <c r="X196" s="279">
        <f t="shared" si="27"/>
        <v>0</v>
      </c>
    </row>
    <row r="197" spans="14:24" x14ac:dyDescent="0.35">
      <c r="N197" s="246">
        <f>Weather_Site!B203</f>
        <v>0</v>
      </c>
      <c r="O197" s="247">
        <f>Weather_Site!C203</f>
        <v>0</v>
      </c>
      <c r="P197" s="5">
        <f>Weather_Site!E203</f>
        <v>0</v>
      </c>
      <c r="Q197" s="247">
        <f t="shared" si="28"/>
        <v>0</v>
      </c>
      <c r="R197" s="5">
        <f t="shared" si="23"/>
        <v>0</v>
      </c>
      <c r="S197" s="5">
        <f t="shared" si="29"/>
        <v>0</v>
      </c>
      <c r="T197" s="249">
        <f t="shared" si="30"/>
        <v>0</v>
      </c>
      <c r="U197" s="5">
        <f t="shared" si="24"/>
        <v>0</v>
      </c>
      <c r="V197" s="249">
        <f t="shared" si="25"/>
        <v>0</v>
      </c>
      <c r="W197" s="278">
        <f t="shared" si="26"/>
        <v>0</v>
      </c>
      <c r="X197" s="279">
        <f t="shared" si="27"/>
        <v>0</v>
      </c>
    </row>
    <row r="198" spans="14:24" x14ac:dyDescent="0.35">
      <c r="N198" s="246">
        <f>Weather_Site!B204</f>
        <v>0</v>
      </c>
      <c r="O198" s="247">
        <f>Weather_Site!C204</f>
        <v>0</v>
      </c>
      <c r="P198" s="5">
        <f>Weather_Site!E204</f>
        <v>0</v>
      </c>
      <c r="Q198" s="247">
        <f t="shared" si="28"/>
        <v>0</v>
      </c>
      <c r="R198" s="5">
        <f t="shared" si="23"/>
        <v>0</v>
      </c>
      <c r="S198" s="5">
        <f t="shared" si="29"/>
        <v>0</v>
      </c>
      <c r="T198" s="249">
        <f t="shared" si="30"/>
        <v>0</v>
      </c>
      <c r="U198" s="5">
        <f t="shared" si="24"/>
        <v>0</v>
      </c>
      <c r="V198" s="249">
        <f t="shared" si="25"/>
        <v>0</v>
      </c>
      <c r="W198" s="278">
        <f t="shared" si="26"/>
        <v>0</v>
      </c>
      <c r="X198" s="279">
        <f t="shared" si="27"/>
        <v>0</v>
      </c>
    </row>
    <row r="199" spans="14:24" x14ac:dyDescent="0.35">
      <c r="N199" s="246">
        <f>Weather_Site!B205</f>
        <v>0</v>
      </c>
      <c r="O199" s="247">
        <f>Weather_Site!C205</f>
        <v>0</v>
      </c>
      <c r="P199" s="5">
        <f>Weather_Site!E205</f>
        <v>0</v>
      </c>
      <c r="Q199" s="247">
        <f t="shared" si="28"/>
        <v>0</v>
      </c>
      <c r="R199" s="5">
        <f t="shared" si="23"/>
        <v>0</v>
      </c>
      <c r="S199" s="5">
        <f t="shared" si="29"/>
        <v>0</v>
      </c>
      <c r="T199" s="249">
        <f t="shared" si="30"/>
        <v>0</v>
      </c>
      <c r="U199" s="5">
        <f t="shared" si="24"/>
        <v>0</v>
      </c>
      <c r="V199" s="249">
        <f t="shared" si="25"/>
        <v>0</v>
      </c>
      <c r="W199" s="278">
        <f t="shared" si="26"/>
        <v>0</v>
      </c>
      <c r="X199" s="279">
        <f t="shared" si="27"/>
        <v>0</v>
      </c>
    </row>
    <row r="200" spans="14:24" x14ac:dyDescent="0.35">
      <c r="N200" s="246">
        <f>Weather_Site!B206</f>
        <v>0</v>
      </c>
      <c r="O200" s="247">
        <f>Weather_Site!C206</f>
        <v>0</v>
      </c>
      <c r="P200" s="5">
        <f>Weather_Site!E206</f>
        <v>0</v>
      </c>
      <c r="Q200" s="247">
        <f t="shared" si="28"/>
        <v>0</v>
      </c>
      <c r="R200" s="5">
        <f t="shared" ref="R200:R263" si="31">HOUR(Q200)</f>
        <v>0</v>
      </c>
      <c r="S200" s="5">
        <f t="shared" si="29"/>
        <v>0</v>
      </c>
      <c r="T200" s="249">
        <f t="shared" si="30"/>
        <v>0</v>
      </c>
      <c r="U200" s="5">
        <f t="shared" ref="U200:U263" si="32">MAX((T200-70*R200),0)</f>
        <v>0</v>
      </c>
      <c r="V200" s="249">
        <f t="shared" ref="V200:V263" si="33">IF(OR(AND((N200-N199)=0,O199&gt;0.5),AND((N200-N199)=1,O200&lt;0.5),AND(N200-N199)=0,O200&lt;0.5),U200+V199,U200)</f>
        <v>0</v>
      </c>
      <c r="W200" s="278">
        <f t="shared" ref="W200:W263" si="34">IF(O200&lt;0.75,MAX(V200,W199),V200)</f>
        <v>0</v>
      </c>
      <c r="X200" s="279">
        <f t="shared" si="27"/>
        <v>0</v>
      </c>
    </row>
    <row r="201" spans="14:24" x14ac:dyDescent="0.35">
      <c r="N201" s="246">
        <f>Weather_Site!B207</f>
        <v>0</v>
      </c>
      <c r="O201" s="247">
        <f>Weather_Site!C207</f>
        <v>0</v>
      </c>
      <c r="P201" s="5">
        <f>Weather_Site!E207</f>
        <v>0</v>
      </c>
      <c r="Q201" s="247">
        <f t="shared" si="28"/>
        <v>0</v>
      </c>
      <c r="R201" s="5">
        <f t="shared" si="31"/>
        <v>0</v>
      </c>
      <c r="S201" s="5">
        <f t="shared" si="29"/>
        <v>0</v>
      </c>
      <c r="T201" s="249">
        <f t="shared" si="30"/>
        <v>0</v>
      </c>
      <c r="U201" s="5">
        <f t="shared" si="32"/>
        <v>0</v>
      </c>
      <c r="V201" s="249">
        <f t="shared" si="33"/>
        <v>0</v>
      </c>
      <c r="W201" s="278">
        <f t="shared" si="34"/>
        <v>0</v>
      </c>
      <c r="X201" s="279">
        <f t="shared" si="27"/>
        <v>0</v>
      </c>
    </row>
    <row r="202" spans="14:24" x14ac:dyDescent="0.35">
      <c r="N202" s="246">
        <f>Weather_Site!B208</f>
        <v>0</v>
      </c>
      <c r="O202" s="247">
        <f>Weather_Site!C208</f>
        <v>0</v>
      </c>
      <c r="P202" s="5">
        <f>Weather_Site!E208</f>
        <v>0</v>
      </c>
      <c r="Q202" s="247">
        <f t="shared" si="28"/>
        <v>0</v>
      </c>
      <c r="R202" s="5">
        <f t="shared" si="31"/>
        <v>0</v>
      </c>
      <c r="S202" s="5">
        <f t="shared" si="29"/>
        <v>0</v>
      </c>
      <c r="T202" s="249">
        <f t="shared" si="30"/>
        <v>0</v>
      </c>
      <c r="U202" s="5">
        <f t="shared" si="32"/>
        <v>0</v>
      </c>
      <c r="V202" s="249">
        <f t="shared" si="33"/>
        <v>0</v>
      </c>
      <c r="W202" s="278">
        <f t="shared" si="34"/>
        <v>0</v>
      </c>
      <c r="X202" s="279">
        <f t="shared" si="27"/>
        <v>0</v>
      </c>
    </row>
    <row r="203" spans="14:24" x14ac:dyDescent="0.35">
      <c r="N203" s="246">
        <f>Weather_Site!B209</f>
        <v>0</v>
      </c>
      <c r="O203" s="247">
        <f>Weather_Site!C209</f>
        <v>0</v>
      </c>
      <c r="P203" s="5">
        <f>Weather_Site!E209</f>
        <v>0</v>
      </c>
      <c r="Q203" s="247">
        <f t="shared" si="28"/>
        <v>0</v>
      </c>
      <c r="R203" s="5">
        <f t="shared" si="31"/>
        <v>0</v>
      </c>
      <c r="S203" s="5">
        <f t="shared" si="29"/>
        <v>0</v>
      </c>
      <c r="T203" s="249">
        <f t="shared" si="30"/>
        <v>0</v>
      </c>
      <c r="U203" s="5">
        <f t="shared" si="32"/>
        <v>0</v>
      </c>
      <c r="V203" s="249">
        <f t="shared" si="33"/>
        <v>0</v>
      </c>
      <c r="W203" s="278">
        <f t="shared" si="34"/>
        <v>0</v>
      </c>
      <c r="X203" s="279">
        <f t="shared" si="27"/>
        <v>0</v>
      </c>
    </row>
    <row r="204" spans="14:24" x14ac:dyDescent="0.35">
      <c r="N204" s="246">
        <f>Weather_Site!B210</f>
        <v>0</v>
      </c>
      <c r="O204" s="247">
        <f>Weather_Site!C210</f>
        <v>0</v>
      </c>
      <c r="P204" s="5">
        <f>Weather_Site!E210</f>
        <v>0</v>
      </c>
      <c r="Q204" s="247">
        <f t="shared" si="28"/>
        <v>0</v>
      </c>
      <c r="R204" s="5">
        <f t="shared" si="31"/>
        <v>0</v>
      </c>
      <c r="S204" s="5">
        <f t="shared" si="29"/>
        <v>0</v>
      </c>
      <c r="T204" s="249">
        <f t="shared" si="30"/>
        <v>0</v>
      </c>
      <c r="U204" s="5">
        <f t="shared" si="32"/>
        <v>0</v>
      </c>
      <c r="V204" s="249">
        <f t="shared" si="33"/>
        <v>0</v>
      </c>
      <c r="W204" s="278">
        <f t="shared" si="34"/>
        <v>0</v>
      </c>
      <c r="X204" s="279">
        <f t="shared" si="27"/>
        <v>0</v>
      </c>
    </row>
    <row r="205" spans="14:24" x14ac:dyDescent="0.35">
      <c r="N205" s="246">
        <f>Weather_Site!B211</f>
        <v>0</v>
      </c>
      <c r="O205" s="247">
        <f>Weather_Site!C211</f>
        <v>0</v>
      </c>
      <c r="P205" s="5">
        <f>Weather_Site!E211</f>
        <v>0</v>
      </c>
      <c r="Q205" s="247">
        <f t="shared" si="28"/>
        <v>0</v>
      </c>
      <c r="R205" s="5">
        <f t="shared" si="31"/>
        <v>0</v>
      </c>
      <c r="S205" s="5">
        <f t="shared" si="29"/>
        <v>0</v>
      </c>
      <c r="T205" s="249">
        <f t="shared" si="30"/>
        <v>0</v>
      </c>
      <c r="U205" s="5">
        <f t="shared" si="32"/>
        <v>0</v>
      </c>
      <c r="V205" s="249">
        <f t="shared" si="33"/>
        <v>0</v>
      </c>
      <c r="W205" s="278">
        <f t="shared" si="34"/>
        <v>0</v>
      </c>
      <c r="X205" s="279">
        <f t="shared" si="27"/>
        <v>0</v>
      </c>
    </row>
    <row r="206" spans="14:24" x14ac:dyDescent="0.35">
      <c r="N206" s="246">
        <f>Weather_Site!B212</f>
        <v>0</v>
      </c>
      <c r="O206" s="247">
        <f>Weather_Site!C212</f>
        <v>0</v>
      </c>
      <c r="P206" s="5">
        <f>Weather_Site!E212</f>
        <v>0</v>
      </c>
      <c r="Q206" s="247">
        <f t="shared" si="28"/>
        <v>0</v>
      </c>
      <c r="R206" s="5">
        <f t="shared" si="31"/>
        <v>0</v>
      </c>
      <c r="S206" s="5">
        <f t="shared" si="29"/>
        <v>0</v>
      </c>
      <c r="T206" s="249">
        <f t="shared" si="30"/>
        <v>0</v>
      </c>
      <c r="U206" s="5">
        <f t="shared" si="32"/>
        <v>0</v>
      </c>
      <c r="V206" s="249">
        <f t="shared" si="33"/>
        <v>0</v>
      </c>
      <c r="W206" s="278">
        <f t="shared" si="34"/>
        <v>0</v>
      </c>
      <c r="X206" s="279">
        <f t="shared" si="27"/>
        <v>0</v>
      </c>
    </row>
    <row r="207" spans="14:24" x14ac:dyDescent="0.35">
      <c r="N207" s="246">
        <f>Weather_Site!B213</f>
        <v>0</v>
      </c>
      <c r="O207" s="247">
        <f>Weather_Site!C213</f>
        <v>0</v>
      </c>
      <c r="P207" s="5">
        <f>Weather_Site!E213</f>
        <v>0</v>
      </c>
      <c r="Q207" s="247">
        <f t="shared" si="28"/>
        <v>0</v>
      </c>
      <c r="R207" s="5">
        <f t="shared" si="31"/>
        <v>0</v>
      </c>
      <c r="S207" s="5">
        <f t="shared" si="29"/>
        <v>0</v>
      </c>
      <c r="T207" s="249">
        <f t="shared" si="30"/>
        <v>0</v>
      </c>
      <c r="U207" s="5">
        <f t="shared" si="32"/>
        <v>0</v>
      </c>
      <c r="V207" s="249">
        <f t="shared" si="33"/>
        <v>0</v>
      </c>
      <c r="W207" s="278">
        <f t="shared" si="34"/>
        <v>0</v>
      </c>
      <c r="X207" s="279">
        <f t="shared" si="27"/>
        <v>0</v>
      </c>
    </row>
    <row r="208" spans="14:24" x14ac:dyDescent="0.35">
      <c r="N208" s="246">
        <f>Weather_Site!B214</f>
        <v>0</v>
      </c>
      <c r="O208" s="247">
        <f>Weather_Site!C214</f>
        <v>0</v>
      </c>
      <c r="P208" s="5">
        <f>Weather_Site!E214</f>
        <v>0</v>
      </c>
      <c r="Q208" s="247">
        <f t="shared" si="28"/>
        <v>0</v>
      </c>
      <c r="R208" s="5">
        <f t="shared" si="31"/>
        <v>0</v>
      </c>
      <c r="S208" s="5">
        <f t="shared" si="29"/>
        <v>0</v>
      </c>
      <c r="T208" s="249">
        <f t="shared" si="30"/>
        <v>0</v>
      </c>
      <c r="U208" s="5">
        <f t="shared" si="32"/>
        <v>0</v>
      </c>
      <c r="V208" s="249">
        <f t="shared" si="33"/>
        <v>0</v>
      </c>
      <c r="W208" s="278">
        <f t="shared" si="34"/>
        <v>0</v>
      </c>
      <c r="X208" s="279">
        <f t="shared" si="27"/>
        <v>0</v>
      </c>
    </row>
    <row r="209" spans="14:24" x14ac:dyDescent="0.35">
      <c r="N209" s="246">
        <f>Weather_Site!B215</f>
        <v>0</v>
      </c>
      <c r="O209" s="247">
        <f>Weather_Site!C215</f>
        <v>0</v>
      </c>
      <c r="P209" s="5">
        <f>Weather_Site!E215</f>
        <v>0</v>
      </c>
      <c r="Q209" s="247">
        <f t="shared" si="28"/>
        <v>0</v>
      </c>
      <c r="R209" s="5">
        <f t="shared" si="31"/>
        <v>0</v>
      </c>
      <c r="S209" s="5">
        <f t="shared" si="29"/>
        <v>0</v>
      </c>
      <c r="T209" s="249">
        <f t="shared" si="30"/>
        <v>0</v>
      </c>
      <c r="U209" s="5">
        <f t="shared" si="32"/>
        <v>0</v>
      </c>
      <c r="V209" s="249">
        <f t="shared" si="33"/>
        <v>0</v>
      </c>
      <c r="W209" s="278">
        <f t="shared" si="34"/>
        <v>0</v>
      </c>
      <c r="X209" s="279">
        <f t="shared" si="27"/>
        <v>0</v>
      </c>
    </row>
    <row r="210" spans="14:24" x14ac:dyDescent="0.35">
      <c r="N210" s="246">
        <f>Weather_Site!B216</f>
        <v>0</v>
      </c>
      <c r="O210" s="247">
        <f>Weather_Site!C216</f>
        <v>0</v>
      </c>
      <c r="P210" s="5">
        <f>Weather_Site!E216</f>
        <v>0</v>
      </c>
      <c r="Q210" s="247">
        <f t="shared" si="28"/>
        <v>0</v>
      </c>
      <c r="R210" s="5">
        <f t="shared" si="31"/>
        <v>0</v>
      </c>
      <c r="S210" s="5">
        <f t="shared" si="29"/>
        <v>0</v>
      </c>
      <c r="T210" s="249">
        <f t="shared" si="30"/>
        <v>0</v>
      </c>
      <c r="U210" s="5">
        <f t="shared" si="32"/>
        <v>0</v>
      </c>
      <c r="V210" s="249">
        <f t="shared" si="33"/>
        <v>0</v>
      </c>
      <c r="W210" s="278">
        <f t="shared" si="34"/>
        <v>0</v>
      </c>
      <c r="X210" s="279">
        <f t="shared" si="27"/>
        <v>0</v>
      </c>
    </row>
    <row r="211" spans="14:24" x14ac:dyDescent="0.35">
      <c r="N211" s="246">
        <f>Weather_Site!B217</f>
        <v>0</v>
      </c>
      <c r="O211" s="247">
        <f>Weather_Site!C217</f>
        <v>0</v>
      </c>
      <c r="P211" s="5">
        <f>Weather_Site!E217</f>
        <v>0</v>
      </c>
      <c r="Q211" s="247">
        <f t="shared" si="28"/>
        <v>0</v>
      </c>
      <c r="R211" s="5">
        <f t="shared" si="31"/>
        <v>0</v>
      </c>
      <c r="S211" s="5">
        <f t="shared" si="29"/>
        <v>0</v>
      </c>
      <c r="T211" s="249">
        <f t="shared" si="30"/>
        <v>0</v>
      </c>
      <c r="U211" s="5">
        <f t="shared" si="32"/>
        <v>0</v>
      </c>
      <c r="V211" s="249">
        <f t="shared" si="33"/>
        <v>0</v>
      </c>
      <c r="W211" s="278">
        <f t="shared" si="34"/>
        <v>0</v>
      </c>
      <c r="X211" s="279">
        <f t="shared" si="27"/>
        <v>0</v>
      </c>
    </row>
    <row r="212" spans="14:24" x14ac:dyDescent="0.35">
      <c r="N212" s="246">
        <f>Weather_Site!B218</f>
        <v>0</v>
      </c>
      <c r="O212" s="247">
        <f>Weather_Site!C218</f>
        <v>0</v>
      </c>
      <c r="P212" s="5">
        <f>Weather_Site!E218</f>
        <v>0</v>
      </c>
      <c r="Q212" s="247">
        <f t="shared" si="28"/>
        <v>0</v>
      </c>
      <c r="R212" s="5">
        <f t="shared" si="31"/>
        <v>0</v>
      </c>
      <c r="S212" s="5">
        <f t="shared" si="29"/>
        <v>0</v>
      </c>
      <c r="T212" s="249">
        <f t="shared" si="30"/>
        <v>0</v>
      </c>
      <c r="U212" s="5">
        <f t="shared" si="32"/>
        <v>0</v>
      </c>
      <c r="V212" s="249">
        <f t="shared" si="33"/>
        <v>0</v>
      </c>
      <c r="W212" s="278">
        <f t="shared" si="34"/>
        <v>0</v>
      </c>
      <c r="X212" s="279">
        <f t="shared" si="27"/>
        <v>0</v>
      </c>
    </row>
    <row r="213" spans="14:24" x14ac:dyDescent="0.35">
      <c r="N213" s="246">
        <f>Weather_Site!B219</f>
        <v>0</v>
      </c>
      <c r="O213" s="247">
        <f>Weather_Site!C219</f>
        <v>0</v>
      </c>
      <c r="P213" s="5">
        <f>Weather_Site!E219</f>
        <v>0</v>
      </c>
      <c r="Q213" s="247">
        <f t="shared" si="28"/>
        <v>0</v>
      </c>
      <c r="R213" s="5">
        <f t="shared" si="31"/>
        <v>0</v>
      </c>
      <c r="S213" s="5">
        <f t="shared" si="29"/>
        <v>0</v>
      </c>
      <c r="T213" s="249">
        <f t="shared" si="30"/>
        <v>0</v>
      </c>
      <c r="U213" s="5">
        <f t="shared" si="32"/>
        <v>0</v>
      </c>
      <c r="V213" s="249">
        <f t="shared" si="33"/>
        <v>0</v>
      </c>
      <c r="W213" s="278">
        <f t="shared" si="34"/>
        <v>0</v>
      </c>
      <c r="X213" s="279">
        <f t="shared" si="27"/>
        <v>0</v>
      </c>
    </row>
    <row r="214" spans="14:24" x14ac:dyDescent="0.35">
      <c r="N214" s="246">
        <f>Weather_Site!B220</f>
        <v>0</v>
      </c>
      <c r="O214" s="247">
        <f>Weather_Site!C220</f>
        <v>0</v>
      </c>
      <c r="P214" s="5">
        <f>Weather_Site!E220</f>
        <v>0</v>
      </c>
      <c r="Q214" s="247">
        <f t="shared" si="28"/>
        <v>0</v>
      </c>
      <c r="R214" s="5">
        <f t="shared" si="31"/>
        <v>0</v>
      </c>
      <c r="S214" s="5">
        <f t="shared" si="29"/>
        <v>0</v>
      </c>
      <c r="T214" s="249">
        <f t="shared" si="30"/>
        <v>0</v>
      </c>
      <c r="U214" s="5">
        <f t="shared" si="32"/>
        <v>0</v>
      </c>
      <c r="V214" s="249">
        <f t="shared" si="33"/>
        <v>0</v>
      </c>
      <c r="W214" s="278">
        <f t="shared" si="34"/>
        <v>0</v>
      </c>
      <c r="X214" s="279">
        <f t="shared" si="27"/>
        <v>0</v>
      </c>
    </row>
    <row r="215" spans="14:24" x14ac:dyDescent="0.35">
      <c r="N215" s="246">
        <f>Weather_Site!B221</f>
        <v>0</v>
      </c>
      <c r="O215" s="247">
        <f>Weather_Site!C221</f>
        <v>0</v>
      </c>
      <c r="P215" s="5">
        <f>Weather_Site!E221</f>
        <v>0</v>
      </c>
      <c r="Q215" s="247">
        <f t="shared" si="28"/>
        <v>0</v>
      </c>
      <c r="R215" s="5">
        <f t="shared" si="31"/>
        <v>0</v>
      </c>
      <c r="S215" s="5">
        <f t="shared" si="29"/>
        <v>0</v>
      </c>
      <c r="T215" s="249">
        <f t="shared" si="30"/>
        <v>0</v>
      </c>
      <c r="U215" s="5">
        <f t="shared" si="32"/>
        <v>0</v>
      </c>
      <c r="V215" s="249">
        <f t="shared" si="33"/>
        <v>0</v>
      </c>
      <c r="W215" s="278">
        <f t="shared" si="34"/>
        <v>0</v>
      </c>
      <c r="X215" s="279">
        <f t="shared" si="27"/>
        <v>0</v>
      </c>
    </row>
    <row r="216" spans="14:24" x14ac:dyDescent="0.35">
      <c r="N216" s="246">
        <f>Weather_Site!B222</f>
        <v>0</v>
      </c>
      <c r="O216" s="247">
        <f>Weather_Site!C222</f>
        <v>0</v>
      </c>
      <c r="P216" s="5">
        <f>Weather_Site!E222</f>
        <v>0</v>
      </c>
      <c r="Q216" s="247">
        <f t="shared" si="28"/>
        <v>0</v>
      </c>
      <c r="R216" s="5">
        <f t="shared" si="31"/>
        <v>0</v>
      </c>
      <c r="S216" s="5">
        <f t="shared" si="29"/>
        <v>0</v>
      </c>
      <c r="T216" s="249">
        <f t="shared" si="30"/>
        <v>0</v>
      </c>
      <c r="U216" s="5">
        <f t="shared" si="32"/>
        <v>0</v>
      </c>
      <c r="V216" s="249">
        <f t="shared" si="33"/>
        <v>0</v>
      </c>
      <c r="W216" s="278">
        <f t="shared" si="34"/>
        <v>0</v>
      </c>
      <c r="X216" s="279">
        <f t="shared" si="27"/>
        <v>0</v>
      </c>
    </row>
    <row r="217" spans="14:24" x14ac:dyDescent="0.35">
      <c r="N217" s="246">
        <f>Weather_Site!B223</f>
        <v>0</v>
      </c>
      <c r="O217" s="247">
        <f>Weather_Site!C223</f>
        <v>0</v>
      </c>
      <c r="P217" s="5">
        <f>Weather_Site!E223</f>
        <v>0</v>
      </c>
      <c r="Q217" s="247">
        <f t="shared" si="28"/>
        <v>0</v>
      </c>
      <c r="R217" s="5">
        <f t="shared" si="31"/>
        <v>0</v>
      </c>
      <c r="S217" s="5">
        <f t="shared" si="29"/>
        <v>0</v>
      </c>
      <c r="T217" s="249">
        <f t="shared" si="30"/>
        <v>0</v>
      </c>
      <c r="U217" s="5">
        <f t="shared" si="32"/>
        <v>0</v>
      </c>
      <c r="V217" s="249">
        <f t="shared" si="33"/>
        <v>0</v>
      </c>
      <c r="W217" s="278">
        <f t="shared" si="34"/>
        <v>0</v>
      </c>
      <c r="X217" s="279">
        <f t="shared" si="27"/>
        <v>0</v>
      </c>
    </row>
    <row r="218" spans="14:24" x14ac:dyDescent="0.35">
      <c r="N218" s="246">
        <f>Weather_Site!B224</f>
        <v>0</v>
      </c>
      <c r="O218" s="247">
        <f>Weather_Site!C224</f>
        <v>0</v>
      </c>
      <c r="P218" s="5">
        <f>Weather_Site!E224</f>
        <v>0</v>
      </c>
      <c r="Q218" s="247">
        <f t="shared" si="28"/>
        <v>0</v>
      </c>
      <c r="R218" s="5">
        <f t="shared" si="31"/>
        <v>0</v>
      </c>
      <c r="S218" s="5">
        <f t="shared" si="29"/>
        <v>0</v>
      </c>
      <c r="T218" s="249">
        <f t="shared" si="30"/>
        <v>0</v>
      </c>
      <c r="U218" s="5">
        <f t="shared" si="32"/>
        <v>0</v>
      </c>
      <c r="V218" s="249">
        <f t="shared" si="33"/>
        <v>0</v>
      </c>
      <c r="W218" s="278">
        <f t="shared" si="34"/>
        <v>0</v>
      </c>
      <c r="X218" s="279">
        <f t="shared" si="27"/>
        <v>0</v>
      </c>
    </row>
    <row r="219" spans="14:24" x14ac:dyDescent="0.35">
      <c r="N219" s="246">
        <f>Weather_Site!B225</f>
        <v>0</v>
      </c>
      <c r="O219" s="247">
        <f>Weather_Site!C225</f>
        <v>0</v>
      </c>
      <c r="P219" s="5">
        <f>Weather_Site!E225</f>
        <v>0</v>
      </c>
      <c r="Q219" s="247">
        <f t="shared" si="28"/>
        <v>0</v>
      </c>
      <c r="R219" s="5">
        <f t="shared" si="31"/>
        <v>0</v>
      </c>
      <c r="S219" s="5">
        <f t="shared" si="29"/>
        <v>0</v>
      </c>
      <c r="T219" s="249">
        <f t="shared" si="30"/>
        <v>0</v>
      </c>
      <c r="U219" s="5">
        <f t="shared" si="32"/>
        <v>0</v>
      </c>
      <c r="V219" s="249">
        <f t="shared" si="33"/>
        <v>0</v>
      </c>
      <c r="W219" s="278">
        <f t="shared" si="34"/>
        <v>0</v>
      </c>
      <c r="X219" s="279">
        <f t="shared" si="27"/>
        <v>0</v>
      </c>
    </row>
    <row r="220" spans="14:24" x14ac:dyDescent="0.35">
      <c r="N220" s="246">
        <f>Weather_Site!B226</f>
        <v>0</v>
      </c>
      <c r="O220" s="247">
        <f>Weather_Site!C226</f>
        <v>0</v>
      </c>
      <c r="P220" s="5">
        <f>Weather_Site!E226</f>
        <v>0</v>
      </c>
      <c r="Q220" s="247">
        <f t="shared" si="28"/>
        <v>0</v>
      </c>
      <c r="R220" s="5">
        <f t="shared" si="31"/>
        <v>0</v>
      </c>
      <c r="S220" s="5">
        <f t="shared" si="29"/>
        <v>0</v>
      </c>
      <c r="T220" s="249">
        <f t="shared" si="30"/>
        <v>0</v>
      </c>
      <c r="U220" s="5">
        <f t="shared" si="32"/>
        <v>0</v>
      </c>
      <c r="V220" s="249">
        <f t="shared" si="33"/>
        <v>0</v>
      </c>
      <c r="W220" s="278">
        <f t="shared" si="34"/>
        <v>0</v>
      </c>
      <c r="X220" s="279">
        <f t="shared" si="27"/>
        <v>0</v>
      </c>
    </row>
    <row r="221" spans="14:24" x14ac:dyDescent="0.35">
      <c r="N221" s="246">
        <f>Weather_Site!B227</f>
        <v>0</v>
      </c>
      <c r="O221" s="247">
        <f>Weather_Site!C227</f>
        <v>0</v>
      </c>
      <c r="P221" s="5">
        <f>Weather_Site!E227</f>
        <v>0</v>
      </c>
      <c r="Q221" s="247">
        <f t="shared" si="28"/>
        <v>0</v>
      </c>
      <c r="R221" s="5">
        <f t="shared" si="31"/>
        <v>0</v>
      </c>
      <c r="S221" s="5">
        <f t="shared" si="29"/>
        <v>0</v>
      </c>
      <c r="T221" s="249">
        <f t="shared" si="30"/>
        <v>0</v>
      </c>
      <c r="U221" s="5">
        <f t="shared" si="32"/>
        <v>0</v>
      </c>
      <c r="V221" s="249">
        <f t="shared" si="33"/>
        <v>0</v>
      </c>
      <c r="W221" s="278">
        <f t="shared" si="34"/>
        <v>0</v>
      </c>
      <c r="X221" s="279">
        <f t="shared" si="27"/>
        <v>0</v>
      </c>
    </row>
    <row r="222" spans="14:24" x14ac:dyDescent="0.35">
      <c r="N222" s="246">
        <f>Weather_Site!B228</f>
        <v>0</v>
      </c>
      <c r="O222" s="247">
        <f>Weather_Site!C228</f>
        <v>0</v>
      </c>
      <c r="P222" s="5">
        <f>Weather_Site!E228</f>
        <v>0</v>
      </c>
      <c r="Q222" s="247">
        <f t="shared" si="28"/>
        <v>0</v>
      </c>
      <c r="R222" s="5">
        <f t="shared" si="31"/>
        <v>0</v>
      </c>
      <c r="S222" s="5">
        <f t="shared" si="29"/>
        <v>0</v>
      </c>
      <c r="T222" s="249">
        <f t="shared" si="30"/>
        <v>0</v>
      </c>
      <c r="U222" s="5">
        <f t="shared" si="32"/>
        <v>0</v>
      </c>
      <c r="V222" s="249">
        <f t="shared" si="33"/>
        <v>0</v>
      </c>
      <c r="W222" s="278">
        <f t="shared" si="34"/>
        <v>0</v>
      </c>
      <c r="X222" s="279">
        <f t="shared" si="27"/>
        <v>0</v>
      </c>
    </row>
    <row r="223" spans="14:24" x14ac:dyDescent="0.35">
      <c r="N223" s="246">
        <f>Weather_Site!B229</f>
        <v>0</v>
      </c>
      <c r="O223" s="247">
        <f>Weather_Site!C229</f>
        <v>0</v>
      </c>
      <c r="P223" s="5">
        <f>Weather_Site!E229</f>
        <v>0</v>
      </c>
      <c r="Q223" s="247">
        <f t="shared" si="28"/>
        <v>0</v>
      </c>
      <c r="R223" s="5">
        <f t="shared" si="31"/>
        <v>0</v>
      </c>
      <c r="S223" s="5">
        <f t="shared" si="29"/>
        <v>0</v>
      </c>
      <c r="T223" s="249">
        <f t="shared" si="30"/>
        <v>0</v>
      </c>
      <c r="U223" s="5">
        <f t="shared" si="32"/>
        <v>0</v>
      </c>
      <c r="V223" s="249">
        <f t="shared" si="33"/>
        <v>0</v>
      </c>
      <c r="W223" s="278">
        <f t="shared" si="34"/>
        <v>0</v>
      </c>
      <c r="X223" s="279">
        <f t="shared" si="27"/>
        <v>0</v>
      </c>
    </row>
    <row r="224" spans="14:24" x14ac:dyDescent="0.35">
      <c r="N224" s="246">
        <f>Weather_Site!B230</f>
        <v>0</v>
      </c>
      <c r="O224" s="247">
        <f>Weather_Site!C230</f>
        <v>0</v>
      </c>
      <c r="P224" s="5">
        <f>Weather_Site!E230</f>
        <v>0</v>
      </c>
      <c r="Q224" s="247">
        <f t="shared" si="28"/>
        <v>0</v>
      </c>
      <c r="R224" s="5">
        <f t="shared" si="31"/>
        <v>0</v>
      </c>
      <c r="S224" s="5">
        <f t="shared" si="29"/>
        <v>0</v>
      </c>
      <c r="T224" s="249">
        <f t="shared" si="30"/>
        <v>0</v>
      </c>
      <c r="U224" s="5">
        <f t="shared" si="32"/>
        <v>0</v>
      </c>
      <c r="V224" s="249">
        <f t="shared" si="33"/>
        <v>0</v>
      </c>
      <c r="W224" s="278">
        <f t="shared" si="34"/>
        <v>0</v>
      </c>
      <c r="X224" s="279">
        <f t="shared" si="27"/>
        <v>0</v>
      </c>
    </row>
    <row r="225" spans="14:24" x14ac:dyDescent="0.35">
      <c r="N225" s="246">
        <f>Weather_Site!B231</f>
        <v>0</v>
      </c>
      <c r="O225" s="247">
        <f>Weather_Site!C231</f>
        <v>0</v>
      </c>
      <c r="P225" s="5">
        <f>Weather_Site!E231</f>
        <v>0</v>
      </c>
      <c r="Q225" s="247">
        <f t="shared" si="28"/>
        <v>0</v>
      </c>
      <c r="R225" s="5">
        <f t="shared" si="31"/>
        <v>0</v>
      </c>
      <c r="S225" s="5">
        <f t="shared" si="29"/>
        <v>0</v>
      </c>
      <c r="T225" s="249">
        <f t="shared" si="30"/>
        <v>0</v>
      </c>
      <c r="U225" s="5">
        <f t="shared" si="32"/>
        <v>0</v>
      </c>
      <c r="V225" s="249">
        <f t="shared" si="33"/>
        <v>0</v>
      </c>
      <c r="W225" s="278">
        <f t="shared" si="34"/>
        <v>0</v>
      </c>
      <c r="X225" s="279">
        <f t="shared" si="27"/>
        <v>0</v>
      </c>
    </row>
    <row r="226" spans="14:24" x14ac:dyDescent="0.35">
      <c r="N226" s="246">
        <f>Weather_Site!B232</f>
        <v>0</v>
      </c>
      <c r="O226" s="247">
        <f>Weather_Site!C232</f>
        <v>0</v>
      </c>
      <c r="P226" s="5">
        <f>Weather_Site!E232</f>
        <v>0</v>
      </c>
      <c r="Q226" s="247">
        <f t="shared" si="28"/>
        <v>0</v>
      </c>
      <c r="R226" s="5">
        <f t="shared" si="31"/>
        <v>0</v>
      </c>
      <c r="S226" s="5">
        <f t="shared" si="29"/>
        <v>0</v>
      </c>
      <c r="T226" s="249">
        <f t="shared" si="30"/>
        <v>0</v>
      </c>
      <c r="U226" s="5">
        <f t="shared" si="32"/>
        <v>0</v>
      </c>
      <c r="V226" s="249">
        <f t="shared" si="33"/>
        <v>0</v>
      </c>
      <c r="W226" s="278">
        <f t="shared" si="34"/>
        <v>0</v>
      </c>
      <c r="X226" s="279">
        <f t="shared" si="27"/>
        <v>0</v>
      </c>
    </row>
    <row r="227" spans="14:24" x14ac:dyDescent="0.35">
      <c r="N227" s="246">
        <f>Weather_Site!B233</f>
        <v>0</v>
      </c>
      <c r="O227" s="247">
        <f>Weather_Site!C233</f>
        <v>0</v>
      </c>
      <c r="P227" s="5">
        <f>Weather_Site!E233</f>
        <v>0</v>
      </c>
      <c r="Q227" s="247">
        <f t="shared" si="28"/>
        <v>0</v>
      </c>
      <c r="R227" s="5">
        <f t="shared" si="31"/>
        <v>0</v>
      </c>
      <c r="S227" s="5">
        <f t="shared" si="29"/>
        <v>0</v>
      </c>
      <c r="T227" s="249">
        <f t="shared" si="30"/>
        <v>0</v>
      </c>
      <c r="U227" s="5">
        <f t="shared" si="32"/>
        <v>0</v>
      </c>
      <c r="V227" s="249">
        <f t="shared" si="33"/>
        <v>0</v>
      </c>
      <c r="W227" s="278">
        <f t="shared" si="34"/>
        <v>0</v>
      </c>
      <c r="X227" s="279">
        <f t="shared" si="27"/>
        <v>0</v>
      </c>
    </row>
    <row r="228" spans="14:24" x14ac:dyDescent="0.35">
      <c r="N228" s="246">
        <f>Weather_Site!B234</f>
        <v>0</v>
      </c>
      <c r="O228" s="247">
        <f>Weather_Site!C234</f>
        <v>0</v>
      </c>
      <c r="P228" s="5">
        <f>Weather_Site!E234</f>
        <v>0</v>
      </c>
      <c r="Q228" s="247">
        <f t="shared" si="28"/>
        <v>0</v>
      </c>
      <c r="R228" s="5">
        <f t="shared" si="31"/>
        <v>0</v>
      </c>
      <c r="S228" s="5">
        <f t="shared" si="29"/>
        <v>0</v>
      </c>
      <c r="T228" s="249">
        <f t="shared" si="30"/>
        <v>0</v>
      </c>
      <c r="U228" s="5">
        <f t="shared" si="32"/>
        <v>0</v>
      </c>
      <c r="V228" s="249">
        <f t="shared" si="33"/>
        <v>0</v>
      </c>
      <c r="W228" s="278">
        <f t="shared" si="34"/>
        <v>0</v>
      </c>
      <c r="X228" s="279">
        <f t="shared" ref="X228:X291" si="35">IF(AND(O227&lt;0.333,O228&gt;=0.333),W228,X227)</f>
        <v>0</v>
      </c>
    </row>
    <row r="229" spans="14:24" x14ac:dyDescent="0.35">
      <c r="N229" s="246">
        <f>Weather_Site!B235</f>
        <v>0</v>
      </c>
      <c r="O229" s="247">
        <f>Weather_Site!C235</f>
        <v>0</v>
      </c>
      <c r="P229" s="5">
        <f>Weather_Site!E235</f>
        <v>0</v>
      </c>
      <c r="Q229" s="247">
        <f t="shared" ref="Q229:Q292" si="36">IF((O229-O228)&lt;0,(1-MAX(O228,0.625))+MIN(O229,0.334),(IF(O228&lt;0.333,(MIN(O229,0.334)-O228),IF(O229&gt;0.625,MAX(O229,0.625)-O228,0))))</f>
        <v>0</v>
      </c>
      <c r="R229" s="5">
        <f t="shared" si="31"/>
        <v>0</v>
      </c>
      <c r="S229" s="5">
        <f t="shared" ref="S229:S292" si="37">HOUR(O229)</f>
        <v>0</v>
      </c>
      <c r="T229" s="249">
        <f t="shared" ref="T229:T292" si="38">(P229+P228)/2*R229</f>
        <v>0</v>
      </c>
      <c r="U229" s="5">
        <f t="shared" si="32"/>
        <v>0</v>
      </c>
      <c r="V229" s="249">
        <f t="shared" si="33"/>
        <v>0</v>
      </c>
      <c r="W229" s="278">
        <f t="shared" si="34"/>
        <v>0</v>
      </c>
      <c r="X229" s="279">
        <f t="shared" si="35"/>
        <v>0</v>
      </c>
    </row>
    <row r="230" spans="14:24" x14ac:dyDescent="0.35">
      <c r="N230" s="246">
        <f>Weather_Site!B236</f>
        <v>0</v>
      </c>
      <c r="O230" s="247">
        <f>Weather_Site!C236</f>
        <v>0</v>
      </c>
      <c r="P230" s="5">
        <f>Weather_Site!E236</f>
        <v>0</v>
      </c>
      <c r="Q230" s="247">
        <f t="shared" si="36"/>
        <v>0</v>
      </c>
      <c r="R230" s="5">
        <f t="shared" si="31"/>
        <v>0</v>
      </c>
      <c r="S230" s="5">
        <f t="shared" si="37"/>
        <v>0</v>
      </c>
      <c r="T230" s="249">
        <f t="shared" si="38"/>
        <v>0</v>
      </c>
      <c r="U230" s="5">
        <f t="shared" si="32"/>
        <v>0</v>
      </c>
      <c r="V230" s="249">
        <f t="shared" si="33"/>
        <v>0</v>
      </c>
      <c r="W230" s="278">
        <f t="shared" si="34"/>
        <v>0</v>
      </c>
      <c r="X230" s="279">
        <f t="shared" si="35"/>
        <v>0</v>
      </c>
    </row>
    <row r="231" spans="14:24" x14ac:dyDescent="0.35">
      <c r="N231" s="246">
        <f>Weather_Site!B237</f>
        <v>0</v>
      </c>
      <c r="O231" s="247">
        <f>Weather_Site!C237</f>
        <v>0</v>
      </c>
      <c r="P231" s="5">
        <f>Weather_Site!E237</f>
        <v>0</v>
      </c>
      <c r="Q231" s="247">
        <f t="shared" si="36"/>
        <v>0</v>
      </c>
      <c r="R231" s="5">
        <f t="shared" si="31"/>
        <v>0</v>
      </c>
      <c r="S231" s="5">
        <f t="shared" si="37"/>
        <v>0</v>
      </c>
      <c r="T231" s="249">
        <f t="shared" si="38"/>
        <v>0</v>
      </c>
      <c r="U231" s="5">
        <f t="shared" si="32"/>
        <v>0</v>
      </c>
      <c r="V231" s="249">
        <f t="shared" si="33"/>
        <v>0</v>
      </c>
      <c r="W231" s="278">
        <f t="shared" si="34"/>
        <v>0</v>
      </c>
      <c r="X231" s="279">
        <f t="shared" si="35"/>
        <v>0</v>
      </c>
    </row>
    <row r="232" spans="14:24" x14ac:dyDescent="0.35">
      <c r="N232" s="246">
        <f>Weather_Site!B238</f>
        <v>0</v>
      </c>
      <c r="O232" s="247">
        <f>Weather_Site!C238</f>
        <v>0</v>
      </c>
      <c r="P232" s="5">
        <f>Weather_Site!E238</f>
        <v>0</v>
      </c>
      <c r="Q232" s="247">
        <f t="shared" si="36"/>
        <v>0</v>
      </c>
      <c r="R232" s="5">
        <f t="shared" si="31"/>
        <v>0</v>
      </c>
      <c r="S232" s="5">
        <f t="shared" si="37"/>
        <v>0</v>
      </c>
      <c r="T232" s="249">
        <f t="shared" si="38"/>
        <v>0</v>
      </c>
      <c r="U232" s="5">
        <f t="shared" si="32"/>
        <v>0</v>
      </c>
      <c r="V232" s="249">
        <f t="shared" si="33"/>
        <v>0</v>
      </c>
      <c r="W232" s="278">
        <f t="shared" si="34"/>
        <v>0</v>
      </c>
      <c r="X232" s="279">
        <f t="shared" si="35"/>
        <v>0</v>
      </c>
    </row>
    <row r="233" spans="14:24" x14ac:dyDescent="0.35">
      <c r="N233" s="246">
        <f>Weather_Site!B239</f>
        <v>0</v>
      </c>
      <c r="O233" s="247">
        <f>Weather_Site!C239</f>
        <v>0</v>
      </c>
      <c r="P233" s="5">
        <f>Weather_Site!E239</f>
        <v>0</v>
      </c>
      <c r="Q233" s="247">
        <f t="shared" si="36"/>
        <v>0</v>
      </c>
      <c r="R233" s="5">
        <f t="shared" si="31"/>
        <v>0</v>
      </c>
      <c r="S233" s="5">
        <f t="shared" si="37"/>
        <v>0</v>
      </c>
      <c r="T233" s="249">
        <f t="shared" si="38"/>
        <v>0</v>
      </c>
      <c r="U233" s="5">
        <f t="shared" si="32"/>
        <v>0</v>
      </c>
      <c r="V233" s="249">
        <f t="shared" si="33"/>
        <v>0</v>
      </c>
      <c r="W233" s="278">
        <f t="shared" si="34"/>
        <v>0</v>
      </c>
      <c r="X233" s="279">
        <f t="shared" si="35"/>
        <v>0</v>
      </c>
    </row>
    <row r="234" spans="14:24" x14ac:dyDescent="0.35">
      <c r="N234" s="246">
        <f>Weather_Site!B240</f>
        <v>0</v>
      </c>
      <c r="O234" s="247">
        <f>Weather_Site!C240</f>
        <v>0</v>
      </c>
      <c r="P234" s="5">
        <f>Weather_Site!E240</f>
        <v>0</v>
      </c>
      <c r="Q234" s="247">
        <f t="shared" si="36"/>
        <v>0</v>
      </c>
      <c r="R234" s="5">
        <f t="shared" si="31"/>
        <v>0</v>
      </c>
      <c r="S234" s="5">
        <f t="shared" si="37"/>
        <v>0</v>
      </c>
      <c r="T234" s="249">
        <f t="shared" si="38"/>
        <v>0</v>
      </c>
      <c r="U234" s="5">
        <f t="shared" si="32"/>
        <v>0</v>
      </c>
      <c r="V234" s="249">
        <f t="shared" si="33"/>
        <v>0</v>
      </c>
      <c r="W234" s="278">
        <f t="shared" si="34"/>
        <v>0</v>
      </c>
      <c r="X234" s="279">
        <f t="shared" si="35"/>
        <v>0</v>
      </c>
    </row>
    <row r="235" spans="14:24" x14ac:dyDescent="0.35">
      <c r="N235" s="246">
        <f>Weather_Site!B241</f>
        <v>0</v>
      </c>
      <c r="O235" s="247">
        <f>Weather_Site!C241</f>
        <v>0</v>
      </c>
      <c r="P235" s="5">
        <f>Weather_Site!E241</f>
        <v>0</v>
      </c>
      <c r="Q235" s="247">
        <f t="shared" si="36"/>
        <v>0</v>
      </c>
      <c r="R235" s="5">
        <f t="shared" si="31"/>
        <v>0</v>
      </c>
      <c r="S235" s="5">
        <f t="shared" si="37"/>
        <v>0</v>
      </c>
      <c r="T235" s="249">
        <f t="shared" si="38"/>
        <v>0</v>
      </c>
      <c r="U235" s="5">
        <f t="shared" si="32"/>
        <v>0</v>
      </c>
      <c r="V235" s="249">
        <f t="shared" si="33"/>
        <v>0</v>
      </c>
      <c r="W235" s="278">
        <f t="shared" si="34"/>
        <v>0</v>
      </c>
      <c r="X235" s="279">
        <f t="shared" si="35"/>
        <v>0</v>
      </c>
    </row>
    <row r="236" spans="14:24" x14ac:dyDescent="0.35">
      <c r="N236" s="246">
        <f>Weather_Site!B242</f>
        <v>0</v>
      </c>
      <c r="O236" s="247">
        <f>Weather_Site!C242</f>
        <v>0</v>
      </c>
      <c r="P236" s="5">
        <f>Weather_Site!E242</f>
        <v>0</v>
      </c>
      <c r="Q236" s="247">
        <f t="shared" si="36"/>
        <v>0</v>
      </c>
      <c r="R236" s="5">
        <f t="shared" si="31"/>
        <v>0</v>
      </c>
      <c r="S236" s="5">
        <f t="shared" si="37"/>
        <v>0</v>
      </c>
      <c r="T236" s="249">
        <f t="shared" si="38"/>
        <v>0</v>
      </c>
      <c r="U236" s="5">
        <f t="shared" si="32"/>
        <v>0</v>
      </c>
      <c r="V236" s="249">
        <f t="shared" si="33"/>
        <v>0</v>
      </c>
      <c r="W236" s="278">
        <f t="shared" si="34"/>
        <v>0</v>
      </c>
      <c r="X236" s="279">
        <f t="shared" si="35"/>
        <v>0</v>
      </c>
    </row>
    <row r="237" spans="14:24" x14ac:dyDescent="0.35">
      <c r="N237" s="246">
        <f>Weather_Site!B243</f>
        <v>0</v>
      </c>
      <c r="O237" s="247">
        <f>Weather_Site!C243</f>
        <v>0</v>
      </c>
      <c r="P237" s="5">
        <f>Weather_Site!E243</f>
        <v>0</v>
      </c>
      <c r="Q237" s="247">
        <f t="shared" si="36"/>
        <v>0</v>
      </c>
      <c r="R237" s="5">
        <f t="shared" si="31"/>
        <v>0</v>
      </c>
      <c r="S237" s="5">
        <f t="shared" si="37"/>
        <v>0</v>
      </c>
      <c r="T237" s="249">
        <f t="shared" si="38"/>
        <v>0</v>
      </c>
      <c r="U237" s="5">
        <f t="shared" si="32"/>
        <v>0</v>
      </c>
      <c r="V237" s="249">
        <f t="shared" si="33"/>
        <v>0</v>
      </c>
      <c r="W237" s="278">
        <f t="shared" si="34"/>
        <v>0</v>
      </c>
      <c r="X237" s="279">
        <f t="shared" si="35"/>
        <v>0</v>
      </c>
    </row>
    <row r="238" spans="14:24" x14ac:dyDescent="0.35">
      <c r="N238" s="246">
        <f>Weather_Site!B244</f>
        <v>0</v>
      </c>
      <c r="O238" s="247">
        <f>Weather_Site!C244</f>
        <v>0</v>
      </c>
      <c r="P238" s="5">
        <f>Weather_Site!E244</f>
        <v>0</v>
      </c>
      <c r="Q238" s="247">
        <f t="shared" si="36"/>
        <v>0</v>
      </c>
      <c r="R238" s="5">
        <f t="shared" si="31"/>
        <v>0</v>
      </c>
      <c r="S238" s="5">
        <f t="shared" si="37"/>
        <v>0</v>
      </c>
      <c r="T238" s="249">
        <f t="shared" si="38"/>
        <v>0</v>
      </c>
      <c r="U238" s="5">
        <f t="shared" si="32"/>
        <v>0</v>
      </c>
      <c r="V238" s="249">
        <f t="shared" si="33"/>
        <v>0</v>
      </c>
      <c r="W238" s="278">
        <f t="shared" si="34"/>
        <v>0</v>
      </c>
      <c r="X238" s="279">
        <f t="shared" si="35"/>
        <v>0</v>
      </c>
    </row>
    <row r="239" spans="14:24" x14ac:dyDescent="0.35">
      <c r="N239" s="246">
        <f>Weather_Site!B245</f>
        <v>0</v>
      </c>
      <c r="O239" s="247">
        <f>Weather_Site!C245</f>
        <v>0</v>
      </c>
      <c r="P239" s="5">
        <f>Weather_Site!E245</f>
        <v>0</v>
      </c>
      <c r="Q239" s="247">
        <f t="shared" si="36"/>
        <v>0</v>
      </c>
      <c r="R239" s="5">
        <f t="shared" si="31"/>
        <v>0</v>
      </c>
      <c r="S239" s="5">
        <f t="shared" si="37"/>
        <v>0</v>
      </c>
      <c r="T239" s="249">
        <f t="shared" si="38"/>
        <v>0</v>
      </c>
      <c r="U239" s="5">
        <f t="shared" si="32"/>
        <v>0</v>
      </c>
      <c r="V239" s="249">
        <f t="shared" si="33"/>
        <v>0</v>
      </c>
      <c r="W239" s="278">
        <f t="shared" si="34"/>
        <v>0</v>
      </c>
      <c r="X239" s="279">
        <f t="shared" si="35"/>
        <v>0</v>
      </c>
    </row>
    <row r="240" spans="14:24" x14ac:dyDescent="0.35">
      <c r="N240" s="246">
        <f>Weather_Site!B246</f>
        <v>0</v>
      </c>
      <c r="O240" s="247">
        <f>Weather_Site!C246</f>
        <v>0</v>
      </c>
      <c r="P240" s="5">
        <f>Weather_Site!E246</f>
        <v>0</v>
      </c>
      <c r="Q240" s="247">
        <f t="shared" si="36"/>
        <v>0</v>
      </c>
      <c r="R240" s="5">
        <f t="shared" si="31"/>
        <v>0</v>
      </c>
      <c r="S240" s="5">
        <f t="shared" si="37"/>
        <v>0</v>
      </c>
      <c r="T240" s="249">
        <f t="shared" si="38"/>
        <v>0</v>
      </c>
      <c r="U240" s="5">
        <f t="shared" si="32"/>
        <v>0</v>
      </c>
      <c r="V240" s="249">
        <f t="shared" si="33"/>
        <v>0</v>
      </c>
      <c r="W240" s="278">
        <f t="shared" si="34"/>
        <v>0</v>
      </c>
      <c r="X240" s="279">
        <f t="shared" si="35"/>
        <v>0</v>
      </c>
    </row>
    <row r="241" spans="14:24" x14ac:dyDescent="0.35">
      <c r="N241" s="246">
        <f>Weather_Site!B247</f>
        <v>0</v>
      </c>
      <c r="O241" s="247">
        <f>Weather_Site!C247</f>
        <v>0</v>
      </c>
      <c r="P241" s="5">
        <f>Weather_Site!E247</f>
        <v>0</v>
      </c>
      <c r="Q241" s="247">
        <f t="shared" si="36"/>
        <v>0</v>
      </c>
      <c r="R241" s="5">
        <f t="shared" si="31"/>
        <v>0</v>
      </c>
      <c r="S241" s="5">
        <f t="shared" si="37"/>
        <v>0</v>
      </c>
      <c r="T241" s="249">
        <f t="shared" si="38"/>
        <v>0</v>
      </c>
      <c r="U241" s="5">
        <f t="shared" si="32"/>
        <v>0</v>
      </c>
      <c r="V241" s="249">
        <f t="shared" si="33"/>
        <v>0</v>
      </c>
      <c r="W241" s="278">
        <f t="shared" si="34"/>
        <v>0</v>
      </c>
      <c r="X241" s="279">
        <f t="shared" si="35"/>
        <v>0</v>
      </c>
    </row>
    <row r="242" spans="14:24" x14ac:dyDescent="0.35">
      <c r="N242" s="246">
        <f>Weather_Site!B248</f>
        <v>0</v>
      </c>
      <c r="O242" s="247">
        <f>Weather_Site!C248</f>
        <v>0</v>
      </c>
      <c r="P242" s="5">
        <f>Weather_Site!E248</f>
        <v>0</v>
      </c>
      <c r="Q242" s="247">
        <f t="shared" si="36"/>
        <v>0</v>
      </c>
      <c r="R242" s="5">
        <f t="shared" si="31"/>
        <v>0</v>
      </c>
      <c r="S242" s="5">
        <f t="shared" si="37"/>
        <v>0</v>
      </c>
      <c r="T242" s="249">
        <f t="shared" si="38"/>
        <v>0</v>
      </c>
      <c r="U242" s="5">
        <f t="shared" si="32"/>
        <v>0</v>
      </c>
      <c r="V242" s="249">
        <f t="shared" si="33"/>
        <v>0</v>
      </c>
      <c r="W242" s="278">
        <f t="shared" si="34"/>
        <v>0</v>
      </c>
      <c r="X242" s="279">
        <f t="shared" si="35"/>
        <v>0</v>
      </c>
    </row>
    <row r="243" spans="14:24" x14ac:dyDescent="0.35">
      <c r="N243" s="246">
        <f>Weather_Site!B249</f>
        <v>0</v>
      </c>
      <c r="O243" s="247">
        <f>Weather_Site!C249</f>
        <v>0</v>
      </c>
      <c r="P243" s="5">
        <f>Weather_Site!E249</f>
        <v>0</v>
      </c>
      <c r="Q243" s="247">
        <f t="shared" si="36"/>
        <v>0</v>
      </c>
      <c r="R243" s="5">
        <f t="shared" si="31"/>
        <v>0</v>
      </c>
      <c r="S243" s="5">
        <f t="shared" si="37"/>
        <v>0</v>
      </c>
      <c r="T243" s="249">
        <f t="shared" si="38"/>
        <v>0</v>
      </c>
      <c r="U243" s="5">
        <f t="shared" si="32"/>
        <v>0</v>
      </c>
      <c r="V243" s="249">
        <f t="shared" si="33"/>
        <v>0</v>
      </c>
      <c r="W243" s="278">
        <f t="shared" si="34"/>
        <v>0</v>
      </c>
      <c r="X243" s="279">
        <f t="shared" si="35"/>
        <v>0</v>
      </c>
    </row>
    <row r="244" spans="14:24" x14ac:dyDescent="0.35">
      <c r="N244" s="246">
        <f>Weather_Site!B250</f>
        <v>0</v>
      </c>
      <c r="O244" s="247">
        <f>Weather_Site!C250</f>
        <v>0</v>
      </c>
      <c r="P244" s="5">
        <f>Weather_Site!E250</f>
        <v>0</v>
      </c>
      <c r="Q244" s="247">
        <f t="shared" si="36"/>
        <v>0</v>
      </c>
      <c r="R244" s="5">
        <f t="shared" si="31"/>
        <v>0</v>
      </c>
      <c r="S244" s="5">
        <f t="shared" si="37"/>
        <v>0</v>
      </c>
      <c r="T244" s="249">
        <f t="shared" si="38"/>
        <v>0</v>
      </c>
      <c r="U244" s="5">
        <f t="shared" si="32"/>
        <v>0</v>
      </c>
      <c r="V244" s="249">
        <f t="shared" si="33"/>
        <v>0</v>
      </c>
      <c r="W244" s="278">
        <f t="shared" si="34"/>
        <v>0</v>
      </c>
      <c r="X244" s="279">
        <f t="shared" si="35"/>
        <v>0</v>
      </c>
    </row>
    <row r="245" spans="14:24" x14ac:dyDescent="0.35">
      <c r="N245" s="246">
        <f>Weather_Site!B251</f>
        <v>0</v>
      </c>
      <c r="O245" s="247">
        <f>Weather_Site!C251</f>
        <v>0</v>
      </c>
      <c r="P245" s="5">
        <f>Weather_Site!E251</f>
        <v>0</v>
      </c>
      <c r="Q245" s="247">
        <f t="shared" si="36"/>
        <v>0</v>
      </c>
      <c r="R245" s="5">
        <f t="shared" si="31"/>
        <v>0</v>
      </c>
      <c r="S245" s="5">
        <f t="shared" si="37"/>
        <v>0</v>
      </c>
      <c r="T245" s="249">
        <f t="shared" si="38"/>
        <v>0</v>
      </c>
      <c r="U245" s="5">
        <f t="shared" si="32"/>
        <v>0</v>
      </c>
      <c r="V245" s="249">
        <f t="shared" si="33"/>
        <v>0</v>
      </c>
      <c r="W245" s="278">
        <f t="shared" si="34"/>
        <v>0</v>
      </c>
      <c r="X245" s="279">
        <f t="shared" si="35"/>
        <v>0</v>
      </c>
    </row>
    <row r="246" spans="14:24" x14ac:dyDescent="0.35">
      <c r="N246" s="246">
        <f>Weather_Site!B252</f>
        <v>0</v>
      </c>
      <c r="O246" s="247">
        <f>Weather_Site!C252</f>
        <v>0</v>
      </c>
      <c r="P246" s="5">
        <f>Weather_Site!E252</f>
        <v>0</v>
      </c>
      <c r="Q246" s="247">
        <f t="shared" si="36"/>
        <v>0</v>
      </c>
      <c r="R246" s="5">
        <f t="shared" si="31"/>
        <v>0</v>
      </c>
      <c r="S246" s="5">
        <f t="shared" si="37"/>
        <v>0</v>
      </c>
      <c r="T246" s="249">
        <f t="shared" si="38"/>
        <v>0</v>
      </c>
      <c r="U246" s="5">
        <f t="shared" si="32"/>
        <v>0</v>
      </c>
      <c r="V246" s="249">
        <f t="shared" si="33"/>
        <v>0</v>
      </c>
      <c r="W246" s="278">
        <f t="shared" si="34"/>
        <v>0</v>
      </c>
      <c r="X246" s="279">
        <f t="shared" si="35"/>
        <v>0</v>
      </c>
    </row>
    <row r="247" spans="14:24" x14ac:dyDescent="0.35">
      <c r="N247" s="246">
        <f>Weather_Site!B253</f>
        <v>0</v>
      </c>
      <c r="O247" s="247">
        <f>Weather_Site!C253</f>
        <v>0</v>
      </c>
      <c r="P247" s="5">
        <f>Weather_Site!E253</f>
        <v>0</v>
      </c>
      <c r="Q247" s="247">
        <f t="shared" si="36"/>
        <v>0</v>
      </c>
      <c r="R247" s="5">
        <f t="shared" si="31"/>
        <v>0</v>
      </c>
      <c r="S247" s="5">
        <f t="shared" si="37"/>
        <v>0</v>
      </c>
      <c r="T247" s="249">
        <f t="shared" si="38"/>
        <v>0</v>
      </c>
      <c r="U247" s="5">
        <f t="shared" si="32"/>
        <v>0</v>
      </c>
      <c r="V247" s="249">
        <f t="shared" si="33"/>
        <v>0</v>
      </c>
      <c r="W247" s="278">
        <f t="shared" si="34"/>
        <v>0</v>
      </c>
      <c r="X247" s="279">
        <f t="shared" si="35"/>
        <v>0</v>
      </c>
    </row>
    <row r="248" spans="14:24" x14ac:dyDescent="0.35">
      <c r="N248" s="246">
        <f>Weather_Site!B254</f>
        <v>0</v>
      </c>
      <c r="O248" s="247">
        <f>Weather_Site!C254</f>
        <v>0</v>
      </c>
      <c r="P248" s="5">
        <f>Weather_Site!E254</f>
        <v>0</v>
      </c>
      <c r="Q248" s="247">
        <f t="shared" si="36"/>
        <v>0</v>
      </c>
      <c r="R248" s="5">
        <f t="shared" si="31"/>
        <v>0</v>
      </c>
      <c r="S248" s="5">
        <f t="shared" si="37"/>
        <v>0</v>
      </c>
      <c r="T248" s="249">
        <f t="shared" si="38"/>
        <v>0</v>
      </c>
      <c r="U248" s="5">
        <f t="shared" si="32"/>
        <v>0</v>
      </c>
      <c r="V248" s="249">
        <f t="shared" si="33"/>
        <v>0</v>
      </c>
      <c r="W248" s="278">
        <f t="shared" si="34"/>
        <v>0</v>
      </c>
      <c r="X248" s="279">
        <f t="shared" si="35"/>
        <v>0</v>
      </c>
    </row>
    <row r="249" spans="14:24" x14ac:dyDescent="0.35">
      <c r="N249" s="246">
        <f>Weather_Site!B255</f>
        <v>0</v>
      </c>
      <c r="O249" s="247">
        <f>Weather_Site!C255</f>
        <v>0</v>
      </c>
      <c r="P249" s="5">
        <f>Weather_Site!E255</f>
        <v>0</v>
      </c>
      <c r="Q249" s="247">
        <f t="shared" si="36"/>
        <v>0</v>
      </c>
      <c r="R249" s="5">
        <f t="shared" si="31"/>
        <v>0</v>
      </c>
      <c r="S249" s="5">
        <f t="shared" si="37"/>
        <v>0</v>
      </c>
      <c r="T249" s="249">
        <f t="shared" si="38"/>
        <v>0</v>
      </c>
      <c r="U249" s="5">
        <f t="shared" si="32"/>
        <v>0</v>
      </c>
      <c r="V249" s="249">
        <f t="shared" si="33"/>
        <v>0</v>
      </c>
      <c r="W249" s="278">
        <f t="shared" si="34"/>
        <v>0</v>
      </c>
      <c r="X249" s="279">
        <f t="shared" si="35"/>
        <v>0</v>
      </c>
    </row>
    <row r="250" spans="14:24" x14ac:dyDescent="0.35">
      <c r="N250" s="246">
        <f>Weather_Site!B256</f>
        <v>0</v>
      </c>
      <c r="O250" s="247">
        <f>Weather_Site!C256</f>
        <v>0</v>
      </c>
      <c r="P250" s="5">
        <f>Weather_Site!E256</f>
        <v>0</v>
      </c>
      <c r="Q250" s="247">
        <f t="shared" si="36"/>
        <v>0</v>
      </c>
      <c r="R250" s="5">
        <f t="shared" si="31"/>
        <v>0</v>
      </c>
      <c r="S250" s="5">
        <f t="shared" si="37"/>
        <v>0</v>
      </c>
      <c r="T250" s="249">
        <f t="shared" si="38"/>
        <v>0</v>
      </c>
      <c r="U250" s="5">
        <f t="shared" si="32"/>
        <v>0</v>
      </c>
      <c r="V250" s="249">
        <f t="shared" si="33"/>
        <v>0</v>
      </c>
      <c r="W250" s="278">
        <f t="shared" si="34"/>
        <v>0</v>
      </c>
      <c r="X250" s="279">
        <f t="shared" si="35"/>
        <v>0</v>
      </c>
    </row>
    <row r="251" spans="14:24" x14ac:dyDescent="0.35">
      <c r="N251" s="246">
        <f>Weather_Site!B257</f>
        <v>0</v>
      </c>
      <c r="O251" s="247">
        <f>Weather_Site!C257</f>
        <v>0</v>
      </c>
      <c r="P251" s="5">
        <f>Weather_Site!E257</f>
        <v>0</v>
      </c>
      <c r="Q251" s="247">
        <f t="shared" si="36"/>
        <v>0</v>
      </c>
      <c r="R251" s="5">
        <f t="shared" si="31"/>
        <v>0</v>
      </c>
      <c r="S251" s="5">
        <f t="shared" si="37"/>
        <v>0</v>
      </c>
      <c r="T251" s="249">
        <f t="shared" si="38"/>
        <v>0</v>
      </c>
      <c r="U251" s="5">
        <f t="shared" si="32"/>
        <v>0</v>
      </c>
      <c r="V251" s="249">
        <f t="shared" si="33"/>
        <v>0</v>
      </c>
      <c r="W251" s="278">
        <f t="shared" si="34"/>
        <v>0</v>
      </c>
      <c r="X251" s="279">
        <f t="shared" si="35"/>
        <v>0</v>
      </c>
    </row>
    <row r="252" spans="14:24" x14ac:dyDescent="0.35">
      <c r="N252" s="246">
        <f>Weather_Site!B258</f>
        <v>0</v>
      </c>
      <c r="O252" s="247">
        <f>Weather_Site!C258</f>
        <v>0</v>
      </c>
      <c r="P252" s="5">
        <f>Weather_Site!E258</f>
        <v>0</v>
      </c>
      <c r="Q252" s="247">
        <f t="shared" si="36"/>
        <v>0</v>
      </c>
      <c r="R252" s="5">
        <f t="shared" si="31"/>
        <v>0</v>
      </c>
      <c r="S252" s="5">
        <f t="shared" si="37"/>
        <v>0</v>
      </c>
      <c r="T252" s="249">
        <f t="shared" si="38"/>
        <v>0</v>
      </c>
      <c r="U252" s="5">
        <f t="shared" si="32"/>
        <v>0</v>
      </c>
      <c r="V252" s="249">
        <f t="shared" si="33"/>
        <v>0</v>
      </c>
      <c r="W252" s="278">
        <f t="shared" si="34"/>
        <v>0</v>
      </c>
      <c r="X252" s="279">
        <f t="shared" si="35"/>
        <v>0</v>
      </c>
    </row>
    <row r="253" spans="14:24" x14ac:dyDescent="0.35">
      <c r="N253" s="246">
        <f>Weather_Site!B259</f>
        <v>0</v>
      </c>
      <c r="O253" s="247">
        <f>Weather_Site!C259</f>
        <v>0</v>
      </c>
      <c r="P253" s="5">
        <f>Weather_Site!E259</f>
        <v>0</v>
      </c>
      <c r="Q253" s="247">
        <f t="shared" si="36"/>
        <v>0</v>
      </c>
      <c r="R253" s="5">
        <f t="shared" si="31"/>
        <v>0</v>
      </c>
      <c r="S253" s="5">
        <f t="shared" si="37"/>
        <v>0</v>
      </c>
      <c r="T253" s="249">
        <f t="shared" si="38"/>
        <v>0</v>
      </c>
      <c r="U253" s="5">
        <f t="shared" si="32"/>
        <v>0</v>
      </c>
      <c r="V253" s="249">
        <f t="shared" si="33"/>
        <v>0</v>
      </c>
      <c r="W253" s="278">
        <f t="shared" si="34"/>
        <v>0</v>
      </c>
      <c r="X253" s="279">
        <f t="shared" si="35"/>
        <v>0</v>
      </c>
    </row>
    <row r="254" spans="14:24" x14ac:dyDescent="0.35">
      <c r="N254" s="246">
        <f>Weather_Site!B260</f>
        <v>0</v>
      </c>
      <c r="O254" s="247">
        <f>Weather_Site!C260</f>
        <v>0</v>
      </c>
      <c r="P254" s="5">
        <f>Weather_Site!E260</f>
        <v>0</v>
      </c>
      <c r="Q254" s="247">
        <f t="shared" si="36"/>
        <v>0</v>
      </c>
      <c r="R254" s="5">
        <f t="shared" si="31"/>
        <v>0</v>
      </c>
      <c r="S254" s="5">
        <f t="shared" si="37"/>
        <v>0</v>
      </c>
      <c r="T254" s="249">
        <f t="shared" si="38"/>
        <v>0</v>
      </c>
      <c r="U254" s="5">
        <f t="shared" si="32"/>
        <v>0</v>
      </c>
      <c r="V254" s="249">
        <f t="shared" si="33"/>
        <v>0</v>
      </c>
      <c r="W254" s="278">
        <f t="shared" si="34"/>
        <v>0</v>
      </c>
      <c r="X254" s="279">
        <f t="shared" si="35"/>
        <v>0</v>
      </c>
    </row>
    <row r="255" spans="14:24" x14ac:dyDescent="0.35">
      <c r="N255" s="246">
        <f>Weather_Site!B261</f>
        <v>0</v>
      </c>
      <c r="O255" s="247">
        <f>Weather_Site!C261</f>
        <v>0</v>
      </c>
      <c r="P255" s="5">
        <f>Weather_Site!E261</f>
        <v>0</v>
      </c>
      <c r="Q255" s="247">
        <f t="shared" si="36"/>
        <v>0</v>
      </c>
      <c r="R255" s="5">
        <f t="shared" si="31"/>
        <v>0</v>
      </c>
      <c r="S255" s="5">
        <f t="shared" si="37"/>
        <v>0</v>
      </c>
      <c r="T255" s="249">
        <f t="shared" si="38"/>
        <v>0</v>
      </c>
      <c r="U255" s="5">
        <f t="shared" si="32"/>
        <v>0</v>
      </c>
      <c r="V255" s="249">
        <f t="shared" si="33"/>
        <v>0</v>
      </c>
      <c r="W255" s="278">
        <f t="shared" si="34"/>
        <v>0</v>
      </c>
      <c r="X255" s="279">
        <f t="shared" si="35"/>
        <v>0</v>
      </c>
    </row>
    <row r="256" spans="14:24" x14ac:dyDescent="0.35">
      <c r="N256" s="246">
        <f>Weather_Site!B262</f>
        <v>0</v>
      </c>
      <c r="O256" s="247">
        <f>Weather_Site!C262</f>
        <v>0</v>
      </c>
      <c r="P256" s="5">
        <f>Weather_Site!E262</f>
        <v>0</v>
      </c>
      <c r="Q256" s="247">
        <f t="shared" si="36"/>
        <v>0</v>
      </c>
      <c r="R256" s="5">
        <f t="shared" si="31"/>
        <v>0</v>
      </c>
      <c r="S256" s="5">
        <f t="shared" si="37"/>
        <v>0</v>
      </c>
      <c r="T256" s="249">
        <f t="shared" si="38"/>
        <v>0</v>
      </c>
      <c r="U256" s="5">
        <f t="shared" si="32"/>
        <v>0</v>
      </c>
      <c r="V256" s="249">
        <f t="shared" si="33"/>
        <v>0</v>
      </c>
      <c r="W256" s="278">
        <f t="shared" si="34"/>
        <v>0</v>
      </c>
      <c r="X256" s="279">
        <f t="shared" si="35"/>
        <v>0</v>
      </c>
    </row>
    <row r="257" spans="14:24" x14ac:dyDescent="0.35">
      <c r="N257" s="246">
        <f>Weather_Site!B263</f>
        <v>0</v>
      </c>
      <c r="O257" s="247">
        <f>Weather_Site!C263</f>
        <v>0</v>
      </c>
      <c r="P257" s="5">
        <f>Weather_Site!E263</f>
        <v>0</v>
      </c>
      <c r="Q257" s="247">
        <f t="shared" si="36"/>
        <v>0</v>
      </c>
      <c r="R257" s="5">
        <f t="shared" si="31"/>
        <v>0</v>
      </c>
      <c r="S257" s="5">
        <f t="shared" si="37"/>
        <v>0</v>
      </c>
      <c r="T257" s="249">
        <f t="shared" si="38"/>
        <v>0</v>
      </c>
      <c r="U257" s="5">
        <f t="shared" si="32"/>
        <v>0</v>
      </c>
      <c r="V257" s="249">
        <f t="shared" si="33"/>
        <v>0</v>
      </c>
      <c r="W257" s="278">
        <f t="shared" si="34"/>
        <v>0</v>
      </c>
      <c r="X257" s="279">
        <f t="shared" si="35"/>
        <v>0</v>
      </c>
    </row>
    <row r="258" spans="14:24" x14ac:dyDescent="0.35">
      <c r="N258" s="246">
        <f>Weather_Site!B264</f>
        <v>0</v>
      </c>
      <c r="O258" s="247">
        <f>Weather_Site!C264</f>
        <v>0</v>
      </c>
      <c r="P258" s="5">
        <f>Weather_Site!E264</f>
        <v>0</v>
      </c>
      <c r="Q258" s="247">
        <f t="shared" si="36"/>
        <v>0</v>
      </c>
      <c r="R258" s="5">
        <f t="shared" si="31"/>
        <v>0</v>
      </c>
      <c r="S258" s="5">
        <f t="shared" si="37"/>
        <v>0</v>
      </c>
      <c r="T258" s="249">
        <f t="shared" si="38"/>
        <v>0</v>
      </c>
      <c r="U258" s="5">
        <f t="shared" si="32"/>
        <v>0</v>
      </c>
      <c r="V258" s="249">
        <f t="shared" si="33"/>
        <v>0</v>
      </c>
      <c r="W258" s="278">
        <f t="shared" si="34"/>
        <v>0</v>
      </c>
      <c r="X258" s="279">
        <f t="shared" si="35"/>
        <v>0</v>
      </c>
    </row>
    <row r="259" spans="14:24" x14ac:dyDescent="0.35">
      <c r="N259" s="246">
        <f>Weather_Site!B265</f>
        <v>0</v>
      </c>
      <c r="O259" s="247">
        <f>Weather_Site!C265</f>
        <v>0</v>
      </c>
      <c r="P259" s="5">
        <f>Weather_Site!E265</f>
        <v>0</v>
      </c>
      <c r="Q259" s="247">
        <f t="shared" si="36"/>
        <v>0</v>
      </c>
      <c r="R259" s="5">
        <f t="shared" si="31"/>
        <v>0</v>
      </c>
      <c r="S259" s="5">
        <f t="shared" si="37"/>
        <v>0</v>
      </c>
      <c r="T259" s="249">
        <f t="shared" si="38"/>
        <v>0</v>
      </c>
      <c r="U259" s="5">
        <f t="shared" si="32"/>
        <v>0</v>
      </c>
      <c r="V259" s="249">
        <f t="shared" si="33"/>
        <v>0</v>
      </c>
      <c r="W259" s="278">
        <f t="shared" si="34"/>
        <v>0</v>
      </c>
      <c r="X259" s="279">
        <f t="shared" si="35"/>
        <v>0</v>
      </c>
    </row>
    <row r="260" spans="14:24" x14ac:dyDescent="0.35">
      <c r="N260" s="246">
        <f>Weather_Site!B266</f>
        <v>0</v>
      </c>
      <c r="O260" s="247">
        <f>Weather_Site!C266</f>
        <v>0</v>
      </c>
      <c r="P260" s="5">
        <f>Weather_Site!E266</f>
        <v>0</v>
      </c>
      <c r="Q260" s="247">
        <f t="shared" si="36"/>
        <v>0</v>
      </c>
      <c r="R260" s="5">
        <f t="shared" si="31"/>
        <v>0</v>
      </c>
      <c r="S260" s="5">
        <f t="shared" si="37"/>
        <v>0</v>
      </c>
      <c r="T260" s="249">
        <f t="shared" si="38"/>
        <v>0</v>
      </c>
      <c r="U260" s="5">
        <f t="shared" si="32"/>
        <v>0</v>
      </c>
      <c r="V260" s="249">
        <f t="shared" si="33"/>
        <v>0</v>
      </c>
      <c r="W260" s="278">
        <f t="shared" si="34"/>
        <v>0</v>
      </c>
      <c r="X260" s="279">
        <f t="shared" si="35"/>
        <v>0</v>
      </c>
    </row>
    <row r="261" spans="14:24" x14ac:dyDescent="0.35">
      <c r="N261" s="246">
        <f>Weather_Site!B267</f>
        <v>0</v>
      </c>
      <c r="O261" s="247">
        <f>Weather_Site!C267</f>
        <v>0</v>
      </c>
      <c r="P261" s="5">
        <f>Weather_Site!E267</f>
        <v>0</v>
      </c>
      <c r="Q261" s="247">
        <f t="shared" si="36"/>
        <v>0</v>
      </c>
      <c r="R261" s="5">
        <f t="shared" si="31"/>
        <v>0</v>
      </c>
      <c r="S261" s="5">
        <f t="shared" si="37"/>
        <v>0</v>
      </c>
      <c r="T261" s="249">
        <f t="shared" si="38"/>
        <v>0</v>
      </c>
      <c r="U261" s="5">
        <f t="shared" si="32"/>
        <v>0</v>
      </c>
      <c r="V261" s="249">
        <f t="shared" si="33"/>
        <v>0</v>
      </c>
      <c r="W261" s="278">
        <f t="shared" si="34"/>
        <v>0</v>
      </c>
      <c r="X261" s="279">
        <f t="shared" si="35"/>
        <v>0</v>
      </c>
    </row>
    <row r="262" spans="14:24" x14ac:dyDescent="0.35">
      <c r="N262" s="246">
        <f>Weather_Site!B268</f>
        <v>0</v>
      </c>
      <c r="O262" s="247">
        <f>Weather_Site!C268</f>
        <v>0</v>
      </c>
      <c r="P262" s="5">
        <f>Weather_Site!E268</f>
        <v>0</v>
      </c>
      <c r="Q262" s="247">
        <f t="shared" si="36"/>
        <v>0</v>
      </c>
      <c r="R262" s="5">
        <f t="shared" si="31"/>
        <v>0</v>
      </c>
      <c r="S262" s="5">
        <f t="shared" si="37"/>
        <v>0</v>
      </c>
      <c r="T262" s="249">
        <f t="shared" si="38"/>
        <v>0</v>
      </c>
      <c r="U262" s="5">
        <f t="shared" si="32"/>
        <v>0</v>
      </c>
      <c r="V262" s="249">
        <f t="shared" si="33"/>
        <v>0</v>
      </c>
      <c r="W262" s="278">
        <f t="shared" si="34"/>
        <v>0</v>
      </c>
      <c r="X262" s="279">
        <f t="shared" si="35"/>
        <v>0</v>
      </c>
    </row>
    <row r="263" spans="14:24" x14ac:dyDescent="0.35">
      <c r="N263" s="246">
        <f>Weather_Site!B269</f>
        <v>0</v>
      </c>
      <c r="O263" s="247">
        <f>Weather_Site!C269</f>
        <v>0</v>
      </c>
      <c r="P263" s="5">
        <f>Weather_Site!E269</f>
        <v>0</v>
      </c>
      <c r="Q263" s="247">
        <f t="shared" si="36"/>
        <v>0</v>
      </c>
      <c r="R263" s="5">
        <f t="shared" si="31"/>
        <v>0</v>
      </c>
      <c r="S263" s="5">
        <f t="shared" si="37"/>
        <v>0</v>
      </c>
      <c r="T263" s="249">
        <f t="shared" si="38"/>
        <v>0</v>
      </c>
      <c r="U263" s="5">
        <f t="shared" si="32"/>
        <v>0</v>
      </c>
      <c r="V263" s="249">
        <f t="shared" si="33"/>
        <v>0</v>
      </c>
      <c r="W263" s="278">
        <f t="shared" si="34"/>
        <v>0</v>
      </c>
      <c r="X263" s="279">
        <f t="shared" si="35"/>
        <v>0</v>
      </c>
    </row>
    <row r="264" spans="14:24" x14ac:dyDescent="0.35">
      <c r="N264" s="246">
        <f>Weather_Site!B270</f>
        <v>0</v>
      </c>
      <c r="O264" s="247">
        <f>Weather_Site!C270</f>
        <v>0</v>
      </c>
      <c r="P264" s="5">
        <f>Weather_Site!E270</f>
        <v>0</v>
      </c>
      <c r="Q264" s="247">
        <f t="shared" si="36"/>
        <v>0</v>
      </c>
      <c r="R264" s="5">
        <f t="shared" ref="R264:R327" si="39">HOUR(Q264)</f>
        <v>0</v>
      </c>
      <c r="S264" s="5">
        <f t="shared" si="37"/>
        <v>0</v>
      </c>
      <c r="T264" s="249">
        <f t="shared" si="38"/>
        <v>0</v>
      </c>
      <c r="U264" s="5">
        <f t="shared" ref="U264:U327" si="40">MAX((T264-70*R264),0)</f>
        <v>0</v>
      </c>
      <c r="V264" s="249">
        <f t="shared" ref="V264:V327" si="41">IF(OR(AND((N264-N263)=0,O263&gt;0.5),AND((N264-N263)=1,O264&lt;0.5),AND(N264-N263)=0,O264&lt;0.5),U264+V263,U264)</f>
        <v>0</v>
      </c>
      <c r="W264" s="278">
        <f t="shared" ref="W264:W327" si="42">IF(O264&lt;0.75,MAX(V264,W263),V264)</f>
        <v>0</v>
      </c>
      <c r="X264" s="279">
        <f t="shared" si="35"/>
        <v>0</v>
      </c>
    </row>
    <row r="265" spans="14:24" x14ac:dyDescent="0.35">
      <c r="N265" s="246">
        <f>Weather_Site!B271</f>
        <v>0</v>
      </c>
      <c r="O265" s="247">
        <f>Weather_Site!C271</f>
        <v>0</v>
      </c>
      <c r="P265" s="5">
        <f>Weather_Site!E271</f>
        <v>0</v>
      </c>
      <c r="Q265" s="247">
        <f t="shared" si="36"/>
        <v>0</v>
      </c>
      <c r="R265" s="5">
        <f t="shared" si="39"/>
        <v>0</v>
      </c>
      <c r="S265" s="5">
        <f t="shared" si="37"/>
        <v>0</v>
      </c>
      <c r="T265" s="249">
        <f t="shared" si="38"/>
        <v>0</v>
      </c>
      <c r="U265" s="5">
        <f t="shared" si="40"/>
        <v>0</v>
      </c>
      <c r="V265" s="249">
        <f t="shared" si="41"/>
        <v>0</v>
      </c>
      <c r="W265" s="278">
        <f t="shared" si="42"/>
        <v>0</v>
      </c>
      <c r="X265" s="279">
        <f t="shared" si="35"/>
        <v>0</v>
      </c>
    </row>
    <row r="266" spans="14:24" x14ac:dyDescent="0.35">
      <c r="N266" s="246">
        <f>Weather_Site!B272</f>
        <v>0</v>
      </c>
      <c r="O266" s="247">
        <f>Weather_Site!C272</f>
        <v>0</v>
      </c>
      <c r="P266" s="5">
        <f>Weather_Site!E272</f>
        <v>0</v>
      </c>
      <c r="Q266" s="247">
        <f t="shared" si="36"/>
        <v>0</v>
      </c>
      <c r="R266" s="5">
        <f t="shared" si="39"/>
        <v>0</v>
      </c>
      <c r="S266" s="5">
        <f t="shared" si="37"/>
        <v>0</v>
      </c>
      <c r="T266" s="249">
        <f t="shared" si="38"/>
        <v>0</v>
      </c>
      <c r="U266" s="5">
        <f t="shared" si="40"/>
        <v>0</v>
      </c>
      <c r="V266" s="249">
        <f t="shared" si="41"/>
        <v>0</v>
      </c>
      <c r="W266" s="278">
        <f t="shared" si="42"/>
        <v>0</v>
      </c>
      <c r="X266" s="279">
        <f t="shared" si="35"/>
        <v>0</v>
      </c>
    </row>
    <row r="267" spans="14:24" x14ac:dyDescent="0.35">
      <c r="N267" s="246">
        <f>Weather_Site!B273</f>
        <v>0</v>
      </c>
      <c r="O267" s="247">
        <f>Weather_Site!C273</f>
        <v>0</v>
      </c>
      <c r="P267" s="5">
        <f>Weather_Site!E273</f>
        <v>0</v>
      </c>
      <c r="Q267" s="247">
        <f t="shared" si="36"/>
        <v>0</v>
      </c>
      <c r="R267" s="5">
        <f t="shared" si="39"/>
        <v>0</v>
      </c>
      <c r="S267" s="5">
        <f t="shared" si="37"/>
        <v>0</v>
      </c>
      <c r="T267" s="249">
        <f t="shared" si="38"/>
        <v>0</v>
      </c>
      <c r="U267" s="5">
        <f t="shared" si="40"/>
        <v>0</v>
      </c>
      <c r="V267" s="249">
        <f t="shared" si="41"/>
        <v>0</v>
      </c>
      <c r="W267" s="278">
        <f t="shared" si="42"/>
        <v>0</v>
      </c>
      <c r="X267" s="279">
        <f t="shared" si="35"/>
        <v>0</v>
      </c>
    </row>
    <row r="268" spans="14:24" x14ac:dyDescent="0.35">
      <c r="N268" s="246">
        <f>Weather_Site!B274</f>
        <v>0</v>
      </c>
      <c r="O268" s="247">
        <f>Weather_Site!C274</f>
        <v>0</v>
      </c>
      <c r="P268" s="5">
        <f>Weather_Site!E274</f>
        <v>0</v>
      </c>
      <c r="Q268" s="247">
        <f t="shared" si="36"/>
        <v>0</v>
      </c>
      <c r="R268" s="5">
        <f t="shared" si="39"/>
        <v>0</v>
      </c>
      <c r="S268" s="5">
        <f t="shared" si="37"/>
        <v>0</v>
      </c>
      <c r="T268" s="249">
        <f t="shared" si="38"/>
        <v>0</v>
      </c>
      <c r="U268" s="5">
        <f t="shared" si="40"/>
        <v>0</v>
      </c>
      <c r="V268" s="249">
        <f t="shared" si="41"/>
        <v>0</v>
      </c>
      <c r="W268" s="278">
        <f t="shared" si="42"/>
        <v>0</v>
      </c>
      <c r="X268" s="279">
        <f t="shared" si="35"/>
        <v>0</v>
      </c>
    </row>
    <row r="269" spans="14:24" x14ac:dyDescent="0.35">
      <c r="N269" s="246">
        <f>Weather_Site!B275</f>
        <v>0</v>
      </c>
      <c r="O269" s="247">
        <f>Weather_Site!C275</f>
        <v>0</v>
      </c>
      <c r="P269" s="5">
        <f>Weather_Site!E275</f>
        <v>0</v>
      </c>
      <c r="Q269" s="247">
        <f t="shared" si="36"/>
        <v>0</v>
      </c>
      <c r="R269" s="5">
        <f t="shared" si="39"/>
        <v>0</v>
      </c>
      <c r="S269" s="5">
        <f t="shared" si="37"/>
        <v>0</v>
      </c>
      <c r="T269" s="249">
        <f t="shared" si="38"/>
        <v>0</v>
      </c>
      <c r="U269" s="5">
        <f t="shared" si="40"/>
        <v>0</v>
      </c>
      <c r="V269" s="249">
        <f t="shared" si="41"/>
        <v>0</v>
      </c>
      <c r="W269" s="278">
        <f t="shared" si="42"/>
        <v>0</v>
      </c>
      <c r="X269" s="279">
        <f t="shared" si="35"/>
        <v>0</v>
      </c>
    </row>
    <row r="270" spans="14:24" x14ac:dyDescent="0.35">
      <c r="N270" s="246">
        <f>Weather_Site!B276</f>
        <v>0</v>
      </c>
      <c r="O270" s="247">
        <f>Weather_Site!C276</f>
        <v>0</v>
      </c>
      <c r="P270" s="5">
        <f>Weather_Site!E276</f>
        <v>0</v>
      </c>
      <c r="Q270" s="247">
        <f t="shared" si="36"/>
        <v>0</v>
      </c>
      <c r="R270" s="5">
        <f t="shared" si="39"/>
        <v>0</v>
      </c>
      <c r="S270" s="5">
        <f t="shared" si="37"/>
        <v>0</v>
      </c>
      <c r="T270" s="249">
        <f t="shared" si="38"/>
        <v>0</v>
      </c>
      <c r="U270" s="5">
        <f t="shared" si="40"/>
        <v>0</v>
      </c>
      <c r="V270" s="249">
        <f t="shared" si="41"/>
        <v>0</v>
      </c>
      <c r="W270" s="278">
        <f t="shared" si="42"/>
        <v>0</v>
      </c>
      <c r="X270" s="279">
        <f t="shared" si="35"/>
        <v>0</v>
      </c>
    </row>
    <row r="271" spans="14:24" x14ac:dyDescent="0.35">
      <c r="N271" s="246">
        <f>Weather_Site!B277</f>
        <v>0</v>
      </c>
      <c r="O271" s="247">
        <f>Weather_Site!C277</f>
        <v>0</v>
      </c>
      <c r="P271" s="5">
        <f>Weather_Site!E277</f>
        <v>0</v>
      </c>
      <c r="Q271" s="247">
        <f t="shared" si="36"/>
        <v>0</v>
      </c>
      <c r="R271" s="5">
        <f t="shared" si="39"/>
        <v>0</v>
      </c>
      <c r="S271" s="5">
        <f t="shared" si="37"/>
        <v>0</v>
      </c>
      <c r="T271" s="249">
        <f t="shared" si="38"/>
        <v>0</v>
      </c>
      <c r="U271" s="5">
        <f t="shared" si="40"/>
        <v>0</v>
      </c>
      <c r="V271" s="249">
        <f t="shared" si="41"/>
        <v>0</v>
      </c>
      <c r="W271" s="278">
        <f t="shared" si="42"/>
        <v>0</v>
      </c>
      <c r="X271" s="279">
        <f t="shared" si="35"/>
        <v>0</v>
      </c>
    </row>
    <row r="272" spans="14:24" x14ac:dyDescent="0.35">
      <c r="N272" s="246">
        <f>Weather_Site!B278</f>
        <v>0</v>
      </c>
      <c r="O272" s="247">
        <f>Weather_Site!C278</f>
        <v>0</v>
      </c>
      <c r="P272" s="5">
        <f>Weather_Site!E278</f>
        <v>0</v>
      </c>
      <c r="Q272" s="247">
        <f t="shared" si="36"/>
        <v>0</v>
      </c>
      <c r="R272" s="5">
        <f t="shared" si="39"/>
        <v>0</v>
      </c>
      <c r="S272" s="5">
        <f t="shared" si="37"/>
        <v>0</v>
      </c>
      <c r="T272" s="249">
        <f t="shared" si="38"/>
        <v>0</v>
      </c>
      <c r="U272" s="5">
        <f t="shared" si="40"/>
        <v>0</v>
      </c>
      <c r="V272" s="249">
        <f t="shared" si="41"/>
        <v>0</v>
      </c>
      <c r="W272" s="278">
        <f t="shared" si="42"/>
        <v>0</v>
      </c>
      <c r="X272" s="279">
        <f t="shared" si="35"/>
        <v>0</v>
      </c>
    </row>
    <row r="273" spans="14:24" x14ac:dyDescent="0.35">
      <c r="N273" s="246">
        <f>Weather_Site!B279</f>
        <v>0</v>
      </c>
      <c r="O273" s="247">
        <f>Weather_Site!C279</f>
        <v>0</v>
      </c>
      <c r="P273" s="5">
        <f>Weather_Site!E279</f>
        <v>0</v>
      </c>
      <c r="Q273" s="247">
        <f t="shared" si="36"/>
        <v>0</v>
      </c>
      <c r="R273" s="5">
        <f t="shared" si="39"/>
        <v>0</v>
      </c>
      <c r="S273" s="5">
        <f t="shared" si="37"/>
        <v>0</v>
      </c>
      <c r="T273" s="249">
        <f t="shared" si="38"/>
        <v>0</v>
      </c>
      <c r="U273" s="5">
        <f t="shared" si="40"/>
        <v>0</v>
      </c>
      <c r="V273" s="249">
        <f t="shared" si="41"/>
        <v>0</v>
      </c>
      <c r="W273" s="278">
        <f t="shared" si="42"/>
        <v>0</v>
      </c>
      <c r="X273" s="279">
        <f t="shared" si="35"/>
        <v>0</v>
      </c>
    </row>
    <row r="274" spans="14:24" x14ac:dyDescent="0.35">
      <c r="N274" s="246">
        <f>Weather_Site!B280</f>
        <v>0</v>
      </c>
      <c r="O274" s="247">
        <f>Weather_Site!C280</f>
        <v>0</v>
      </c>
      <c r="P274" s="5">
        <f>Weather_Site!E280</f>
        <v>0</v>
      </c>
      <c r="Q274" s="247">
        <f t="shared" si="36"/>
        <v>0</v>
      </c>
      <c r="R274" s="5">
        <f t="shared" si="39"/>
        <v>0</v>
      </c>
      <c r="S274" s="5">
        <f t="shared" si="37"/>
        <v>0</v>
      </c>
      <c r="T274" s="249">
        <f t="shared" si="38"/>
        <v>0</v>
      </c>
      <c r="U274" s="5">
        <f t="shared" si="40"/>
        <v>0</v>
      </c>
      <c r="V274" s="249">
        <f t="shared" si="41"/>
        <v>0</v>
      </c>
      <c r="W274" s="278">
        <f t="shared" si="42"/>
        <v>0</v>
      </c>
      <c r="X274" s="279">
        <f t="shared" si="35"/>
        <v>0</v>
      </c>
    </row>
    <row r="275" spans="14:24" x14ac:dyDescent="0.35">
      <c r="N275" s="246">
        <f>Weather_Site!B281</f>
        <v>0</v>
      </c>
      <c r="O275" s="247">
        <f>Weather_Site!C281</f>
        <v>0</v>
      </c>
      <c r="P275" s="5">
        <f>Weather_Site!E281</f>
        <v>0</v>
      </c>
      <c r="Q275" s="247">
        <f t="shared" si="36"/>
        <v>0</v>
      </c>
      <c r="R275" s="5">
        <f t="shared" si="39"/>
        <v>0</v>
      </c>
      <c r="S275" s="5">
        <f t="shared" si="37"/>
        <v>0</v>
      </c>
      <c r="T275" s="249">
        <f t="shared" si="38"/>
        <v>0</v>
      </c>
      <c r="U275" s="5">
        <f t="shared" si="40"/>
        <v>0</v>
      </c>
      <c r="V275" s="249">
        <f t="shared" si="41"/>
        <v>0</v>
      </c>
      <c r="W275" s="278">
        <f t="shared" si="42"/>
        <v>0</v>
      </c>
      <c r="X275" s="279">
        <f t="shared" si="35"/>
        <v>0</v>
      </c>
    </row>
    <row r="276" spans="14:24" x14ac:dyDescent="0.35">
      <c r="N276" s="246">
        <f>Weather_Site!B282</f>
        <v>0</v>
      </c>
      <c r="O276" s="247">
        <f>Weather_Site!C282</f>
        <v>0</v>
      </c>
      <c r="P276" s="5">
        <f>Weather_Site!E282</f>
        <v>0</v>
      </c>
      <c r="Q276" s="247">
        <f t="shared" si="36"/>
        <v>0</v>
      </c>
      <c r="R276" s="5">
        <f t="shared" si="39"/>
        <v>0</v>
      </c>
      <c r="S276" s="5">
        <f t="shared" si="37"/>
        <v>0</v>
      </c>
      <c r="T276" s="249">
        <f t="shared" si="38"/>
        <v>0</v>
      </c>
      <c r="U276" s="5">
        <f t="shared" si="40"/>
        <v>0</v>
      </c>
      <c r="V276" s="249">
        <f t="shared" si="41"/>
        <v>0</v>
      </c>
      <c r="W276" s="278">
        <f t="shared" si="42"/>
        <v>0</v>
      </c>
      <c r="X276" s="279">
        <f t="shared" si="35"/>
        <v>0</v>
      </c>
    </row>
    <row r="277" spans="14:24" x14ac:dyDescent="0.35">
      <c r="N277" s="246">
        <f>Weather_Site!B283</f>
        <v>0</v>
      </c>
      <c r="O277" s="247">
        <f>Weather_Site!C283</f>
        <v>0</v>
      </c>
      <c r="P277" s="5">
        <f>Weather_Site!E283</f>
        <v>0</v>
      </c>
      <c r="Q277" s="247">
        <f t="shared" si="36"/>
        <v>0</v>
      </c>
      <c r="R277" s="5">
        <f t="shared" si="39"/>
        <v>0</v>
      </c>
      <c r="S277" s="5">
        <f t="shared" si="37"/>
        <v>0</v>
      </c>
      <c r="T277" s="249">
        <f t="shared" si="38"/>
        <v>0</v>
      </c>
      <c r="U277" s="5">
        <f t="shared" si="40"/>
        <v>0</v>
      </c>
      <c r="V277" s="249">
        <f t="shared" si="41"/>
        <v>0</v>
      </c>
      <c r="W277" s="278">
        <f t="shared" si="42"/>
        <v>0</v>
      </c>
      <c r="X277" s="279">
        <f t="shared" si="35"/>
        <v>0</v>
      </c>
    </row>
    <row r="278" spans="14:24" x14ac:dyDescent="0.35">
      <c r="N278" s="246">
        <f>Weather_Site!B284</f>
        <v>0</v>
      </c>
      <c r="O278" s="247">
        <f>Weather_Site!C284</f>
        <v>0</v>
      </c>
      <c r="P278" s="5">
        <f>Weather_Site!E284</f>
        <v>0</v>
      </c>
      <c r="Q278" s="247">
        <f t="shared" si="36"/>
        <v>0</v>
      </c>
      <c r="R278" s="5">
        <f t="shared" si="39"/>
        <v>0</v>
      </c>
      <c r="S278" s="5">
        <f t="shared" si="37"/>
        <v>0</v>
      </c>
      <c r="T278" s="249">
        <f t="shared" si="38"/>
        <v>0</v>
      </c>
      <c r="U278" s="5">
        <f t="shared" si="40"/>
        <v>0</v>
      </c>
      <c r="V278" s="249">
        <f t="shared" si="41"/>
        <v>0</v>
      </c>
      <c r="W278" s="278">
        <f t="shared" si="42"/>
        <v>0</v>
      </c>
      <c r="X278" s="279">
        <f t="shared" si="35"/>
        <v>0</v>
      </c>
    </row>
    <row r="279" spans="14:24" x14ac:dyDescent="0.35">
      <c r="N279" s="246">
        <f>Weather_Site!B285</f>
        <v>0</v>
      </c>
      <c r="O279" s="247">
        <f>Weather_Site!C285</f>
        <v>0</v>
      </c>
      <c r="P279" s="5">
        <f>Weather_Site!E285</f>
        <v>0</v>
      </c>
      <c r="Q279" s="247">
        <f t="shared" si="36"/>
        <v>0</v>
      </c>
      <c r="R279" s="5">
        <f t="shared" si="39"/>
        <v>0</v>
      </c>
      <c r="S279" s="5">
        <f t="shared" si="37"/>
        <v>0</v>
      </c>
      <c r="T279" s="249">
        <f t="shared" si="38"/>
        <v>0</v>
      </c>
      <c r="U279" s="5">
        <f t="shared" si="40"/>
        <v>0</v>
      </c>
      <c r="V279" s="249">
        <f t="shared" si="41"/>
        <v>0</v>
      </c>
      <c r="W279" s="278">
        <f t="shared" si="42"/>
        <v>0</v>
      </c>
      <c r="X279" s="279">
        <f t="shared" si="35"/>
        <v>0</v>
      </c>
    </row>
    <row r="280" spans="14:24" x14ac:dyDescent="0.35">
      <c r="N280" s="246">
        <f>Weather_Site!B286</f>
        <v>0</v>
      </c>
      <c r="O280" s="247">
        <f>Weather_Site!C286</f>
        <v>0</v>
      </c>
      <c r="P280" s="5">
        <f>Weather_Site!E286</f>
        <v>0</v>
      </c>
      <c r="Q280" s="247">
        <f t="shared" si="36"/>
        <v>0</v>
      </c>
      <c r="R280" s="5">
        <f t="shared" si="39"/>
        <v>0</v>
      </c>
      <c r="S280" s="5">
        <f t="shared" si="37"/>
        <v>0</v>
      </c>
      <c r="T280" s="249">
        <f t="shared" si="38"/>
        <v>0</v>
      </c>
      <c r="U280" s="5">
        <f t="shared" si="40"/>
        <v>0</v>
      </c>
      <c r="V280" s="249">
        <f t="shared" si="41"/>
        <v>0</v>
      </c>
      <c r="W280" s="278">
        <f t="shared" si="42"/>
        <v>0</v>
      </c>
      <c r="X280" s="279">
        <f t="shared" si="35"/>
        <v>0</v>
      </c>
    </row>
    <row r="281" spans="14:24" x14ac:dyDescent="0.35">
      <c r="N281" s="246">
        <f>Weather_Site!B287</f>
        <v>0</v>
      </c>
      <c r="O281" s="247">
        <f>Weather_Site!C287</f>
        <v>0</v>
      </c>
      <c r="P281" s="5">
        <f>Weather_Site!E287</f>
        <v>0</v>
      </c>
      <c r="Q281" s="247">
        <f t="shared" si="36"/>
        <v>0</v>
      </c>
      <c r="R281" s="5">
        <f t="shared" si="39"/>
        <v>0</v>
      </c>
      <c r="S281" s="5">
        <f t="shared" si="37"/>
        <v>0</v>
      </c>
      <c r="T281" s="249">
        <f t="shared" si="38"/>
        <v>0</v>
      </c>
      <c r="U281" s="5">
        <f t="shared" si="40"/>
        <v>0</v>
      </c>
      <c r="V281" s="249">
        <f t="shared" si="41"/>
        <v>0</v>
      </c>
      <c r="W281" s="278">
        <f t="shared" si="42"/>
        <v>0</v>
      </c>
      <c r="X281" s="279">
        <f t="shared" si="35"/>
        <v>0</v>
      </c>
    </row>
    <row r="282" spans="14:24" x14ac:dyDescent="0.35">
      <c r="N282" s="246">
        <f>Weather_Site!B288</f>
        <v>0</v>
      </c>
      <c r="O282" s="247">
        <f>Weather_Site!C288</f>
        <v>0</v>
      </c>
      <c r="P282" s="5">
        <f>Weather_Site!E288</f>
        <v>0</v>
      </c>
      <c r="Q282" s="247">
        <f t="shared" si="36"/>
        <v>0</v>
      </c>
      <c r="R282" s="5">
        <f t="shared" si="39"/>
        <v>0</v>
      </c>
      <c r="S282" s="5">
        <f t="shared" si="37"/>
        <v>0</v>
      </c>
      <c r="T282" s="249">
        <f t="shared" si="38"/>
        <v>0</v>
      </c>
      <c r="U282" s="5">
        <f t="shared" si="40"/>
        <v>0</v>
      </c>
      <c r="V282" s="249">
        <f t="shared" si="41"/>
        <v>0</v>
      </c>
      <c r="W282" s="278">
        <f t="shared" si="42"/>
        <v>0</v>
      </c>
      <c r="X282" s="279">
        <f t="shared" si="35"/>
        <v>0</v>
      </c>
    </row>
    <row r="283" spans="14:24" x14ac:dyDescent="0.35">
      <c r="N283" s="246">
        <f>Weather_Site!B289</f>
        <v>0</v>
      </c>
      <c r="O283" s="247">
        <f>Weather_Site!C289</f>
        <v>0</v>
      </c>
      <c r="P283" s="5">
        <f>Weather_Site!E289</f>
        <v>0</v>
      </c>
      <c r="Q283" s="247">
        <f t="shared" si="36"/>
        <v>0</v>
      </c>
      <c r="R283" s="5">
        <f t="shared" si="39"/>
        <v>0</v>
      </c>
      <c r="S283" s="5">
        <f t="shared" si="37"/>
        <v>0</v>
      </c>
      <c r="T283" s="249">
        <f t="shared" si="38"/>
        <v>0</v>
      </c>
      <c r="U283" s="5">
        <f t="shared" si="40"/>
        <v>0</v>
      </c>
      <c r="V283" s="249">
        <f t="shared" si="41"/>
        <v>0</v>
      </c>
      <c r="W283" s="278">
        <f t="shared" si="42"/>
        <v>0</v>
      </c>
      <c r="X283" s="279">
        <f t="shared" si="35"/>
        <v>0</v>
      </c>
    </row>
    <row r="284" spans="14:24" x14ac:dyDescent="0.35">
      <c r="N284" s="246">
        <f>Weather_Site!B290</f>
        <v>0</v>
      </c>
      <c r="O284" s="247">
        <f>Weather_Site!C290</f>
        <v>0</v>
      </c>
      <c r="P284" s="5">
        <f>Weather_Site!E290</f>
        <v>0</v>
      </c>
      <c r="Q284" s="247">
        <f t="shared" si="36"/>
        <v>0</v>
      </c>
      <c r="R284" s="5">
        <f t="shared" si="39"/>
        <v>0</v>
      </c>
      <c r="S284" s="5">
        <f t="shared" si="37"/>
        <v>0</v>
      </c>
      <c r="T284" s="249">
        <f t="shared" si="38"/>
        <v>0</v>
      </c>
      <c r="U284" s="5">
        <f t="shared" si="40"/>
        <v>0</v>
      </c>
      <c r="V284" s="249">
        <f t="shared" si="41"/>
        <v>0</v>
      </c>
      <c r="W284" s="278">
        <f t="shared" si="42"/>
        <v>0</v>
      </c>
      <c r="X284" s="279">
        <f t="shared" si="35"/>
        <v>0</v>
      </c>
    </row>
    <row r="285" spans="14:24" x14ac:dyDescent="0.35">
      <c r="N285" s="246">
        <f>Weather_Site!B291</f>
        <v>0</v>
      </c>
      <c r="O285" s="247">
        <f>Weather_Site!C291</f>
        <v>0</v>
      </c>
      <c r="P285" s="5">
        <f>Weather_Site!E291</f>
        <v>0</v>
      </c>
      <c r="Q285" s="247">
        <f t="shared" si="36"/>
        <v>0</v>
      </c>
      <c r="R285" s="5">
        <f t="shared" si="39"/>
        <v>0</v>
      </c>
      <c r="S285" s="5">
        <f t="shared" si="37"/>
        <v>0</v>
      </c>
      <c r="T285" s="249">
        <f t="shared" si="38"/>
        <v>0</v>
      </c>
      <c r="U285" s="5">
        <f t="shared" si="40"/>
        <v>0</v>
      </c>
      <c r="V285" s="249">
        <f t="shared" si="41"/>
        <v>0</v>
      </c>
      <c r="W285" s="278">
        <f t="shared" si="42"/>
        <v>0</v>
      </c>
      <c r="X285" s="279">
        <f t="shared" si="35"/>
        <v>0</v>
      </c>
    </row>
    <row r="286" spans="14:24" x14ac:dyDescent="0.35">
      <c r="N286" s="246">
        <f>Weather_Site!B292</f>
        <v>0</v>
      </c>
      <c r="O286" s="247">
        <f>Weather_Site!C292</f>
        <v>0</v>
      </c>
      <c r="P286" s="5">
        <f>Weather_Site!E292</f>
        <v>0</v>
      </c>
      <c r="Q286" s="247">
        <f t="shared" si="36"/>
        <v>0</v>
      </c>
      <c r="R286" s="5">
        <f t="shared" si="39"/>
        <v>0</v>
      </c>
      <c r="S286" s="5">
        <f t="shared" si="37"/>
        <v>0</v>
      </c>
      <c r="T286" s="249">
        <f t="shared" si="38"/>
        <v>0</v>
      </c>
      <c r="U286" s="5">
        <f t="shared" si="40"/>
        <v>0</v>
      </c>
      <c r="V286" s="249">
        <f t="shared" si="41"/>
        <v>0</v>
      </c>
      <c r="W286" s="278">
        <f t="shared" si="42"/>
        <v>0</v>
      </c>
      <c r="X286" s="279">
        <f t="shared" si="35"/>
        <v>0</v>
      </c>
    </row>
    <row r="287" spans="14:24" x14ac:dyDescent="0.35">
      <c r="N287" s="246">
        <f>Weather_Site!B293</f>
        <v>0</v>
      </c>
      <c r="O287" s="247">
        <f>Weather_Site!C293</f>
        <v>0</v>
      </c>
      <c r="P287" s="5">
        <f>Weather_Site!E293</f>
        <v>0</v>
      </c>
      <c r="Q287" s="247">
        <f t="shared" si="36"/>
        <v>0</v>
      </c>
      <c r="R287" s="5">
        <f t="shared" si="39"/>
        <v>0</v>
      </c>
      <c r="S287" s="5">
        <f t="shared" si="37"/>
        <v>0</v>
      </c>
      <c r="T287" s="249">
        <f t="shared" si="38"/>
        <v>0</v>
      </c>
      <c r="U287" s="5">
        <f t="shared" si="40"/>
        <v>0</v>
      </c>
      <c r="V287" s="249">
        <f t="shared" si="41"/>
        <v>0</v>
      </c>
      <c r="W287" s="278">
        <f t="shared" si="42"/>
        <v>0</v>
      </c>
      <c r="X287" s="279">
        <f t="shared" si="35"/>
        <v>0</v>
      </c>
    </row>
    <row r="288" spans="14:24" x14ac:dyDescent="0.35">
      <c r="N288" s="246">
        <f>Weather_Site!B294</f>
        <v>0</v>
      </c>
      <c r="O288" s="247">
        <f>Weather_Site!C294</f>
        <v>0</v>
      </c>
      <c r="P288" s="5">
        <f>Weather_Site!E294</f>
        <v>0</v>
      </c>
      <c r="Q288" s="247">
        <f t="shared" si="36"/>
        <v>0</v>
      </c>
      <c r="R288" s="5">
        <f t="shared" si="39"/>
        <v>0</v>
      </c>
      <c r="S288" s="5">
        <f t="shared" si="37"/>
        <v>0</v>
      </c>
      <c r="T288" s="249">
        <f t="shared" si="38"/>
        <v>0</v>
      </c>
      <c r="U288" s="5">
        <f t="shared" si="40"/>
        <v>0</v>
      </c>
      <c r="V288" s="249">
        <f t="shared" si="41"/>
        <v>0</v>
      </c>
      <c r="W288" s="278">
        <f t="shared" si="42"/>
        <v>0</v>
      </c>
      <c r="X288" s="279">
        <f t="shared" si="35"/>
        <v>0</v>
      </c>
    </row>
    <row r="289" spans="14:24" x14ac:dyDescent="0.35">
      <c r="N289" s="246">
        <f>Weather_Site!B295</f>
        <v>0</v>
      </c>
      <c r="O289" s="247">
        <f>Weather_Site!C295</f>
        <v>0</v>
      </c>
      <c r="P289" s="5">
        <f>Weather_Site!E295</f>
        <v>0</v>
      </c>
      <c r="Q289" s="247">
        <f t="shared" si="36"/>
        <v>0</v>
      </c>
      <c r="R289" s="5">
        <f t="shared" si="39"/>
        <v>0</v>
      </c>
      <c r="S289" s="5">
        <f t="shared" si="37"/>
        <v>0</v>
      </c>
      <c r="T289" s="249">
        <f t="shared" si="38"/>
        <v>0</v>
      </c>
      <c r="U289" s="5">
        <f t="shared" si="40"/>
        <v>0</v>
      </c>
      <c r="V289" s="249">
        <f t="shared" si="41"/>
        <v>0</v>
      </c>
      <c r="W289" s="278">
        <f t="shared" si="42"/>
        <v>0</v>
      </c>
      <c r="X289" s="279">
        <f t="shared" si="35"/>
        <v>0</v>
      </c>
    </row>
    <row r="290" spans="14:24" x14ac:dyDescent="0.35">
      <c r="N290" s="246">
        <f>Weather_Site!B296</f>
        <v>0</v>
      </c>
      <c r="O290" s="247">
        <f>Weather_Site!C296</f>
        <v>0</v>
      </c>
      <c r="P290" s="5">
        <f>Weather_Site!E296</f>
        <v>0</v>
      </c>
      <c r="Q290" s="247">
        <f t="shared" si="36"/>
        <v>0</v>
      </c>
      <c r="R290" s="5">
        <f t="shared" si="39"/>
        <v>0</v>
      </c>
      <c r="S290" s="5">
        <f t="shared" si="37"/>
        <v>0</v>
      </c>
      <c r="T290" s="249">
        <f t="shared" si="38"/>
        <v>0</v>
      </c>
      <c r="U290" s="5">
        <f t="shared" si="40"/>
        <v>0</v>
      </c>
      <c r="V290" s="249">
        <f t="shared" si="41"/>
        <v>0</v>
      </c>
      <c r="W290" s="278">
        <f t="shared" si="42"/>
        <v>0</v>
      </c>
      <c r="X290" s="279">
        <f t="shared" si="35"/>
        <v>0</v>
      </c>
    </row>
    <row r="291" spans="14:24" x14ac:dyDescent="0.35">
      <c r="N291" s="246">
        <f>Weather_Site!B297</f>
        <v>0</v>
      </c>
      <c r="O291" s="247">
        <f>Weather_Site!C297</f>
        <v>0</v>
      </c>
      <c r="P291" s="5">
        <f>Weather_Site!E297</f>
        <v>0</v>
      </c>
      <c r="Q291" s="247">
        <f t="shared" si="36"/>
        <v>0</v>
      </c>
      <c r="R291" s="5">
        <f t="shared" si="39"/>
        <v>0</v>
      </c>
      <c r="S291" s="5">
        <f t="shared" si="37"/>
        <v>0</v>
      </c>
      <c r="T291" s="249">
        <f t="shared" si="38"/>
        <v>0</v>
      </c>
      <c r="U291" s="5">
        <f t="shared" si="40"/>
        <v>0</v>
      </c>
      <c r="V291" s="249">
        <f t="shared" si="41"/>
        <v>0</v>
      </c>
      <c r="W291" s="278">
        <f t="shared" si="42"/>
        <v>0</v>
      </c>
      <c r="X291" s="279">
        <f t="shared" si="35"/>
        <v>0</v>
      </c>
    </row>
    <row r="292" spans="14:24" x14ac:dyDescent="0.35">
      <c r="N292" s="246">
        <f>Weather_Site!B298</f>
        <v>0</v>
      </c>
      <c r="O292" s="247">
        <f>Weather_Site!C298</f>
        <v>0</v>
      </c>
      <c r="P292" s="5">
        <f>Weather_Site!E298</f>
        <v>0</v>
      </c>
      <c r="Q292" s="247">
        <f t="shared" si="36"/>
        <v>0</v>
      </c>
      <c r="R292" s="5">
        <f t="shared" si="39"/>
        <v>0</v>
      </c>
      <c r="S292" s="5">
        <f t="shared" si="37"/>
        <v>0</v>
      </c>
      <c r="T292" s="249">
        <f t="shared" si="38"/>
        <v>0</v>
      </c>
      <c r="U292" s="5">
        <f t="shared" si="40"/>
        <v>0</v>
      </c>
      <c r="V292" s="249">
        <f t="shared" si="41"/>
        <v>0</v>
      </c>
      <c r="W292" s="278">
        <f t="shared" si="42"/>
        <v>0</v>
      </c>
      <c r="X292" s="279">
        <f t="shared" ref="X292:X355" si="43">IF(AND(O291&lt;0.333,O292&gt;=0.333),W292,X291)</f>
        <v>0</v>
      </c>
    </row>
    <row r="293" spans="14:24" x14ac:dyDescent="0.35">
      <c r="N293" s="246">
        <f>Weather_Site!B299</f>
        <v>0</v>
      </c>
      <c r="O293" s="247">
        <f>Weather_Site!C299</f>
        <v>0</v>
      </c>
      <c r="P293" s="5">
        <f>Weather_Site!E299</f>
        <v>0</v>
      </c>
      <c r="Q293" s="247">
        <f t="shared" ref="Q293:Q356" si="44">IF((O293-O292)&lt;0,(1-MAX(O292,0.625))+MIN(O293,0.334),(IF(O292&lt;0.333,(MIN(O293,0.334)-O292),IF(O293&gt;0.625,MAX(O293,0.625)-O292,0))))</f>
        <v>0</v>
      </c>
      <c r="R293" s="5">
        <f t="shared" si="39"/>
        <v>0</v>
      </c>
      <c r="S293" s="5">
        <f t="shared" ref="S293:S356" si="45">HOUR(O293)</f>
        <v>0</v>
      </c>
      <c r="T293" s="249">
        <f t="shared" ref="T293:T356" si="46">(P293+P292)/2*R293</f>
        <v>0</v>
      </c>
      <c r="U293" s="5">
        <f t="shared" si="40"/>
        <v>0</v>
      </c>
      <c r="V293" s="249">
        <f t="shared" si="41"/>
        <v>0</v>
      </c>
      <c r="W293" s="278">
        <f t="shared" si="42"/>
        <v>0</v>
      </c>
      <c r="X293" s="279">
        <f t="shared" si="43"/>
        <v>0</v>
      </c>
    </row>
    <row r="294" spans="14:24" x14ac:dyDescent="0.35">
      <c r="N294" s="246">
        <f>Weather_Site!B300</f>
        <v>0</v>
      </c>
      <c r="O294" s="247">
        <f>Weather_Site!C300</f>
        <v>0</v>
      </c>
      <c r="P294" s="5">
        <f>Weather_Site!E300</f>
        <v>0</v>
      </c>
      <c r="Q294" s="247">
        <f t="shared" si="44"/>
        <v>0</v>
      </c>
      <c r="R294" s="5">
        <f t="shared" si="39"/>
        <v>0</v>
      </c>
      <c r="S294" s="5">
        <f t="shared" si="45"/>
        <v>0</v>
      </c>
      <c r="T294" s="249">
        <f t="shared" si="46"/>
        <v>0</v>
      </c>
      <c r="U294" s="5">
        <f t="shared" si="40"/>
        <v>0</v>
      </c>
      <c r="V294" s="249">
        <f t="shared" si="41"/>
        <v>0</v>
      </c>
      <c r="W294" s="278">
        <f t="shared" si="42"/>
        <v>0</v>
      </c>
      <c r="X294" s="279">
        <f t="shared" si="43"/>
        <v>0</v>
      </c>
    </row>
    <row r="295" spans="14:24" x14ac:dyDescent="0.35">
      <c r="N295" s="246">
        <f>Weather_Site!B301</f>
        <v>0</v>
      </c>
      <c r="O295" s="247">
        <f>Weather_Site!C301</f>
        <v>0</v>
      </c>
      <c r="P295" s="5">
        <f>Weather_Site!E301</f>
        <v>0</v>
      </c>
      <c r="Q295" s="247">
        <f t="shared" si="44"/>
        <v>0</v>
      </c>
      <c r="R295" s="5">
        <f t="shared" si="39"/>
        <v>0</v>
      </c>
      <c r="S295" s="5">
        <f t="shared" si="45"/>
        <v>0</v>
      </c>
      <c r="T295" s="249">
        <f t="shared" si="46"/>
        <v>0</v>
      </c>
      <c r="U295" s="5">
        <f t="shared" si="40"/>
        <v>0</v>
      </c>
      <c r="V295" s="249">
        <f t="shared" si="41"/>
        <v>0</v>
      </c>
      <c r="W295" s="278">
        <f t="shared" si="42"/>
        <v>0</v>
      </c>
      <c r="X295" s="279">
        <f t="shared" si="43"/>
        <v>0</v>
      </c>
    </row>
    <row r="296" spans="14:24" x14ac:dyDescent="0.35">
      <c r="N296" s="246">
        <f>Weather_Site!B302</f>
        <v>0</v>
      </c>
      <c r="O296" s="247">
        <f>Weather_Site!C302</f>
        <v>0</v>
      </c>
      <c r="P296" s="5">
        <f>Weather_Site!E302</f>
        <v>0</v>
      </c>
      <c r="Q296" s="247">
        <f t="shared" si="44"/>
        <v>0</v>
      </c>
      <c r="R296" s="5">
        <f t="shared" si="39"/>
        <v>0</v>
      </c>
      <c r="S296" s="5">
        <f t="shared" si="45"/>
        <v>0</v>
      </c>
      <c r="T296" s="249">
        <f t="shared" si="46"/>
        <v>0</v>
      </c>
      <c r="U296" s="5">
        <f t="shared" si="40"/>
        <v>0</v>
      </c>
      <c r="V296" s="249">
        <f t="shared" si="41"/>
        <v>0</v>
      </c>
      <c r="W296" s="278">
        <f t="shared" si="42"/>
        <v>0</v>
      </c>
      <c r="X296" s="279">
        <f t="shared" si="43"/>
        <v>0</v>
      </c>
    </row>
    <row r="297" spans="14:24" x14ac:dyDescent="0.35">
      <c r="N297" s="246">
        <f>Weather_Site!B303</f>
        <v>0</v>
      </c>
      <c r="O297" s="247">
        <f>Weather_Site!C303</f>
        <v>0</v>
      </c>
      <c r="P297" s="5">
        <f>Weather_Site!E303</f>
        <v>0</v>
      </c>
      <c r="Q297" s="247">
        <f t="shared" si="44"/>
        <v>0</v>
      </c>
      <c r="R297" s="5">
        <f t="shared" si="39"/>
        <v>0</v>
      </c>
      <c r="S297" s="5">
        <f t="shared" si="45"/>
        <v>0</v>
      </c>
      <c r="T297" s="249">
        <f t="shared" si="46"/>
        <v>0</v>
      </c>
      <c r="U297" s="5">
        <f t="shared" si="40"/>
        <v>0</v>
      </c>
      <c r="V297" s="249">
        <f t="shared" si="41"/>
        <v>0</v>
      </c>
      <c r="W297" s="278">
        <f t="shared" si="42"/>
        <v>0</v>
      </c>
      <c r="X297" s="279">
        <f t="shared" si="43"/>
        <v>0</v>
      </c>
    </row>
    <row r="298" spans="14:24" x14ac:dyDescent="0.35">
      <c r="N298" s="246">
        <f>Weather_Site!B304</f>
        <v>0</v>
      </c>
      <c r="O298" s="247">
        <f>Weather_Site!C304</f>
        <v>0</v>
      </c>
      <c r="P298" s="5">
        <f>Weather_Site!E304</f>
        <v>0</v>
      </c>
      <c r="Q298" s="247">
        <f t="shared" si="44"/>
        <v>0</v>
      </c>
      <c r="R298" s="5">
        <f t="shared" si="39"/>
        <v>0</v>
      </c>
      <c r="S298" s="5">
        <f t="shared" si="45"/>
        <v>0</v>
      </c>
      <c r="T298" s="249">
        <f t="shared" si="46"/>
        <v>0</v>
      </c>
      <c r="U298" s="5">
        <f t="shared" si="40"/>
        <v>0</v>
      </c>
      <c r="V298" s="249">
        <f t="shared" si="41"/>
        <v>0</v>
      </c>
      <c r="W298" s="278">
        <f t="shared" si="42"/>
        <v>0</v>
      </c>
      <c r="X298" s="279">
        <f t="shared" si="43"/>
        <v>0</v>
      </c>
    </row>
    <row r="299" spans="14:24" x14ac:dyDescent="0.35">
      <c r="N299" s="246">
        <f>Weather_Site!B305</f>
        <v>0</v>
      </c>
      <c r="O299" s="247">
        <f>Weather_Site!C305</f>
        <v>0</v>
      </c>
      <c r="P299" s="5">
        <f>Weather_Site!E305</f>
        <v>0</v>
      </c>
      <c r="Q299" s="247">
        <f t="shared" si="44"/>
        <v>0</v>
      </c>
      <c r="R299" s="5">
        <f t="shared" si="39"/>
        <v>0</v>
      </c>
      <c r="S299" s="5">
        <f t="shared" si="45"/>
        <v>0</v>
      </c>
      <c r="T299" s="249">
        <f t="shared" si="46"/>
        <v>0</v>
      </c>
      <c r="U299" s="5">
        <f t="shared" si="40"/>
        <v>0</v>
      </c>
      <c r="V299" s="249">
        <f t="shared" si="41"/>
        <v>0</v>
      </c>
      <c r="W299" s="278">
        <f t="shared" si="42"/>
        <v>0</v>
      </c>
      <c r="X299" s="279">
        <f t="shared" si="43"/>
        <v>0</v>
      </c>
    </row>
    <row r="300" spans="14:24" x14ac:dyDescent="0.35">
      <c r="N300" s="246">
        <f>Weather_Site!B306</f>
        <v>0</v>
      </c>
      <c r="O300" s="247">
        <f>Weather_Site!C306</f>
        <v>0</v>
      </c>
      <c r="P300" s="5">
        <f>Weather_Site!E306</f>
        <v>0</v>
      </c>
      <c r="Q300" s="247">
        <f t="shared" si="44"/>
        <v>0</v>
      </c>
      <c r="R300" s="5">
        <f t="shared" si="39"/>
        <v>0</v>
      </c>
      <c r="S300" s="5">
        <f t="shared" si="45"/>
        <v>0</v>
      </c>
      <c r="T300" s="249">
        <f t="shared" si="46"/>
        <v>0</v>
      </c>
      <c r="U300" s="5">
        <f t="shared" si="40"/>
        <v>0</v>
      </c>
      <c r="V300" s="249">
        <f t="shared" si="41"/>
        <v>0</v>
      </c>
      <c r="W300" s="278">
        <f t="shared" si="42"/>
        <v>0</v>
      </c>
      <c r="X300" s="279">
        <f t="shared" si="43"/>
        <v>0</v>
      </c>
    </row>
    <row r="301" spans="14:24" x14ac:dyDescent="0.35">
      <c r="N301" s="246">
        <f>Weather_Site!B307</f>
        <v>0</v>
      </c>
      <c r="O301" s="247">
        <f>Weather_Site!C307</f>
        <v>0</v>
      </c>
      <c r="P301" s="5">
        <f>Weather_Site!E307</f>
        <v>0</v>
      </c>
      <c r="Q301" s="247">
        <f t="shared" si="44"/>
        <v>0</v>
      </c>
      <c r="R301" s="5">
        <f t="shared" si="39"/>
        <v>0</v>
      </c>
      <c r="S301" s="5">
        <f t="shared" si="45"/>
        <v>0</v>
      </c>
      <c r="T301" s="249">
        <f t="shared" si="46"/>
        <v>0</v>
      </c>
      <c r="U301" s="5">
        <f t="shared" si="40"/>
        <v>0</v>
      </c>
      <c r="V301" s="249">
        <f t="shared" si="41"/>
        <v>0</v>
      </c>
      <c r="W301" s="278">
        <f t="shared" si="42"/>
        <v>0</v>
      </c>
      <c r="X301" s="279">
        <f t="shared" si="43"/>
        <v>0</v>
      </c>
    </row>
    <row r="302" spans="14:24" x14ac:dyDescent="0.35">
      <c r="N302" s="246">
        <f>Weather_Site!B308</f>
        <v>0</v>
      </c>
      <c r="O302" s="247">
        <f>Weather_Site!C308</f>
        <v>0</v>
      </c>
      <c r="P302" s="5">
        <f>Weather_Site!E308</f>
        <v>0</v>
      </c>
      <c r="Q302" s="247">
        <f t="shared" si="44"/>
        <v>0</v>
      </c>
      <c r="R302" s="5">
        <f t="shared" si="39"/>
        <v>0</v>
      </c>
      <c r="S302" s="5">
        <f t="shared" si="45"/>
        <v>0</v>
      </c>
      <c r="T302" s="249">
        <f t="shared" si="46"/>
        <v>0</v>
      </c>
      <c r="U302" s="5">
        <f t="shared" si="40"/>
        <v>0</v>
      </c>
      <c r="V302" s="249">
        <f t="shared" si="41"/>
        <v>0</v>
      </c>
      <c r="W302" s="278">
        <f t="shared" si="42"/>
        <v>0</v>
      </c>
      <c r="X302" s="279">
        <f t="shared" si="43"/>
        <v>0</v>
      </c>
    </row>
    <row r="303" spans="14:24" x14ac:dyDescent="0.35">
      <c r="N303" s="246">
        <f>Weather_Site!B309</f>
        <v>0</v>
      </c>
      <c r="O303" s="247">
        <f>Weather_Site!C309</f>
        <v>0</v>
      </c>
      <c r="P303" s="5">
        <f>Weather_Site!E309</f>
        <v>0</v>
      </c>
      <c r="Q303" s="247">
        <f t="shared" si="44"/>
        <v>0</v>
      </c>
      <c r="R303" s="5">
        <f t="shared" si="39"/>
        <v>0</v>
      </c>
      <c r="S303" s="5">
        <f t="shared" si="45"/>
        <v>0</v>
      </c>
      <c r="T303" s="249">
        <f t="shared" si="46"/>
        <v>0</v>
      </c>
      <c r="U303" s="5">
        <f t="shared" si="40"/>
        <v>0</v>
      </c>
      <c r="V303" s="249">
        <f t="shared" si="41"/>
        <v>0</v>
      </c>
      <c r="W303" s="278">
        <f t="shared" si="42"/>
        <v>0</v>
      </c>
      <c r="X303" s="279">
        <f t="shared" si="43"/>
        <v>0</v>
      </c>
    </row>
    <row r="304" spans="14:24" x14ac:dyDescent="0.35">
      <c r="N304" s="246">
        <f>Weather_Site!B310</f>
        <v>0</v>
      </c>
      <c r="O304" s="247">
        <f>Weather_Site!C310</f>
        <v>0</v>
      </c>
      <c r="P304" s="5">
        <f>Weather_Site!E310</f>
        <v>0</v>
      </c>
      <c r="Q304" s="247">
        <f t="shared" si="44"/>
        <v>0</v>
      </c>
      <c r="R304" s="5">
        <f t="shared" si="39"/>
        <v>0</v>
      </c>
      <c r="S304" s="5">
        <f t="shared" si="45"/>
        <v>0</v>
      </c>
      <c r="T304" s="249">
        <f t="shared" si="46"/>
        <v>0</v>
      </c>
      <c r="U304" s="5">
        <f t="shared" si="40"/>
        <v>0</v>
      </c>
      <c r="V304" s="249">
        <f t="shared" si="41"/>
        <v>0</v>
      </c>
      <c r="W304" s="278">
        <f t="shared" si="42"/>
        <v>0</v>
      </c>
      <c r="X304" s="279">
        <f t="shared" si="43"/>
        <v>0</v>
      </c>
    </row>
    <row r="305" spans="14:24" x14ac:dyDescent="0.35">
      <c r="N305" s="246">
        <f>Weather_Site!B311</f>
        <v>0</v>
      </c>
      <c r="O305" s="247">
        <f>Weather_Site!C311</f>
        <v>0</v>
      </c>
      <c r="P305" s="5">
        <f>Weather_Site!E311</f>
        <v>0</v>
      </c>
      <c r="Q305" s="247">
        <f t="shared" si="44"/>
        <v>0</v>
      </c>
      <c r="R305" s="5">
        <f t="shared" si="39"/>
        <v>0</v>
      </c>
      <c r="S305" s="5">
        <f t="shared" si="45"/>
        <v>0</v>
      </c>
      <c r="T305" s="249">
        <f t="shared" si="46"/>
        <v>0</v>
      </c>
      <c r="U305" s="5">
        <f t="shared" si="40"/>
        <v>0</v>
      </c>
      <c r="V305" s="249">
        <f t="shared" si="41"/>
        <v>0</v>
      </c>
      <c r="W305" s="278">
        <f t="shared" si="42"/>
        <v>0</v>
      </c>
      <c r="X305" s="279">
        <f t="shared" si="43"/>
        <v>0</v>
      </c>
    </row>
    <row r="306" spans="14:24" x14ac:dyDescent="0.35">
      <c r="N306" s="246">
        <f>Weather_Site!B312</f>
        <v>0</v>
      </c>
      <c r="O306" s="247">
        <f>Weather_Site!C312</f>
        <v>0</v>
      </c>
      <c r="P306" s="5">
        <f>Weather_Site!E312</f>
        <v>0</v>
      </c>
      <c r="Q306" s="247">
        <f t="shared" si="44"/>
        <v>0</v>
      </c>
      <c r="R306" s="5">
        <f t="shared" si="39"/>
        <v>0</v>
      </c>
      <c r="S306" s="5">
        <f t="shared" si="45"/>
        <v>0</v>
      </c>
      <c r="T306" s="249">
        <f t="shared" si="46"/>
        <v>0</v>
      </c>
      <c r="U306" s="5">
        <f t="shared" si="40"/>
        <v>0</v>
      </c>
      <c r="V306" s="249">
        <f t="shared" si="41"/>
        <v>0</v>
      </c>
      <c r="W306" s="278">
        <f t="shared" si="42"/>
        <v>0</v>
      </c>
      <c r="X306" s="279">
        <f t="shared" si="43"/>
        <v>0</v>
      </c>
    </row>
    <row r="307" spans="14:24" x14ac:dyDescent="0.35">
      <c r="N307" s="246">
        <f>Weather_Site!B313</f>
        <v>0</v>
      </c>
      <c r="O307" s="247">
        <f>Weather_Site!C313</f>
        <v>0</v>
      </c>
      <c r="P307" s="5">
        <f>Weather_Site!E313</f>
        <v>0</v>
      </c>
      <c r="Q307" s="247">
        <f t="shared" si="44"/>
        <v>0</v>
      </c>
      <c r="R307" s="5">
        <f t="shared" si="39"/>
        <v>0</v>
      </c>
      <c r="S307" s="5">
        <f t="shared" si="45"/>
        <v>0</v>
      </c>
      <c r="T307" s="249">
        <f t="shared" si="46"/>
        <v>0</v>
      </c>
      <c r="U307" s="5">
        <f t="shared" si="40"/>
        <v>0</v>
      </c>
      <c r="V307" s="249">
        <f t="shared" si="41"/>
        <v>0</v>
      </c>
      <c r="W307" s="278">
        <f t="shared" si="42"/>
        <v>0</v>
      </c>
      <c r="X307" s="279">
        <f t="shared" si="43"/>
        <v>0</v>
      </c>
    </row>
    <row r="308" spans="14:24" x14ac:dyDescent="0.35">
      <c r="N308" s="246">
        <f>Weather_Site!B314</f>
        <v>0</v>
      </c>
      <c r="O308" s="247">
        <f>Weather_Site!C314</f>
        <v>0</v>
      </c>
      <c r="P308" s="5">
        <f>Weather_Site!E314</f>
        <v>0</v>
      </c>
      <c r="Q308" s="247">
        <f t="shared" si="44"/>
        <v>0</v>
      </c>
      <c r="R308" s="5">
        <f t="shared" si="39"/>
        <v>0</v>
      </c>
      <c r="S308" s="5">
        <f t="shared" si="45"/>
        <v>0</v>
      </c>
      <c r="T308" s="249">
        <f t="shared" si="46"/>
        <v>0</v>
      </c>
      <c r="U308" s="5">
        <f t="shared" si="40"/>
        <v>0</v>
      </c>
      <c r="V308" s="249">
        <f t="shared" si="41"/>
        <v>0</v>
      </c>
      <c r="W308" s="278">
        <f t="shared" si="42"/>
        <v>0</v>
      </c>
      <c r="X308" s="279">
        <f t="shared" si="43"/>
        <v>0</v>
      </c>
    </row>
    <row r="309" spans="14:24" x14ac:dyDescent="0.35">
      <c r="N309" s="246">
        <f>Weather_Site!B315</f>
        <v>0</v>
      </c>
      <c r="O309" s="247">
        <f>Weather_Site!C315</f>
        <v>0</v>
      </c>
      <c r="P309" s="5">
        <f>Weather_Site!E315</f>
        <v>0</v>
      </c>
      <c r="Q309" s="247">
        <f t="shared" si="44"/>
        <v>0</v>
      </c>
      <c r="R309" s="5">
        <f t="shared" si="39"/>
        <v>0</v>
      </c>
      <c r="S309" s="5">
        <f t="shared" si="45"/>
        <v>0</v>
      </c>
      <c r="T309" s="249">
        <f t="shared" si="46"/>
        <v>0</v>
      </c>
      <c r="U309" s="5">
        <f t="shared" si="40"/>
        <v>0</v>
      </c>
      <c r="V309" s="249">
        <f t="shared" si="41"/>
        <v>0</v>
      </c>
      <c r="W309" s="278">
        <f t="shared" si="42"/>
        <v>0</v>
      </c>
      <c r="X309" s="279">
        <f t="shared" si="43"/>
        <v>0</v>
      </c>
    </row>
    <row r="310" spans="14:24" x14ac:dyDescent="0.35">
      <c r="N310" s="246">
        <f>Weather_Site!B316</f>
        <v>0</v>
      </c>
      <c r="O310" s="247">
        <f>Weather_Site!C316</f>
        <v>0</v>
      </c>
      <c r="P310" s="5">
        <f>Weather_Site!E316</f>
        <v>0</v>
      </c>
      <c r="Q310" s="247">
        <f t="shared" si="44"/>
        <v>0</v>
      </c>
      <c r="R310" s="5">
        <f t="shared" si="39"/>
        <v>0</v>
      </c>
      <c r="S310" s="5">
        <f t="shared" si="45"/>
        <v>0</v>
      </c>
      <c r="T310" s="249">
        <f t="shared" si="46"/>
        <v>0</v>
      </c>
      <c r="U310" s="5">
        <f t="shared" si="40"/>
        <v>0</v>
      </c>
      <c r="V310" s="249">
        <f t="shared" si="41"/>
        <v>0</v>
      </c>
      <c r="W310" s="278">
        <f t="shared" si="42"/>
        <v>0</v>
      </c>
      <c r="X310" s="279">
        <f t="shared" si="43"/>
        <v>0</v>
      </c>
    </row>
    <row r="311" spans="14:24" x14ac:dyDescent="0.35">
      <c r="N311" s="246">
        <f>Weather_Site!B317</f>
        <v>0</v>
      </c>
      <c r="O311" s="247">
        <f>Weather_Site!C317</f>
        <v>0</v>
      </c>
      <c r="P311" s="5">
        <f>Weather_Site!E317</f>
        <v>0</v>
      </c>
      <c r="Q311" s="247">
        <f t="shared" si="44"/>
        <v>0</v>
      </c>
      <c r="R311" s="5">
        <f t="shared" si="39"/>
        <v>0</v>
      </c>
      <c r="S311" s="5">
        <f t="shared" si="45"/>
        <v>0</v>
      </c>
      <c r="T311" s="249">
        <f t="shared" si="46"/>
        <v>0</v>
      </c>
      <c r="U311" s="5">
        <f t="shared" si="40"/>
        <v>0</v>
      </c>
      <c r="V311" s="249">
        <f t="shared" si="41"/>
        <v>0</v>
      </c>
      <c r="W311" s="278">
        <f t="shared" si="42"/>
        <v>0</v>
      </c>
      <c r="X311" s="279">
        <f t="shared" si="43"/>
        <v>0</v>
      </c>
    </row>
    <row r="312" spans="14:24" x14ac:dyDescent="0.35">
      <c r="N312" s="246">
        <f>Weather_Site!B318</f>
        <v>0</v>
      </c>
      <c r="O312" s="247">
        <f>Weather_Site!C318</f>
        <v>0</v>
      </c>
      <c r="P312" s="5">
        <f>Weather_Site!E318</f>
        <v>0</v>
      </c>
      <c r="Q312" s="247">
        <f t="shared" si="44"/>
        <v>0</v>
      </c>
      <c r="R312" s="5">
        <f t="shared" si="39"/>
        <v>0</v>
      </c>
      <c r="S312" s="5">
        <f t="shared" si="45"/>
        <v>0</v>
      </c>
      <c r="T312" s="249">
        <f t="shared" si="46"/>
        <v>0</v>
      </c>
      <c r="U312" s="5">
        <f t="shared" si="40"/>
        <v>0</v>
      </c>
      <c r="V312" s="249">
        <f t="shared" si="41"/>
        <v>0</v>
      </c>
      <c r="W312" s="278">
        <f t="shared" si="42"/>
        <v>0</v>
      </c>
      <c r="X312" s="279">
        <f t="shared" si="43"/>
        <v>0</v>
      </c>
    </row>
    <row r="313" spans="14:24" x14ac:dyDescent="0.35">
      <c r="N313" s="246">
        <f>Weather_Site!B319</f>
        <v>0</v>
      </c>
      <c r="O313" s="247">
        <f>Weather_Site!C319</f>
        <v>0</v>
      </c>
      <c r="P313" s="5">
        <f>Weather_Site!E319</f>
        <v>0</v>
      </c>
      <c r="Q313" s="247">
        <f t="shared" si="44"/>
        <v>0</v>
      </c>
      <c r="R313" s="5">
        <f t="shared" si="39"/>
        <v>0</v>
      </c>
      <c r="S313" s="5">
        <f t="shared" si="45"/>
        <v>0</v>
      </c>
      <c r="T313" s="249">
        <f t="shared" si="46"/>
        <v>0</v>
      </c>
      <c r="U313" s="5">
        <f t="shared" si="40"/>
        <v>0</v>
      </c>
      <c r="V313" s="249">
        <f t="shared" si="41"/>
        <v>0</v>
      </c>
      <c r="W313" s="278">
        <f t="shared" si="42"/>
        <v>0</v>
      </c>
      <c r="X313" s="279">
        <f t="shared" si="43"/>
        <v>0</v>
      </c>
    </row>
    <row r="314" spans="14:24" x14ac:dyDescent="0.35">
      <c r="N314" s="246">
        <f>Weather_Site!B320</f>
        <v>0</v>
      </c>
      <c r="O314" s="247">
        <f>Weather_Site!C320</f>
        <v>0</v>
      </c>
      <c r="P314" s="5">
        <f>Weather_Site!E320</f>
        <v>0</v>
      </c>
      <c r="Q314" s="247">
        <f t="shared" si="44"/>
        <v>0</v>
      </c>
      <c r="R314" s="5">
        <f t="shared" si="39"/>
        <v>0</v>
      </c>
      <c r="S314" s="5">
        <f t="shared" si="45"/>
        <v>0</v>
      </c>
      <c r="T314" s="249">
        <f t="shared" si="46"/>
        <v>0</v>
      </c>
      <c r="U314" s="5">
        <f t="shared" si="40"/>
        <v>0</v>
      </c>
      <c r="V314" s="249">
        <f t="shared" si="41"/>
        <v>0</v>
      </c>
      <c r="W314" s="278">
        <f t="shared" si="42"/>
        <v>0</v>
      </c>
      <c r="X314" s="279">
        <f t="shared" si="43"/>
        <v>0</v>
      </c>
    </row>
    <row r="315" spans="14:24" x14ac:dyDescent="0.35">
      <c r="N315" s="246">
        <f>Weather_Site!B321</f>
        <v>0</v>
      </c>
      <c r="O315" s="247">
        <f>Weather_Site!C321</f>
        <v>0</v>
      </c>
      <c r="P315" s="5">
        <f>Weather_Site!E321</f>
        <v>0</v>
      </c>
      <c r="Q315" s="247">
        <f t="shared" si="44"/>
        <v>0</v>
      </c>
      <c r="R315" s="5">
        <f t="shared" si="39"/>
        <v>0</v>
      </c>
      <c r="S315" s="5">
        <f t="shared" si="45"/>
        <v>0</v>
      </c>
      <c r="T315" s="249">
        <f t="shared" si="46"/>
        <v>0</v>
      </c>
      <c r="U315" s="5">
        <f t="shared" si="40"/>
        <v>0</v>
      </c>
      <c r="V315" s="249">
        <f t="shared" si="41"/>
        <v>0</v>
      </c>
      <c r="W315" s="278">
        <f t="shared" si="42"/>
        <v>0</v>
      </c>
      <c r="X315" s="279">
        <f t="shared" si="43"/>
        <v>0</v>
      </c>
    </row>
    <row r="316" spans="14:24" x14ac:dyDescent="0.35">
      <c r="N316" s="246">
        <f>Weather_Site!B322</f>
        <v>0</v>
      </c>
      <c r="O316" s="247">
        <f>Weather_Site!C322</f>
        <v>0</v>
      </c>
      <c r="P316" s="5">
        <f>Weather_Site!E322</f>
        <v>0</v>
      </c>
      <c r="Q316" s="247">
        <f t="shared" si="44"/>
        <v>0</v>
      </c>
      <c r="R316" s="5">
        <f t="shared" si="39"/>
        <v>0</v>
      </c>
      <c r="S316" s="5">
        <f t="shared" si="45"/>
        <v>0</v>
      </c>
      <c r="T316" s="249">
        <f t="shared" si="46"/>
        <v>0</v>
      </c>
      <c r="U316" s="5">
        <f t="shared" si="40"/>
        <v>0</v>
      </c>
      <c r="V316" s="249">
        <f t="shared" si="41"/>
        <v>0</v>
      </c>
      <c r="W316" s="278">
        <f t="shared" si="42"/>
        <v>0</v>
      </c>
      <c r="X316" s="279">
        <f t="shared" si="43"/>
        <v>0</v>
      </c>
    </row>
    <row r="317" spans="14:24" x14ac:dyDescent="0.35">
      <c r="N317" s="246">
        <f>Weather_Site!B323</f>
        <v>0</v>
      </c>
      <c r="O317" s="247">
        <f>Weather_Site!C323</f>
        <v>0</v>
      </c>
      <c r="P317" s="5">
        <f>Weather_Site!E323</f>
        <v>0</v>
      </c>
      <c r="Q317" s="247">
        <f t="shared" si="44"/>
        <v>0</v>
      </c>
      <c r="R317" s="5">
        <f t="shared" si="39"/>
        <v>0</v>
      </c>
      <c r="S317" s="5">
        <f t="shared" si="45"/>
        <v>0</v>
      </c>
      <c r="T317" s="249">
        <f t="shared" si="46"/>
        <v>0</v>
      </c>
      <c r="U317" s="5">
        <f t="shared" si="40"/>
        <v>0</v>
      </c>
      <c r="V317" s="249">
        <f t="shared" si="41"/>
        <v>0</v>
      </c>
      <c r="W317" s="278">
        <f t="shared" si="42"/>
        <v>0</v>
      </c>
      <c r="X317" s="279">
        <f t="shared" si="43"/>
        <v>0</v>
      </c>
    </row>
    <row r="318" spans="14:24" x14ac:dyDescent="0.35">
      <c r="N318" s="246">
        <f>Weather_Site!B324</f>
        <v>0</v>
      </c>
      <c r="O318" s="247">
        <f>Weather_Site!C324</f>
        <v>0</v>
      </c>
      <c r="P318" s="5">
        <f>Weather_Site!E324</f>
        <v>0</v>
      </c>
      <c r="Q318" s="247">
        <f t="shared" si="44"/>
        <v>0</v>
      </c>
      <c r="R318" s="5">
        <f t="shared" si="39"/>
        <v>0</v>
      </c>
      <c r="S318" s="5">
        <f t="shared" si="45"/>
        <v>0</v>
      </c>
      <c r="T318" s="249">
        <f t="shared" si="46"/>
        <v>0</v>
      </c>
      <c r="U318" s="5">
        <f t="shared" si="40"/>
        <v>0</v>
      </c>
      <c r="V318" s="249">
        <f t="shared" si="41"/>
        <v>0</v>
      </c>
      <c r="W318" s="278">
        <f t="shared" si="42"/>
        <v>0</v>
      </c>
      <c r="X318" s="279">
        <f t="shared" si="43"/>
        <v>0</v>
      </c>
    </row>
    <row r="319" spans="14:24" x14ac:dyDescent="0.35">
      <c r="N319" s="246">
        <f>Weather_Site!B325</f>
        <v>0</v>
      </c>
      <c r="O319" s="247">
        <f>Weather_Site!C325</f>
        <v>0</v>
      </c>
      <c r="P319" s="5">
        <f>Weather_Site!E325</f>
        <v>0</v>
      </c>
      <c r="Q319" s="247">
        <f t="shared" si="44"/>
        <v>0</v>
      </c>
      <c r="R319" s="5">
        <f t="shared" si="39"/>
        <v>0</v>
      </c>
      <c r="S319" s="5">
        <f t="shared" si="45"/>
        <v>0</v>
      </c>
      <c r="T319" s="249">
        <f t="shared" si="46"/>
        <v>0</v>
      </c>
      <c r="U319" s="5">
        <f t="shared" si="40"/>
        <v>0</v>
      </c>
      <c r="V319" s="249">
        <f t="shared" si="41"/>
        <v>0</v>
      </c>
      <c r="W319" s="278">
        <f t="shared" si="42"/>
        <v>0</v>
      </c>
      <c r="X319" s="279">
        <f t="shared" si="43"/>
        <v>0</v>
      </c>
    </row>
    <row r="320" spans="14:24" x14ac:dyDescent="0.35">
      <c r="N320" s="246">
        <f>Weather_Site!B326</f>
        <v>0</v>
      </c>
      <c r="O320" s="247">
        <f>Weather_Site!C326</f>
        <v>0</v>
      </c>
      <c r="P320" s="5">
        <f>Weather_Site!E326</f>
        <v>0</v>
      </c>
      <c r="Q320" s="247">
        <f t="shared" si="44"/>
        <v>0</v>
      </c>
      <c r="R320" s="5">
        <f t="shared" si="39"/>
        <v>0</v>
      </c>
      <c r="S320" s="5">
        <f t="shared" si="45"/>
        <v>0</v>
      </c>
      <c r="T320" s="249">
        <f t="shared" si="46"/>
        <v>0</v>
      </c>
      <c r="U320" s="5">
        <f t="shared" si="40"/>
        <v>0</v>
      </c>
      <c r="V320" s="249">
        <f t="shared" si="41"/>
        <v>0</v>
      </c>
      <c r="W320" s="278">
        <f t="shared" si="42"/>
        <v>0</v>
      </c>
      <c r="X320" s="279">
        <f t="shared" si="43"/>
        <v>0</v>
      </c>
    </row>
    <row r="321" spans="14:24" x14ac:dyDescent="0.35">
      <c r="N321" s="246">
        <f>Weather_Site!B327</f>
        <v>0</v>
      </c>
      <c r="O321" s="247">
        <f>Weather_Site!C327</f>
        <v>0</v>
      </c>
      <c r="P321" s="5">
        <f>Weather_Site!E327</f>
        <v>0</v>
      </c>
      <c r="Q321" s="247">
        <f t="shared" si="44"/>
        <v>0</v>
      </c>
      <c r="R321" s="5">
        <f t="shared" si="39"/>
        <v>0</v>
      </c>
      <c r="S321" s="5">
        <f t="shared" si="45"/>
        <v>0</v>
      </c>
      <c r="T321" s="249">
        <f t="shared" si="46"/>
        <v>0</v>
      </c>
      <c r="U321" s="5">
        <f t="shared" si="40"/>
        <v>0</v>
      </c>
      <c r="V321" s="249">
        <f t="shared" si="41"/>
        <v>0</v>
      </c>
      <c r="W321" s="278">
        <f t="shared" si="42"/>
        <v>0</v>
      </c>
      <c r="X321" s="279">
        <f t="shared" si="43"/>
        <v>0</v>
      </c>
    </row>
    <row r="322" spans="14:24" x14ac:dyDescent="0.35">
      <c r="N322" s="246">
        <f>Weather_Site!B328</f>
        <v>0</v>
      </c>
      <c r="O322" s="247">
        <f>Weather_Site!C328</f>
        <v>0</v>
      </c>
      <c r="P322" s="5">
        <f>Weather_Site!E328</f>
        <v>0</v>
      </c>
      <c r="Q322" s="247">
        <f t="shared" si="44"/>
        <v>0</v>
      </c>
      <c r="R322" s="5">
        <f t="shared" si="39"/>
        <v>0</v>
      </c>
      <c r="S322" s="5">
        <f t="shared" si="45"/>
        <v>0</v>
      </c>
      <c r="T322" s="249">
        <f t="shared" si="46"/>
        <v>0</v>
      </c>
      <c r="U322" s="5">
        <f t="shared" si="40"/>
        <v>0</v>
      </c>
      <c r="V322" s="249">
        <f t="shared" si="41"/>
        <v>0</v>
      </c>
      <c r="W322" s="278">
        <f t="shared" si="42"/>
        <v>0</v>
      </c>
      <c r="X322" s="279">
        <f t="shared" si="43"/>
        <v>0</v>
      </c>
    </row>
    <row r="323" spans="14:24" x14ac:dyDescent="0.35">
      <c r="N323" s="246">
        <f>Weather_Site!B329</f>
        <v>0</v>
      </c>
      <c r="O323" s="247">
        <f>Weather_Site!C329</f>
        <v>0</v>
      </c>
      <c r="P323" s="5">
        <f>Weather_Site!E329</f>
        <v>0</v>
      </c>
      <c r="Q323" s="247">
        <f t="shared" si="44"/>
        <v>0</v>
      </c>
      <c r="R323" s="5">
        <f t="shared" si="39"/>
        <v>0</v>
      </c>
      <c r="S323" s="5">
        <f t="shared" si="45"/>
        <v>0</v>
      </c>
      <c r="T323" s="249">
        <f t="shared" si="46"/>
        <v>0</v>
      </c>
      <c r="U323" s="5">
        <f t="shared" si="40"/>
        <v>0</v>
      </c>
      <c r="V323" s="249">
        <f t="shared" si="41"/>
        <v>0</v>
      </c>
      <c r="W323" s="278">
        <f t="shared" si="42"/>
        <v>0</v>
      </c>
      <c r="X323" s="279">
        <f t="shared" si="43"/>
        <v>0</v>
      </c>
    </row>
    <row r="324" spans="14:24" x14ac:dyDescent="0.35">
      <c r="N324" s="246">
        <f>Weather_Site!B330</f>
        <v>0</v>
      </c>
      <c r="O324" s="247">
        <f>Weather_Site!C330</f>
        <v>0</v>
      </c>
      <c r="P324" s="5">
        <f>Weather_Site!E330</f>
        <v>0</v>
      </c>
      <c r="Q324" s="247">
        <f t="shared" si="44"/>
        <v>0</v>
      </c>
      <c r="R324" s="5">
        <f t="shared" si="39"/>
        <v>0</v>
      </c>
      <c r="S324" s="5">
        <f t="shared" si="45"/>
        <v>0</v>
      </c>
      <c r="T324" s="249">
        <f t="shared" si="46"/>
        <v>0</v>
      </c>
      <c r="U324" s="5">
        <f t="shared" si="40"/>
        <v>0</v>
      </c>
      <c r="V324" s="249">
        <f t="shared" si="41"/>
        <v>0</v>
      </c>
      <c r="W324" s="278">
        <f t="shared" si="42"/>
        <v>0</v>
      </c>
      <c r="X324" s="279">
        <f t="shared" si="43"/>
        <v>0</v>
      </c>
    </row>
    <row r="325" spans="14:24" x14ac:dyDescent="0.35">
      <c r="N325" s="246">
        <f>Weather_Site!B331</f>
        <v>0</v>
      </c>
      <c r="O325" s="247">
        <f>Weather_Site!C331</f>
        <v>0</v>
      </c>
      <c r="P325" s="5">
        <f>Weather_Site!E331</f>
        <v>0</v>
      </c>
      <c r="Q325" s="247">
        <f t="shared" si="44"/>
        <v>0</v>
      </c>
      <c r="R325" s="5">
        <f t="shared" si="39"/>
        <v>0</v>
      </c>
      <c r="S325" s="5">
        <f t="shared" si="45"/>
        <v>0</v>
      </c>
      <c r="T325" s="249">
        <f t="shared" si="46"/>
        <v>0</v>
      </c>
      <c r="U325" s="5">
        <f t="shared" si="40"/>
        <v>0</v>
      </c>
      <c r="V325" s="249">
        <f t="shared" si="41"/>
        <v>0</v>
      </c>
      <c r="W325" s="278">
        <f t="shared" si="42"/>
        <v>0</v>
      </c>
      <c r="X325" s="279">
        <f t="shared" si="43"/>
        <v>0</v>
      </c>
    </row>
    <row r="326" spans="14:24" x14ac:dyDescent="0.35">
      <c r="N326" s="246">
        <f>Weather_Site!B332</f>
        <v>0</v>
      </c>
      <c r="O326" s="247">
        <f>Weather_Site!C332</f>
        <v>0</v>
      </c>
      <c r="P326" s="5">
        <f>Weather_Site!E332</f>
        <v>0</v>
      </c>
      <c r="Q326" s="247">
        <f t="shared" si="44"/>
        <v>0</v>
      </c>
      <c r="R326" s="5">
        <f t="shared" si="39"/>
        <v>0</v>
      </c>
      <c r="S326" s="5">
        <f t="shared" si="45"/>
        <v>0</v>
      </c>
      <c r="T326" s="249">
        <f t="shared" si="46"/>
        <v>0</v>
      </c>
      <c r="U326" s="5">
        <f t="shared" si="40"/>
        <v>0</v>
      </c>
      <c r="V326" s="249">
        <f t="shared" si="41"/>
        <v>0</v>
      </c>
      <c r="W326" s="278">
        <f t="shared" si="42"/>
        <v>0</v>
      </c>
      <c r="X326" s="279">
        <f t="shared" si="43"/>
        <v>0</v>
      </c>
    </row>
    <row r="327" spans="14:24" x14ac:dyDescent="0.35">
      <c r="N327" s="246">
        <f>Weather_Site!B333</f>
        <v>0</v>
      </c>
      <c r="O327" s="247">
        <f>Weather_Site!C333</f>
        <v>0</v>
      </c>
      <c r="P327" s="5">
        <f>Weather_Site!E333</f>
        <v>0</v>
      </c>
      <c r="Q327" s="247">
        <f t="shared" si="44"/>
        <v>0</v>
      </c>
      <c r="R327" s="5">
        <f t="shared" si="39"/>
        <v>0</v>
      </c>
      <c r="S327" s="5">
        <f t="shared" si="45"/>
        <v>0</v>
      </c>
      <c r="T327" s="249">
        <f t="shared" si="46"/>
        <v>0</v>
      </c>
      <c r="U327" s="5">
        <f t="shared" si="40"/>
        <v>0</v>
      </c>
      <c r="V327" s="249">
        <f t="shared" si="41"/>
        <v>0</v>
      </c>
      <c r="W327" s="278">
        <f t="shared" si="42"/>
        <v>0</v>
      </c>
      <c r="X327" s="279">
        <f t="shared" si="43"/>
        <v>0</v>
      </c>
    </row>
    <row r="328" spans="14:24" x14ac:dyDescent="0.35">
      <c r="N328" s="246">
        <f>Weather_Site!B334</f>
        <v>0</v>
      </c>
      <c r="O328" s="247">
        <f>Weather_Site!C334</f>
        <v>0</v>
      </c>
      <c r="P328" s="5">
        <f>Weather_Site!E334</f>
        <v>0</v>
      </c>
      <c r="Q328" s="247">
        <f t="shared" si="44"/>
        <v>0</v>
      </c>
      <c r="R328" s="5">
        <f t="shared" ref="R328:R391" si="47">HOUR(Q328)</f>
        <v>0</v>
      </c>
      <c r="S328" s="5">
        <f t="shared" si="45"/>
        <v>0</v>
      </c>
      <c r="T328" s="249">
        <f t="shared" si="46"/>
        <v>0</v>
      </c>
      <c r="U328" s="5">
        <f t="shared" ref="U328:U391" si="48">MAX((T328-70*R328),0)</f>
        <v>0</v>
      </c>
      <c r="V328" s="249">
        <f t="shared" ref="V328:V391" si="49">IF(OR(AND((N328-N327)=0,O327&gt;0.5),AND((N328-N327)=1,O328&lt;0.5),AND(N328-N327)=0,O328&lt;0.5),U328+V327,U328)</f>
        <v>0</v>
      </c>
      <c r="W328" s="278">
        <f t="shared" ref="W328:W391" si="50">IF(O328&lt;0.75,MAX(V328,W327),V328)</f>
        <v>0</v>
      </c>
      <c r="X328" s="279">
        <f t="shared" si="43"/>
        <v>0</v>
      </c>
    </row>
    <row r="329" spans="14:24" x14ac:dyDescent="0.35">
      <c r="N329" s="246">
        <f>Weather_Site!B335</f>
        <v>0</v>
      </c>
      <c r="O329" s="247">
        <f>Weather_Site!C335</f>
        <v>0</v>
      </c>
      <c r="P329" s="5">
        <f>Weather_Site!E335</f>
        <v>0</v>
      </c>
      <c r="Q329" s="247">
        <f t="shared" si="44"/>
        <v>0</v>
      </c>
      <c r="R329" s="5">
        <f t="shared" si="47"/>
        <v>0</v>
      </c>
      <c r="S329" s="5">
        <f t="shared" si="45"/>
        <v>0</v>
      </c>
      <c r="T329" s="249">
        <f t="shared" si="46"/>
        <v>0</v>
      </c>
      <c r="U329" s="5">
        <f t="shared" si="48"/>
        <v>0</v>
      </c>
      <c r="V329" s="249">
        <f t="shared" si="49"/>
        <v>0</v>
      </c>
      <c r="W329" s="278">
        <f t="shared" si="50"/>
        <v>0</v>
      </c>
      <c r="X329" s="279">
        <f t="shared" si="43"/>
        <v>0</v>
      </c>
    </row>
    <row r="330" spans="14:24" x14ac:dyDescent="0.35">
      <c r="N330" s="246">
        <f>Weather_Site!B336</f>
        <v>0</v>
      </c>
      <c r="O330" s="247">
        <f>Weather_Site!C336</f>
        <v>0</v>
      </c>
      <c r="P330" s="5">
        <f>Weather_Site!E336</f>
        <v>0</v>
      </c>
      <c r="Q330" s="247">
        <f t="shared" si="44"/>
        <v>0</v>
      </c>
      <c r="R330" s="5">
        <f t="shared" si="47"/>
        <v>0</v>
      </c>
      <c r="S330" s="5">
        <f t="shared" si="45"/>
        <v>0</v>
      </c>
      <c r="T330" s="249">
        <f t="shared" si="46"/>
        <v>0</v>
      </c>
      <c r="U330" s="5">
        <f t="shared" si="48"/>
        <v>0</v>
      </c>
      <c r="V330" s="249">
        <f t="shared" si="49"/>
        <v>0</v>
      </c>
      <c r="W330" s="278">
        <f t="shared" si="50"/>
        <v>0</v>
      </c>
      <c r="X330" s="279">
        <f t="shared" si="43"/>
        <v>0</v>
      </c>
    </row>
    <row r="331" spans="14:24" x14ac:dyDescent="0.35">
      <c r="N331" s="246">
        <f>Weather_Site!B337</f>
        <v>0</v>
      </c>
      <c r="O331" s="247">
        <f>Weather_Site!C337</f>
        <v>0</v>
      </c>
      <c r="P331" s="5">
        <f>Weather_Site!E337</f>
        <v>0</v>
      </c>
      <c r="Q331" s="247">
        <f t="shared" si="44"/>
        <v>0</v>
      </c>
      <c r="R331" s="5">
        <f t="shared" si="47"/>
        <v>0</v>
      </c>
      <c r="S331" s="5">
        <f t="shared" si="45"/>
        <v>0</v>
      </c>
      <c r="T331" s="249">
        <f t="shared" si="46"/>
        <v>0</v>
      </c>
      <c r="U331" s="5">
        <f t="shared" si="48"/>
        <v>0</v>
      </c>
      <c r="V331" s="249">
        <f t="shared" si="49"/>
        <v>0</v>
      </c>
      <c r="W331" s="278">
        <f t="shared" si="50"/>
        <v>0</v>
      </c>
      <c r="X331" s="279">
        <f t="shared" si="43"/>
        <v>0</v>
      </c>
    </row>
    <row r="332" spans="14:24" x14ac:dyDescent="0.35">
      <c r="N332" s="246">
        <f>Weather_Site!B338</f>
        <v>0</v>
      </c>
      <c r="O332" s="247">
        <f>Weather_Site!C338</f>
        <v>0</v>
      </c>
      <c r="P332" s="5">
        <f>Weather_Site!E338</f>
        <v>0</v>
      </c>
      <c r="Q332" s="247">
        <f t="shared" si="44"/>
        <v>0</v>
      </c>
      <c r="R332" s="5">
        <f t="shared" si="47"/>
        <v>0</v>
      </c>
      <c r="S332" s="5">
        <f t="shared" si="45"/>
        <v>0</v>
      </c>
      <c r="T332" s="249">
        <f t="shared" si="46"/>
        <v>0</v>
      </c>
      <c r="U332" s="5">
        <f t="shared" si="48"/>
        <v>0</v>
      </c>
      <c r="V332" s="249">
        <f t="shared" si="49"/>
        <v>0</v>
      </c>
      <c r="W332" s="278">
        <f t="shared" si="50"/>
        <v>0</v>
      </c>
      <c r="X332" s="279">
        <f t="shared" si="43"/>
        <v>0</v>
      </c>
    </row>
    <row r="333" spans="14:24" x14ac:dyDescent="0.35">
      <c r="N333" s="246">
        <f>Weather_Site!B339</f>
        <v>0</v>
      </c>
      <c r="O333" s="247">
        <f>Weather_Site!C339</f>
        <v>0</v>
      </c>
      <c r="P333" s="5">
        <f>Weather_Site!E339</f>
        <v>0</v>
      </c>
      <c r="Q333" s="247">
        <f t="shared" si="44"/>
        <v>0</v>
      </c>
      <c r="R333" s="5">
        <f t="shared" si="47"/>
        <v>0</v>
      </c>
      <c r="S333" s="5">
        <f t="shared" si="45"/>
        <v>0</v>
      </c>
      <c r="T333" s="249">
        <f t="shared" si="46"/>
        <v>0</v>
      </c>
      <c r="U333" s="5">
        <f t="shared" si="48"/>
        <v>0</v>
      </c>
      <c r="V333" s="249">
        <f t="shared" si="49"/>
        <v>0</v>
      </c>
      <c r="W333" s="278">
        <f t="shared" si="50"/>
        <v>0</v>
      </c>
      <c r="X333" s="279">
        <f t="shared" si="43"/>
        <v>0</v>
      </c>
    </row>
    <row r="334" spans="14:24" x14ac:dyDescent="0.35">
      <c r="N334" s="246">
        <f>Weather_Site!B340</f>
        <v>0</v>
      </c>
      <c r="O334" s="247">
        <f>Weather_Site!C340</f>
        <v>0</v>
      </c>
      <c r="P334" s="5">
        <f>Weather_Site!E340</f>
        <v>0</v>
      </c>
      <c r="Q334" s="247">
        <f t="shared" si="44"/>
        <v>0</v>
      </c>
      <c r="R334" s="5">
        <f t="shared" si="47"/>
        <v>0</v>
      </c>
      <c r="S334" s="5">
        <f t="shared" si="45"/>
        <v>0</v>
      </c>
      <c r="T334" s="249">
        <f t="shared" si="46"/>
        <v>0</v>
      </c>
      <c r="U334" s="5">
        <f t="shared" si="48"/>
        <v>0</v>
      </c>
      <c r="V334" s="249">
        <f t="shared" si="49"/>
        <v>0</v>
      </c>
      <c r="W334" s="278">
        <f t="shared" si="50"/>
        <v>0</v>
      </c>
      <c r="X334" s="279">
        <f t="shared" si="43"/>
        <v>0</v>
      </c>
    </row>
    <row r="335" spans="14:24" x14ac:dyDescent="0.35">
      <c r="N335" s="246">
        <f>Weather_Site!B341</f>
        <v>0</v>
      </c>
      <c r="O335" s="247">
        <f>Weather_Site!C341</f>
        <v>0</v>
      </c>
      <c r="P335" s="5">
        <f>Weather_Site!E341</f>
        <v>0</v>
      </c>
      <c r="Q335" s="247">
        <f t="shared" si="44"/>
        <v>0</v>
      </c>
      <c r="R335" s="5">
        <f t="shared" si="47"/>
        <v>0</v>
      </c>
      <c r="S335" s="5">
        <f t="shared" si="45"/>
        <v>0</v>
      </c>
      <c r="T335" s="249">
        <f t="shared" si="46"/>
        <v>0</v>
      </c>
      <c r="U335" s="5">
        <f t="shared" si="48"/>
        <v>0</v>
      </c>
      <c r="V335" s="249">
        <f t="shared" si="49"/>
        <v>0</v>
      </c>
      <c r="W335" s="278">
        <f t="shared" si="50"/>
        <v>0</v>
      </c>
      <c r="X335" s="279">
        <f t="shared" si="43"/>
        <v>0</v>
      </c>
    </row>
    <row r="336" spans="14:24" x14ac:dyDescent="0.35">
      <c r="N336" s="246">
        <f>Weather_Site!B342</f>
        <v>0</v>
      </c>
      <c r="O336" s="247">
        <f>Weather_Site!C342</f>
        <v>0</v>
      </c>
      <c r="P336" s="5">
        <f>Weather_Site!E342</f>
        <v>0</v>
      </c>
      <c r="Q336" s="247">
        <f t="shared" si="44"/>
        <v>0</v>
      </c>
      <c r="R336" s="5">
        <f t="shared" si="47"/>
        <v>0</v>
      </c>
      <c r="S336" s="5">
        <f t="shared" si="45"/>
        <v>0</v>
      </c>
      <c r="T336" s="249">
        <f t="shared" si="46"/>
        <v>0</v>
      </c>
      <c r="U336" s="5">
        <f t="shared" si="48"/>
        <v>0</v>
      </c>
      <c r="V336" s="249">
        <f t="shared" si="49"/>
        <v>0</v>
      </c>
      <c r="W336" s="278">
        <f t="shared" si="50"/>
        <v>0</v>
      </c>
      <c r="X336" s="279">
        <f t="shared" si="43"/>
        <v>0</v>
      </c>
    </row>
    <row r="337" spans="14:24" x14ac:dyDescent="0.35">
      <c r="N337" s="246">
        <f>Weather_Site!B343</f>
        <v>0</v>
      </c>
      <c r="O337" s="247">
        <f>Weather_Site!C343</f>
        <v>0</v>
      </c>
      <c r="P337" s="5">
        <f>Weather_Site!E343</f>
        <v>0</v>
      </c>
      <c r="Q337" s="247">
        <f t="shared" si="44"/>
        <v>0</v>
      </c>
      <c r="R337" s="5">
        <f t="shared" si="47"/>
        <v>0</v>
      </c>
      <c r="S337" s="5">
        <f t="shared" si="45"/>
        <v>0</v>
      </c>
      <c r="T337" s="249">
        <f t="shared" si="46"/>
        <v>0</v>
      </c>
      <c r="U337" s="5">
        <f t="shared" si="48"/>
        <v>0</v>
      </c>
      <c r="V337" s="249">
        <f t="shared" si="49"/>
        <v>0</v>
      </c>
      <c r="W337" s="278">
        <f t="shared" si="50"/>
        <v>0</v>
      </c>
      <c r="X337" s="279">
        <f t="shared" si="43"/>
        <v>0</v>
      </c>
    </row>
    <row r="338" spans="14:24" x14ac:dyDescent="0.35">
      <c r="N338" s="246">
        <f>Weather_Site!B344</f>
        <v>0</v>
      </c>
      <c r="O338" s="247">
        <f>Weather_Site!C344</f>
        <v>0</v>
      </c>
      <c r="P338" s="5">
        <f>Weather_Site!E344</f>
        <v>0</v>
      </c>
      <c r="Q338" s="247">
        <f t="shared" si="44"/>
        <v>0</v>
      </c>
      <c r="R338" s="5">
        <f t="shared" si="47"/>
        <v>0</v>
      </c>
      <c r="S338" s="5">
        <f t="shared" si="45"/>
        <v>0</v>
      </c>
      <c r="T338" s="249">
        <f t="shared" si="46"/>
        <v>0</v>
      </c>
      <c r="U338" s="5">
        <f t="shared" si="48"/>
        <v>0</v>
      </c>
      <c r="V338" s="249">
        <f t="shared" si="49"/>
        <v>0</v>
      </c>
      <c r="W338" s="278">
        <f t="shared" si="50"/>
        <v>0</v>
      </c>
      <c r="X338" s="279">
        <f t="shared" si="43"/>
        <v>0</v>
      </c>
    </row>
    <row r="339" spans="14:24" x14ac:dyDescent="0.35">
      <c r="N339" s="246">
        <f>Weather_Site!B345</f>
        <v>0</v>
      </c>
      <c r="O339" s="247">
        <f>Weather_Site!C345</f>
        <v>0</v>
      </c>
      <c r="P339" s="5">
        <f>Weather_Site!E345</f>
        <v>0</v>
      </c>
      <c r="Q339" s="247">
        <f t="shared" si="44"/>
        <v>0</v>
      </c>
      <c r="R339" s="5">
        <f t="shared" si="47"/>
        <v>0</v>
      </c>
      <c r="S339" s="5">
        <f t="shared" si="45"/>
        <v>0</v>
      </c>
      <c r="T339" s="249">
        <f t="shared" si="46"/>
        <v>0</v>
      </c>
      <c r="U339" s="5">
        <f t="shared" si="48"/>
        <v>0</v>
      </c>
      <c r="V339" s="249">
        <f t="shared" si="49"/>
        <v>0</v>
      </c>
      <c r="W339" s="278">
        <f t="shared" si="50"/>
        <v>0</v>
      </c>
      <c r="X339" s="279">
        <f t="shared" si="43"/>
        <v>0</v>
      </c>
    </row>
    <row r="340" spans="14:24" x14ac:dyDescent="0.35">
      <c r="N340" s="246">
        <f>Weather_Site!B346</f>
        <v>0</v>
      </c>
      <c r="O340" s="247">
        <f>Weather_Site!C346</f>
        <v>0</v>
      </c>
      <c r="P340" s="5">
        <f>Weather_Site!E346</f>
        <v>0</v>
      </c>
      <c r="Q340" s="247">
        <f t="shared" si="44"/>
        <v>0</v>
      </c>
      <c r="R340" s="5">
        <f t="shared" si="47"/>
        <v>0</v>
      </c>
      <c r="S340" s="5">
        <f t="shared" si="45"/>
        <v>0</v>
      </c>
      <c r="T340" s="249">
        <f t="shared" si="46"/>
        <v>0</v>
      </c>
      <c r="U340" s="5">
        <f t="shared" si="48"/>
        <v>0</v>
      </c>
      <c r="V340" s="249">
        <f t="shared" si="49"/>
        <v>0</v>
      </c>
      <c r="W340" s="278">
        <f t="shared" si="50"/>
        <v>0</v>
      </c>
      <c r="X340" s="279">
        <f t="shared" si="43"/>
        <v>0</v>
      </c>
    </row>
    <row r="341" spans="14:24" x14ac:dyDescent="0.35">
      <c r="N341" s="246">
        <f>Weather_Site!B347</f>
        <v>0</v>
      </c>
      <c r="O341" s="247">
        <f>Weather_Site!C347</f>
        <v>0</v>
      </c>
      <c r="P341" s="5">
        <f>Weather_Site!E347</f>
        <v>0</v>
      </c>
      <c r="Q341" s="247">
        <f t="shared" si="44"/>
        <v>0</v>
      </c>
      <c r="R341" s="5">
        <f t="shared" si="47"/>
        <v>0</v>
      </c>
      <c r="S341" s="5">
        <f t="shared" si="45"/>
        <v>0</v>
      </c>
      <c r="T341" s="249">
        <f t="shared" si="46"/>
        <v>0</v>
      </c>
      <c r="U341" s="5">
        <f t="shared" si="48"/>
        <v>0</v>
      </c>
      <c r="V341" s="249">
        <f t="shared" si="49"/>
        <v>0</v>
      </c>
      <c r="W341" s="278">
        <f t="shared" si="50"/>
        <v>0</v>
      </c>
      <c r="X341" s="279">
        <f t="shared" si="43"/>
        <v>0</v>
      </c>
    </row>
    <row r="342" spans="14:24" x14ac:dyDescent="0.35">
      <c r="N342" s="246">
        <f>Weather_Site!B348</f>
        <v>0</v>
      </c>
      <c r="O342" s="247">
        <f>Weather_Site!C348</f>
        <v>0</v>
      </c>
      <c r="P342" s="5">
        <f>Weather_Site!E348</f>
        <v>0</v>
      </c>
      <c r="Q342" s="247">
        <f t="shared" si="44"/>
        <v>0</v>
      </c>
      <c r="R342" s="5">
        <f t="shared" si="47"/>
        <v>0</v>
      </c>
      <c r="S342" s="5">
        <f t="shared" si="45"/>
        <v>0</v>
      </c>
      <c r="T342" s="249">
        <f t="shared" si="46"/>
        <v>0</v>
      </c>
      <c r="U342" s="5">
        <f t="shared" si="48"/>
        <v>0</v>
      </c>
      <c r="V342" s="249">
        <f t="shared" si="49"/>
        <v>0</v>
      </c>
      <c r="W342" s="278">
        <f t="shared" si="50"/>
        <v>0</v>
      </c>
      <c r="X342" s="279">
        <f t="shared" si="43"/>
        <v>0</v>
      </c>
    </row>
    <row r="343" spans="14:24" x14ac:dyDescent="0.35">
      <c r="N343" s="246">
        <f>Weather_Site!B349</f>
        <v>0</v>
      </c>
      <c r="O343" s="247">
        <f>Weather_Site!C349</f>
        <v>0</v>
      </c>
      <c r="P343" s="5">
        <f>Weather_Site!E349</f>
        <v>0</v>
      </c>
      <c r="Q343" s="247">
        <f t="shared" si="44"/>
        <v>0</v>
      </c>
      <c r="R343" s="5">
        <f t="shared" si="47"/>
        <v>0</v>
      </c>
      <c r="S343" s="5">
        <f t="shared" si="45"/>
        <v>0</v>
      </c>
      <c r="T343" s="249">
        <f t="shared" si="46"/>
        <v>0</v>
      </c>
      <c r="U343" s="5">
        <f t="shared" si="48"/>
        <v>0</v>
      </c>
      <c r="V343" s="249">
        <f t="shared" si="49"/>
        <v>0</v>
      </c>
      <c r="W343" s="278">
        <f t="shared" si="50"/>
        <v>0</v>
      </c>
      <c r="X343" s="279">
        <f t="shared" si="43"/>
        <v>0</v>
      </c>
    </row>
    <row r="344" spans="14:24" x14ac:dyDescent="0.35">
      <c r="N344" s="246">
        <f>Weather_Site!B350</f>
        <v>0</v>
      </c>
      <c r="O344" s="247">
        <f>Weather_Site!C350</f>
        <v>0</v>
      </c>
      <c r="P344" s="5">
        <f>Weather_Site!E350</f>
        <v>0</v>
      </c>
      <c r="Q344" s="247">
        <f t="shared" si="44"/>
        <v>0</v>
      </c>
      <c r="R344" s="5">
        <f t="shared" si="47"/>
        <v>0</v>
      </c>
      <c r="S344" s="5">
        <f t="shared" si="45"/>
        <v>0</v>
      </c>
      <c r="T344" s="249">
        <f t="shared" si="46"/>
        <v>0</v>
      </c>
      <c r="U344" s="5">
        <f t="shared" si="48"/>
        <v>0</v>
      </c>
      <c r="V344" s="249">
        <f t="shared" si="49"/>
        <v>0</v>
      </c>
      <c r="W344" s="278">
        <f t="shared" si="50"/>
        <v>0</v>
      </c>
      <c r="X344" s="279">
        <f t="shared" si="43"/>
        <v>0</v>
      </c>
    </row>
    <row r="345" spans="14:24" x14ac:dyDescent="0.35">
      <c r="N345" s="246">
        <f>Weather_Site!B351</f>
        <v>0</v>
      </c>
      <c r="O345" s="247">
        <f>Weather_Site!C351</f>
        <v>0</v>
      </c>
      <c r="P345" s="5">
        <f>Weather_Site!E351</f>
        <v>0</v>
      </c>
      <c r="Q345" s="247">
        <f t="shared" si="44"/>
        <v>0</v>
      </c>
      <c r="R345" s="5">
        <f t="shared" si="47"/>
        <v>0</v>
      </c>
      <c r="S345" s="5">
        <f t="shared" si="45"/>
        <v>0</v>
      </c>
      <c r="T345" s="249">
        <f t="shared" si="46"/>
        <v>0</v>
      </c>
      <c r="U345" s="5">
        <f t="shared" si="48"/>
        <v>0</v>
      </c>
      <c r="V345" s="249">
        <f t="shared" si="49"/>
        <v>0</v>
      </c>
      <c r="W345" s="278">
        <f t="shared" si="50"/>
        <v>0</v>
      </c>
      <c r="X345" s="279">
        <f t="shared" si="43"/>
        <v>0</v>
      </c>
    </row>
    <row r="346" spans="14:24" x14ac:dyDescent="0.35">
      <c r="N346" s="246">
        <f>Weather_Site!B352</f>
        <v>0</v>
      </c>
      <c r="O346" s="247">
        <f>Weather_Site!C352</f>
        <v>0</v>
      </c>
      <c r="P346" s="5">
        <f>Weather_Site!E352</f>
        <v>0</v>
      </c>
      <c r="Q346" s="247">
        <f t="shared" si="44"/>
        <v>0</v>
      </c>
      <c r="R346" s="5">
        <f t="shared" si="47"/>
        <v>0</v>
      </c>
      <c r="S346" s="5">
        <f t="shared" si="45"/>
        <v>0</v>
      </c>
      <c r="T346" s="249">
        <f t="shared" si="46"/>
        <v>0</v>
      </c>
      <c r="U346" s="5">
        <f t="shared" si="48"/>
        <v>0</v>
      </c>
      <c r="V346" s="249">
        <f t="shared" si="49"/>
        <v>0</v>
      </c>
      <c r="W346" s="278">
        <f t="shared" si="50"/>
        <v>0</v>
      </c>
      <c r="X346" s="279">
        <f t="shared" si="43"/>
        <v>0</v>
      </c>
    </row>
    <row r="347" spans="14:24" x14ac:dyDescent="0.35">
      <c r="N347" s="246">
        <f>Weather_Site!B353</f>
        <v>0</v>
      </c>
      <c r="O347" s="247">
        <f>Weather_Site!C353</f>
        <v>0</v>
      </c>
      <c r="P347" s="5">
        <f>Weather_Site!E353</f>
        <v>0</v>
      </c>
      <c r="Q347" s="247">
        <f t="shared" si="44"/>
        <v>0</v>
      </c>
      <c r="R347" s="5">
        <f t="shared" si="47"/>
        <v>0</v>
      </c>
      <c r="S347" s="5">
        <f t="shared" si="45"/>
        <v>0</v>
      </c>
      <c r="T347" s="249">
        <f t="shared" si="46"/>
        <v>0</v>
      </c>
      <c r="U347" s="5">
        <f t="shared" si="48"/>
        <v>0</v>
      </c>
      <c r="V347" s="249">
        <f t="shared" si="49"/>
        <v>0</v>
      </c>
      <c r="W347" s="278">
        <f t="shared" si="50"/>
        <v>0</v>
      </c>
      <c r="X347" s="279">
        <f t="shared" si="43"/>
        <v>0</v>
      </c>
    </row>
    <row r="348" spans="14:24" x14ac:dyDescent="0.35">
      <c r="N348" s="246">
        <f>Weather_Site!B354</f>
        <v>0</v>
      </c>
      <c r="O348" s="247">
        <f>Weather_Site!C354</f>
        <v>0</v>
      </c>
      <c r="P348" s="5">
        <f>Weather_Site!E354</f>
        <v>0</v>
      </c>
      <c r="Q348" s="247">
        <f t="shared" si="44"/>
        <v>0</v>
      </c>
      <c r="R348" s="5">
        <f t="shared" si="47"/>
        <v>0</v>
      </c>
      <c r="S348" s="5">
        <f t="shared" si="45"/>
        <v>0</v>
      </c>
      <c r="T348" s="249">
        <f t="shared" si="46"/>
        <v>0</v>
      </c>
      <c r="U348" s="5">
        <f t="shared" si="48"/>
        <v>0</v>
      </c>
      <c r="V348" s="249">
        <f t="shared" si="49"/>
        <v>0</v>
      </c>
      <c r="W348" s="278">
        <f t="shared" si="50"/>
        <v>0</v>
      </c>
      <c r="X348" s="279">
        <f t="shared" si="43"/>
        <v>0</v>
      </c>
    </row>
    <row r="349" spans="14:24" x14ac:dyDescent="0.35">
      <c r="N349" s="246">
        <f>Weather_Site!B355</f>
        <v>0</v>
      </c>
      <c r="O349" s="247">
        <f>Weather_Site!C355</f>
        <v>0</v>
      </c>
      <c r="P349" s="5">
        <f>Weather_Site!E355</f>
        <v>0</v>
      </c>
      <c r="Q349" s="247">
        <f t="shared" si="44"/>
        <v>0</v>
      </c>
      <c r="R349" s="5">
        <f t="shared" si="47"/>
        <v>0</v>
      </c>
      <c r="S349" s="5">
        <f t="shared" si="45"/>
        <v>0</v>
      </c>
      <c r="T349" s="249">
        <f t="shared" si="46"/>
        <v>0</v>
      </c>
      <c r="U349" s="5">
        <f t="shared" si="48"/>
        <v>0</v>
      </c>
      <c r="V349" s="249">
        <f t="shared" si="49"/>
        <v>0</v>
      </c>
      <c r="W349" s="278">
        <f t="shared" si="50"/>
        <v>0</v>
      </c>
      <c r="X349" s="279">
        <f t="shared" si="43"/>
        <v>0</v>
      </c>
    </row>
    <row r="350" spans="14:24" x14ac:dyDescent="0.35">
      <c r="N350" s="246">
        <f>Weather_Site!B356</f>
        <v>0</v>
      </c>
      <c r="O350" s="247">
        <f>Weather_Site!C356</f>
        <v>0</v>
      </c>
      <c r="P350" s="5">
        <f>Weather_Site!E356</f>
        <v>0</v>
      </c>
      <c r="Q350" s="247">
        <f t="shared" si="44"/>
        <v>0</v>
      </c>
      <c r="R350" s="5">
        <f t="shared" si="47"/>
        <v>0</v>
      </c>
      <c r="S350" s="5">
        <f t="shared" si="45"/>
        <v>0</v>
      </c>
      <c r="T350" s="249">
        <f t="shared" si="46"/>
        <v>0</v>
      </c>
      <c r="U350" s="5">
        <f t="shared" si="48"/>
        <v>0</v>
      </c>
      <c r="V350" s="249">
        <f t="shared" si="49"/>
        <v>0</v>
      </c>
      <c r="W350" s="278">
        <f t="shared" si="50"/>
        <v>0</v>
      </c>
      <c r="X350" s="279">
        <f t="shared" si="43"/>
        <v>0</v>
      </c>
    </row>
    <row r="351" spans="14:24" x14ac:dyDescent="0.35">
      <c r="N351" s="246">
        <f>Weather_Site!B357</f>
        <v>0</v>
      </c>
      <c r="O351" s="247">
        <f>Weather_Site!C357</f>
        <v>0</v>
      </c>
      <c r="P351" s="5">
        <f>Weather_Site!E357</f>
        <v>0</v>
      </c>
      <c r="Q351" s="247">
        <f t="shared" si="44"/>
        <v>0</v>
      </c>
      <c r="R351" s="5">
        <f t="shared" si="47"/>
        <v>0</v>
      </c>
      <c r="S351" s="5">
        <f t="shared" si="45"/>
        <v>0</v>
      </c>
      <c r="T351" s="249">
        <f t="shared" si="46"/>
        <v>0</v>
      </c>
      <c r="U351" s="5">
        <f t="shared" si="48"/>
        <v>0</v>
      </c>
      <c r="V351" s="249">
        <f t="shared" si="49"/>
        <v>0</v>
      </c>
      <c r="W351" s="278">
        <f t="shared" si="50"/>
        <v>0</v>
      </c>
      <c r="X351" s="279">
        <f t="shared" si="43"/>
        <v>0</v>
      </c>
    </row>
    <row r="352" spans="14:24" x14ac:dyDescent="0.35">
      <c r="N352" s="246">
        <f>Weather_Site!B358</f>
        <v>0</v>
      </c>
      <c r="O352" s="247">
        <f>Weather_Site!C358</f>
        <v>0</v>
      </c>
      <c r="P352" s="5">
        <f>Weather_Site!E358</f>
        <v>0</v>
      </c>
      <c r="Q352" s="247">
        <f t="shared" si="44"/>
        <v>0</v>
      </c>
      <c r="R352" s="5">
        <f t="shared" si="47"/>
        <v>0</v>
      </c>
      <c r="S352" s="5">
        <f t="shared" si="45"/>
        <v>0</v>
      </c>
      <c r="T352" s="249">
        <f t="shared" si="46"/>
        <v>0</v>
      </c>
      <c r="U352" s="5">
        <f t="shared" si="48"/>
        <v>0</v>
      </c>
      <c r="V352" s="249">
        <f t="shared" si="49"/>
        <v>0</v>
      </c>
      <c r="W352" s="278">
        <f t="shared" si="50"/>
        <v>0</v>
      </c>
      <c r="X352" s="279">
        <f t="shared" si="43"/>
        <v>0</v>
      </c>
    </row>
    <row r="353" spans="14:24" x14ac:dyDescent="0.35">
      <c r="N353" s="246">
        <f>Weather_Site!B359</f>
        <v>0</v>
      </c>
      <c r="O353" s="247">
        <f>Weather_Site!C359</f>
        <v>0</v>
      </c>
      <c r="P353" s="5">
        <f>Weather_Site!E359</f>
        <v>0</v>
      </c>
      <c r="Q353" s="247">
        <f t="shared" si="44"/>
        <v>0</v>
      </c>
      <c r="R353" s="5">
        <f t="shared" si="47"/>
        <v>0</v>
      </c>
      <c r="S353" s="5">
        <f t="shared" si="45"/>
        <v>0</v>
      </c>
      <c r="T353" s="249">
        <f t="shared" si="46"/>
        <v>0</v>
      </c>
      <c r="U353" s="5">
        <f t="shared" si="48"/>
        <v>0</v>
      </c>
      <c r="V353" s="249">
        <f t="shared" si="49"/>
        <v>0</v>
      </c>
      <c r="W353" s="278">
        <f t="shared" si="50"/>
        <v>0</v>
      </c>
      <c r="X353" s="279">
        <f t="shared" si="43"/>
        <v>0</v>
      </c>
    </row>
    <row r="354" spans="14:24" x14ac:dyDescent="0.35">
      <c r="N354" s="246">
        <f>Weather_Site!B360</f>
        <v>0</v>
      </c>
      <c r="O354" s="247">
        <f>Weather_Site!C360</f>
        <v>0</v>
      </c>
      <c r="P354" s="5">
        <f>Weather_Site!E360</f>
        <v>0</v>
      </c>
      <c r="Q354" s="247">
        <f t="shared" si="44"/>
        <v>0</v>
      </c>
      <c r="R354" s="5">
        <f t="shared" si="47"/>
        <v>0</v>
      </c>
      <c r="S354" s="5">
        <f t="shared" si="45"/>
        <v>0</v>
      </c>
      <c r="T354" s="249">
        <f t="shared" si="46"/>
        <v>0</v>
      </c>
      <c r="U354" s="5">
        <f t="shared" si="48"/>
        <v>0</v>
      </c>
      <c r="V354" s="249">
        <f t="shared" si="49"/>
        <v>0</v>
      </c>
      <c r="W354" s="278">
        <f t="shared" si="50"/>
        <v>0</v>
      </c>
      <c r="X354" s="279">
        <f t="shared" si="43"/>
        <v>0</v>
      </c>
    </row>
    <row r="355" spans="14:24" x14ac:dyDescent="0.35">
      <c r="N355" s="246">
        <f>Weather_Site!B361</f>
        <v>0</v>
      </c>
      <c r="O355" s="247">
        <f>Weather_Site!C361</f>
        <v>0</v>
      </c>
      <c r="P355" s="5">
        <f>Weather_Site!E361</f>
        <v>0</v>
      </c>
      <c r="Q355" s="247">
        <f t="shared" si="44"/>
        <v>0</v>
      </c>
      <c r="R355" s="5">
        <f t="shared" si="47"/>
        <v>0</v>
      </c>
      <c r="S355" s="5">
        <f t="shared" si="45"/>
        <v>0</v>
      </c>
      <c r="T355" s="249">
        <f t="shared" si="46"/>
        <v>0</v>
      </c>
      <c r="U355" s="5">
        <f t="shared" si="48"/>
        <v>0</v>
      </c>
      <c r="V355" s="249">
        <f t="shared" si="49"/>
        <v>0</v>
      </c>
      <c r="W355" s="278">
        <f t="shared" si="50"/>
        <v>0</v>
      </c>
      <c r="X355" s="279">
        <f t="shared" si="43"/>
        <v>0</v>
      </c>
    </row>
    <row r="356" spans="14:24" x14ac:dyDescent="0.35">
      <c r="N356" s="246">
        <f>Weather_Site!B362</f>
        <v>0</v>
      </c>
      <c r="O356" s="247">
        <f>Weather_Site!C362</f>
        <v>0</v>
      </c>
      <c r="P356" s="5">
        <f>Weather_Site!E362</f>
        <v>0</v>
      </c>
      <c r="Q356" s="247">
        <f t="shared" si="44"/>
        <v>0</v>
      </c>
      <c r="R356" s="5">
        <f t="shared" si="47"/>
        <v>0</v>
      </c>
      <c r="S356" s="5">
        <f t="shared" si="45"/>
        <v>0</v>
      </c>
      <c r="T356" s="249">
        <f t="shared" si="46"/>
        <v>0</v>
      </c>
      <c r="U356" s="5">
        <f t="shared" si="48"/>
        <v>0</v>
      </c>
      <c r="V356" s="249">
        <f t="shared" si="49"/>
        <v>0</v>
      </c>
      <c r="W356" s="278">
        <f t="shared" si="50"/>
        <v>0</v>
      </c>
      <c r="X356" s="279">
        <f t="shared" ref="X356:X419" si="51">IF(AND(O355&lt;0.333,O356&gt;=0.333),W356,X355)</f>
        <v>0</v>
      </c>
    </row>
    <row r="357" spans="14:24" x14ac:dyDescent="0.35">
      <c r="N357" s="246">
        <f>Weather_Site!B363</f>
        <v>0</v>
      </c>
      <c r="O357" s="247">
        <f>Weather_Site!C363</f>
        <v>0</v>
      </c>
      <c r="P357" s="5">
        <f>Weather_Site!E363</f>
        <v>0</v>
      </c>
      <c r="Q357" s="247">
        <f t="shared" ref="Q357:Q420" si="52">IF((O357-O356)&lt;0,(1-MAX(O356,0.625))+MIN(O357,0.334),(IF(O356&lt;0.333,(MIN(O357,0.334)-O356),IF(O357&gt;0.625,MAX(O357,0.625)-O356,0))))</f>
        <v>0</v>
      </c>
      <c r="R357" s="5">
        <f t="shared" si="47"/>
        <v>0</v>
      </c>
      <c r="S357" s="5">
        <f t="shared" ref="S357:S420" si="53">HOUR(O357)</f>
        <v>0</v>
      </c>
      <c r="T357" s="249">
        <f t="shared" ref="T357:T420" si="54">(P357+P356)/2*R357</f>
        <v>0</v>
      </c>
      <c r="U357" s="5">
        <f t="shared" si="48"/>
        <v>0</v>
      </c>
      <c r="V357" s="249">
        <f t="shared" si="49"/>
        <v>0</v>
      </c>
      <c r="W357" s="278">
        <f t="shared" si="50"/>
        <v>0</v>
      </c>
      <c r="X357" s="279">
        <f t="shared" si="51"/>
        <v>0</v>
      </c>
    </row>
    <row r="358" spans="14:24" x14ac:dyDescent="0.35">
      <c r="N358" s="246">
        <f>Weather_Site!B364</f>
        <v>0</v>
      </c>
      <c r="O358" s="247">
        <f>Weather_Site!C364</f>
        <v>0</v>
      </c>
      <c r="P358" s="5">
        <f>Weather_Site!E364</f>
        <v>0</v>
      </c>
      <c r="Q358" s="247">
        <f t="shared" si="52"/>
        <v>0</v>
      </c>
      <c r="R358" s="5">
        <f t="shared" si="47"/>
        <v>0</v>
      </c>
      <c r="S358" s="5">
        <f t="shared" si="53"/>
        <v>0</v>
      </c>
      <c r="T358" s="249">
        <f t="shared" si="54"/>
        <v>0</v>
      </c>
      <c r="U358" s="5">
        <f t="shared" si="48"/>
        <v>0</v>
      </c>
      <c r="V358" s="249">
        <f t="shared" si="49"/>
        <v>0</v>
      </c>
      <c r="W358" s="278">
        <f t="shared" si="50"/>
        <v>0</v>
      </c>
      <c r="X358" s="279">
        <f t="shared" si="51"/>
        <v>0</v>
      </c>
    </row>
    <row r="359" spans="14:24" x14ac:dyDescent="0.35">
      <c r="N359" s="246">
        <f>Weather_Site!B365</f>
        <v>0</v>
      </c>
      <c r="O359" s="247">
        <f>Weather_Site!C365</f>
        <v>0</v>
      </c>
      <c r="P359" s="5">
        <f>Weather_Site!E365</f>
        <v>0</v>
      </c>
      <c r="Q359" s="247">
        <f t="shared" si="52"/>
        <v>0</v>
      </c>
      <c r="R359" s="5">
        <f t="shared" si="47"/>
        <v>0</v>
      </c>
      <c r="S359" s="5">
        <f t="shared" si="53"/>
        <v>0</v>
      </c>
      <c r="T359" s="249">
        <f t="shared" si="54"/>
        <v>0</v>
      </c>
      <c r="U359" s="5">
        <f t="shared" si="48"/>
        <v>0</v>
      </c>
      <c r="V359" s="249">
        <f t="shared" si="49"/>
        <v>0</v>
      </c>
      <c r="W359" s="278">
        <f t="shared" si="50"/>
        <v>0</v>
      </c>
      <c r="X359" s="279">
        <f t="shared" si="51"/>
        <v>0</v>
      </c>
    </row>
    <row r="360" spans="14:24" x14ac:dyDescent="0.35">
      <c r="N360" s="246">
        <f>Weather_Site!B366</f>
        <v>0</v>
      </c>
      <c r="O360" s="247">
        <f>Weather_Site!C366</f>
        <v>0</v>
      </c>
      <c r="P360" s="5">
        <f>Weather_Site!E366</f>
        <v>0</v>
      </c>
      <c r="Q360" s="247">
        <f t="shared" si="52"/>
        <v>0</v>
      </c>
      <c r="R360" s="5">
        <f t="shared" si="47"/>
        <v>0</v>
      </c>
      <c r="S360" s="5">
        <f t="shared" si="53"/>
        <v>0</v>
      </c>
      <c r="T360" s="249">
        <f t="shared" si="54"/>
        <v>0</v>
      </c>
      <c r="U360" s="5">
        <f t="shared" si="48"/>
        <v>0</v>
      </c>
      <c r="V360" s="249">
        <f t="shared" si="49"/>
        <v>0</v>
      </c>
      <c r="W360" s="278">
        <f t="shared" si="50"/>
        <v>0</v>
      </c>
      <c r="X360" s="279">
        <f t="shared" si="51"/>
        <v>0</v>
      </c>
    </row>
    <row r="361" spans="14:24" x14ac:dyDescent="0.35">
      <c r="N361" s="246">
        <f>Weather_Site!B367</f>
        <v>0</v>
      </c>
      <c r="O361" s="247">
        <f>Weather_Site!C367</f>
        <v>0</v>
      </c>
      <c r="P361" s="5">
        <f>Weather_Site!E367</f>
        <v>0</v>
      </c>
      <c r="Q361" s="247">
        <f t="shared" si="52"/>
        <v>0</v>
      </c>
      <c r="R361" s="5">
        <f t="shared" si="47"/>
        <v>0</v>
      </c>
      <c r="S361" s="5">
        <f t="shared" si="53"/>
        <v>0</v>
      </c>
      <c r="T361" s="249">
        <f t="shared" si="54"/>
        <v>0</v>
      </c>
      <c r="U361" s="5">
        <f t="shared" si="48"/>
        <v>0</v>
      </c>
      <c r="V361" s="249">
        <f t="shared" si="49"/>
        <v>0</v>
      </c>
      <c r="W361" s="278">
        <f t="shared" si="50"/>
        <v>0</v>
      </c>
      <c r="X361" s="279">
        <f t="shared" si="51"/>
        <v>0</v>
      </c>
    </row>
    <row r="362" spans="14:24" x14ac:dyDescent="0.35">
      <c r="N362" s="246">
        <f>Weather_Site!B368</f>
        <v>0</v>
      </c>
      <c r="O362" s="247">
        <f>Weather_Site!C368</f>
        <v>0</v>
      </c>
      <c r="P362" s="5">
        <f>Weather_Site!E368</f>
        <v>0</v>
      </c>
      <c r="Q362" s="247">
        <f t="shared" si="52"/>
        <v>0</v>
      </c>
      <c r="R362" s="5">
        <f t="shared" si="47"/>
        <v>0</v>
      </c>
      <c r="S362" s="5">
        <f t="shared" si="53"/>
        <v>0</v>
      </c>
      <c r="T362" s="249">
        <f t="shared" si="54"/>
        <v>0</v>
      </c>
      <c r="U362" s="5">
        <f t="shared" si="48"/>
        <v>0</v>
      </c>
      <c r="V362" s="249">
        <f t="shared" si="49"/>
        <v>0</v>
      </c>
      <c r="W362" s="278">
        <f t="shared" si="50"/>
        <v>0</v>
      </c>
      <c r="X362" s="279">
        <f t="shared" si="51"/>
        <v>0</v>
      </c>
    </row>
    <row r="363" spans="14:24" x14ac:dyDescent="0.35">
      <c r="N363" s="246">
        <f>Weather_Site!B369</f>
        <v>0</v>
      </c>
      <c r="O363" s="247">
        <f>Weather_Site!C369</f>
        <v>0</v>
      </c>
      <c r="P363" s="5">
        <f>Weather_Site!E369</f>
        <v>0</v>
      </c>
      <c r="Q363" s="247">
        <f t="shared" si="52"/>
        <v>0</v>
      </c>
      <c r="R363" s="5">
        <f t="shared" si="47"/>
        <v>0</v>
      </c>
      <c r="S363" s="5">
        <f t="shared" si="53"/>
        <v>0</v>
      </c>
      <c r="T363" s="249">
        <f t="shared" si="54"/>
        <v>0</v>
      </c>
      <c r="U363" s="5">
        <f t="shared" si="48"/>
        <v>0</v>
      </c>
      <c r="V363" s="249">
        <f t="shared" si="49"/>
        <v>0</v>
      </c>
      <c r="W363" s="278">
        <f t="shared" si="50"/>
        <v>0</v>
      </c>
      <c r="X363" s="279">
        <f t="shared" si="51"/>
        <v>0</v>
      </c>
    </row>
    <row r="364" spans="14:24" x14ac:dyDescent="0.35">
      <c r="N364" s="246">
        <f>Weather_Site!B370</f>
        <v>0</v>
      </c>
      <c r="O364" s="247">
        <f>Weather_Site!C370</f>
        <v>0</v>
      </c>
      <c r="P364" s="5">
        <f>Weather_Site!E370</f>
        <v>0</v>
      </c>
      <c r="Q364" s="247">
        <f t="shared" si="52"/>
        <v>0</v>
      </c>
      <c r="R364" s="5">
        <f t="shared" si="47"/>
        <v>0</v>
      </c>
      <c r="S364" s="5">
        <f t="shared" si="53"/>
        <v>0</v>
      </c>
      <c r="T364" s="249">
        <f t="shared" si="54"/>
        <v>0</v>
      </c>
      <c r="U364" s="5">
        <f t="shared" si="48"/>
        <v>0</v>
      </c>
      <c r="V364" s="249">
        <f t="shared" si="49"/>
        <v>0</v>
      </c>
      <c r="W364" s="278">
        <f t="shared" si="50"/>
        <v>0</v>
      </c>
      <c r="X364" s="279">
        <f t="shared" si="51"/>
        <v>0</v>
      </c>
    </row>
    <row r="365" spans="14:24" x14ac:dyDescent="0.35">
      <c r="N365" s="246">
        <f>Weather_Site!B371</f>
        <v>0</v>
      </c>
      <c r="O365" s="247">
        <f>Weather_Site!C371</f>
        <v>0</v>
      </c>
      <c r="P365" s="5">
        <f>Weather_Site!E371</f>
        <v>0</v>
      </c>
      <c r="Q365" s="247">
        <f t="shared" si="52"/>
        <v>0</v>
      </c>
      <c r="R365" s="5">
        <f t="shared" si="47"/>
        <v>0</v>
      </c>
      <c r="S365" s="5">
        <f t="shared" si="53"/>
        <v>0</v>
      </c>
      <c r="T365" s="249">
        <f t="shared" si="54"/>
        <v>0</v>
      </c>
      <c r="U365" s="5">
        <f t="shared" si="48"/>
        <v>0</v>
      </c>
      <c r="V365" s="249">
        <f t="shared" si="49"/>
        <v>0</v>
      </c>
      <c r="W365" s="278">
        <f t="shared" si="50"/>
        <v>0</v>
      </c>
      <c r="X365" s="279">
        <f t="shared" si="51"/>
        <v>0</v>
      </c>
    </row>
    <row r="366" spans="14:24" x14ac:dyDescent="0.35">
      <c r="N366" s="246">
        <f>Weather_Site!B372</f>
        <v>0</v>
      </c>
      <c r="O366" s="247">
        <f>Weather_Site!C372</f>
        <v>0</v>
      </c>
      <c r="P366" s="5">
        <f>Weather_Site!E372</f>
        <v>0</v>
      </c>
      <c r="Q366" s="247">
        <f t="shared" si="52"/>
        <v>0</v>
      </c>
      <c r="R366" s="5">
        <f t="shared" si="47"/>
        <v>0</v>
      </c>
      <c r="S366" s="5">
        <f t="shared" si="53"/>
        <v>0</v>
      </c>
      <c r="T366" s="249">
        <f t="shared" si="54"/>
        <v>0</v>
      </c>
      <c r="U366" s="5">
        <f t="shared" si="48"/>
        <v>0</v>
      </c>
      <c r="V366" s="249">
        <f t="shared" si="49"/>
        <v>0</v>
      </c>
      <c r="W366" s="278">
        <f t="shared" si="50"/>
        <v>0</v>
      </c>
      <c r="X366" s="279">
        <f t="shared" si="51"/>
        <v>0</v>
      </c>
    </row>
    <row r="367" spans="14:24" x14ac:dyDescent="0.35">
      <c r="N367" s="246">
        <f>Weather_Site!B373</f>
        <v>0</v>
      </c>
      <c r="O367" s="247">
        <f>Weather_Site!C373</f>
        <v>0</v>
      </c>
      <c r="P367" s="5">
        <f>Weather_Site!E373</f>
        <v>0</v>
      </c>
      <c r="Q367" s="247">
        <f t="shared" si="52"/>
        <v>0</v>
      </c>
      <c r="R367" s="5">
        <f t="shared" si="47"/>
        <v>0</v>
      </c>
      <c r="S367" s="5">
        <f t="shared" si="53"/>
        <v>0</v>
      </c>
      <c r="T367" s="249">
        <f t="shared" si="54"/>
        <v>0</v>
      </c>
      <c r="U367" s="5">
        <f t="shared" si="48"/>
        <v>0</v>
      </c>
      <c r="V367" s="249">
        <f t="shared" si="49"/>
        <v>0</v>
      </c>
      <c r="W367" s="278">
        <f t="shared" si="50"/>
        <v>0</v>
      </c>
      <c r="X367" s="279">
        <f t="shared" si="51"/>
        <v>0</v>
      </c>
    </row>
    <row r="368" spans="14:24" x14ac:dyDescent="0.35">
      <c r="N368" s="246">
        <f>Weather_Site!B374</f>
        <v>0</v>
      </c>
      <c r="O368" s="247">
        <f>Weather_Site!C374</f>
        <v>0</v>
      </c>
      <c r="P368" s="5">
        <f>Weather_Site!E374</f>
        <v>0</v>
      </c>
      <c r="Q368" s="247">
        <f t="shared" si="52"/>
        <v>0</v>
      </c>
      <c r="R368" s="5">
        <f t="shared" si="47"/>
        <v>0</v>
      </c>
      <c r="S368" s="5">
        <f t="shared" si="53"/>
        <v>0</v>
      </c>
      <c r="T368" s="249">
        <f t="shared" si="54"/>
        <v>0</v>
      </c>
      <c r="U368" s="5">
        <f t="shared" si="48"/>
        <v>0</v>
      </c>
      <c r="V368" s="249">
        <f t="shared" si="49"/>
        <v>0</v>
      </c>
      <c r="W368" s="278">
        <f t="shared" si="50"/>
        <v>0</v>
      </c>
      <c r="X368" s="279">
        <f t="shared" si="51"/>
        <v>0</v>
      </c>
    </row>
    <row r="369" spans="14:24" x14ac:dyDescent="0.35">
      <c r="N369" s="246">
        <f>Weather_Site!B375</f>
        <v>0</v>
      </c>
      <c r="O369" s="247">
        <f>Weather_Site!C375</f>
        <v>0</v>
      </c>
      <c r="P369" s="5">
        <f>Weather_Site!E375</f>
        <v>0</v>
      </c>
      <c r="Q369" s="247">
        <f t="shared" si="52"/>
        <v>0</v>
      </c>
      <c r="R369" s="5">
        <f t="shared" si="47"/>
        <v>0</v>
      </c>
      <c r="S369" s="5">
        <f t="shared" si="53"/>
        <v>0</v>
      </c>
      <c r="T369" s="249">
        <f t="shared" si="54"/>
        <v>0</v>
      </c>
      <c r="U369" s="5">
        <f t="shared" si="48"/>
        <v>0</v>
      </c>
      <c r="V369" s="249">
        <f t="shared" si="49"/>
        <v>0</v>
      </c>
      <c r="W369" s="278">
        <f t="shared" si="50"/>
        <v>0</v>
      </c>
      <c r="X369" s="279">
        <f t="shared" si="51"/>
        <v>0</v>
      </c>
    </row>
    <row r="370" spans="14:24" x14ac:dyDescent="0.35">
      <c r="N370" s="246">
        <f>Weather_Site!B376</f>
        <v>0</v>
      </c>
      <c r="O370" s="247">
        <f>Weather_Site!C376</f>
        <v>0</v>
      </c>
      <c r="P370" s="5">
        <f>Weather_Site!E376</f>
        <v>0</v>
      </c>
      <c r="Q370" s="247">
        <f t="shared" si="52"/>
        <v>0</v>
      </c>
      <c r="R370" s="5">
        <f t="shared" si="47"/>
        <v>0</v>
      </c>
      <c r="S370" s="5">
        <f t="shared" si="53"/>
        <v>0</v>
      </c>
      <c r="T370" s="249">
        <f t="shared" si="54"/>
        <v>0</v>
      </c>
      <c r="U370" s="5">
        <f t="shared" si="48"/>
        <v>0</v>
      </c>
      <c r="V370" s="249">
        <f t="shared" si="49"/>
        <v>0</v>
      </c>
      <c r="W370" s="278">
        <f t="shared" si="50"/>
        <v>0</v>
      </c>
      <c r="X370" s="279">
        <f t="shared" si="51"/>
        <v>0</v>
      </c>
    </row>
    <row r="371" spans="14:24" x14ac:dyDescent="0.35">
      <c r="N371" s="246">
        <f>Weather_Site!B377</f>
        <v>0</v>
      </c>
      <c r="O371" s="247">
        <f>Weather_Site!C377</f>
        <v>0</v>
      </c>
      <c r="P371" s="5">
        <f>Weather_Site!E377</f>
        <v>0</v>
      </c>
      <c r="Q371" s="247">
        <f t="shared" si="52"/>
        <v>0</v>
      </c>
      <c r="R371" s="5">
        <f t="shared" si="47"/>
        <v>0</v>
      </c>
      <c r="S371" s="5">
        <f t="shared" si="53"/>
        <v>0</v>
      </c>
      <c r="T371" s="249">
        <f t="shared" si="54"/>
        <v>0</v>
      </c>
      <c r="U371" s="5">
        <f t="shared" si="48"/>
        <v>0</v>
      </c>
      <c r="V371" s="249">
        <f t="shared" si="49"/>
        <v>0</v>
      </c>
      <c r="W371" s="278">
        <f t="shared" si="50"/>
        <v>0</v>
      </c>
      <c r="X371" s="279">
        <f t="shared" si="51"/>
        <v>0</v>
      </c>
    </row>
    <row r="372" spans="14:24" x14ac:dyDescent="0.35">
      <c r="N372" s="246">
        <f>Weather_Site!B378</f>
        <v>0</v>
      </c>
      <c r="O372" s="247">
        <f>Weather_Site!C378</f>
        <v>0</v>
      </c>
      <c r="P372" s="5">
        <f>Weather_Site!E378</f>
        <v>0</v>
      </c>
      <c r="Q372" s="247">
        <f t="shared" si="52"/>
        <v>0</v>
      </c>
      <c r="R372" s="5">
        <f t="shared" si="47"/>
        <v>0</v>
      </c>
      <c r="S372" s="5">
        <f t="shared" si="53"/>
        <v>0</v>
      </c>
      <c r="T372" s="249">
        <f t="shared" si="54"/>
        <v>0</v>
      </c>
      <c r="U372" s="5">
        <f t="shared" si="48"/>
        <v>0</v>
      </c>
      <c r="V372" s="249">
        <f t="shared" si="49"/>
        <v>0</v>
      </c>
      <c r="W372" s="278">
        <f t="shared" si="50"/>
        <v>0</v>
      </c>
      <c r="X372" s="279">
        <f t="shared" si="51"/>
        <v>0</v>
      </c>
    </row>
    <row r="373" spans="14:24" x14ac:dyDescent="0.35">
      <c r="N373" s="246">
        <f>Weather_Site!B379</f>
        <v>0</v>
      </c>
      <c r="O373" s="247">
        <f>Weather_Site!C379</f>
        <v>0</v>
      </c>
      <c r="P373" s="5">
        <f>Weather_Site!E379</f>
        <v>0</v>
      </c>
      <c r="Q373" s="247">
        <f t="shared" si="52"/>
        <v>0</v>
      </c>
      <c r="R373" s="5">
        <f t="shared" si="47"/>
        <v>0</v>
      </c>
      <c r="S373" s="5">
        <f t="shared" si="53"/>
        <v>0</v>
      </c>
      <c r="T373" s="249">
        <f t="shared" si="54"/>
        <v>0</v>
      </c>
      <c r="U373" s="5">
        <f t="shared" si="48"/>
        <v>0</v>
      </c>
      <c r="V373" s="249">
        <f t="shared" si="49"/>
        <v>0</v>
      </c>
      <c r="W373" s="278">
        <f t="shared" si="50"/>
        <v>0</v>
      </c>
      <c r="X373" s="279">
        <f t="shared" si="51"/>
        <v>0</v>
      </c>
    </row>
    <row r="374" spans="14:24" x14ac:dyDescent="0.35">
      <c r="N374" s="246">
        <f>Weather_Site!B380</f>
        <v>0</v>
      </c>
      <c r="O374" s="247">
        <f>Weather_Site!C380</f>
        <v>0</v>
      </c>
      <c r="P374" s="5">
        <f>Weather_Site!E380</f>
        <v>0</v>
      </c>
      <c r="Q374" s="247">
        <f t="shared" si="52"/>
        <v>0</v>
      </c>
      <c r="R374" s="5">
        <f t="shared" si="47"/>
        <v>0</v>
      </c>
      <c r="S374" s="5">
        <f t="shared" si="53"/>
        <v>0</v>
      </c>
      <c r="T374" s="249">
        <f t="shared" si="54"/>
        <v>0</v>
      </c>
      <c r="U374" s="5">
        <f t="shared" si="48"/>
        <v>0</v>
      </c>
      <c r="V374" s="249">
        <f t="shared" si="49"/>
        <v>0</v>
      </c>
      <c r="W374" s="278">
        <f t="shared" si="50"/>
        <v>0</v>
      </c>
      <c r="X374" s="279">
        <f t="shared" si="51"/>
        <v>0</v>
      </c>
    </row>
    <row r="375" spans="14:24" x14ac:dyDescent="0.35">
      <c r="N375" s="246">
        <f>Weather_Site!B381</f>
        <v>0</v>
      </c>
      <c r="O375" s="247">
        <f>Weather_Site!C381</f>
        <v>0</v>
      </c>
      <c r="P375" s="5">
        <f>Weather_Site!E381</f>
        <v>0</v>
      </c>
      <c r="Q375" s="247">
        <f t="shared" si="52"/>
        <v>0</v>
      </c>
      <c r="R375" s="5">
        <f t="shared" si="47"/>
        <v>0</v>
      </c>
      <c r="S375" s="5">
        <f t="shared" si="53"/>
        <v>0</v>
      </c>
      <c r="T375" s="249">
        <f t="shared" si="54"/>
        <v>0</v>
      </c>
      <c r="U375" s="5">
        <f t="shared" si="48"/>
        <v>0</v>
      </c>
      <c r="V375" s="249">
        <f t="shared" si="49"/>
        <v>0</v>
      </c>
      <c r="W375" s="278">
        <f t="shared" si="50"/>
        <v>0</v>
      </c>
      <c r="X375" s="279">
        <f t="shared" si="51"/>
        <v>0</v>
      </c>
    </row>
    <row r="376" spans="14:24" x14ac:dyDescent="0.35">
      <c r="N376" s="246">
        <f>Weather_Site!B382</f>
        <v>0</v>
      </c>
      <c r="O376" s="247">
        <f>Weather_Site!C382</f>
        <v>0</v>
      </c>
      <c r="P376" s="5">
        <f>Weather_Site!E382</f>
        <v>0</v>
      </c>
      <c r="Q376" s="247">
        <f t="shared" si="52"/>
        <v>0</v>
      </c>
      <c r="R376" s="5">
        <f t="shared" si="47"/>
        <v>0</v>
      </c>
      <c r="S376" s="5">
        <f t="shared" si="53"/>
        <v>0</v>
      </c>
      <c r="T376" s="249">
        <f t="shared" si="54"/>
        <v>0</v>
      </c>
      <c r="U376" s="5">
        <f t="shared" si="48"/>
        <v>0</v>
      </c>
      <c r="V376" s="249">
        <f t="shared" si="49"/>
        <v>0</v>
      </c>
      <c r="W376" s="278">
        <f t="shared" si="50"/>
        <v>0</v>
      </c>
      <c r="X376" s="279">
        <f t="shared" si="51"/>
        <v>0</v>
      </c>
    </row>
    <row r="377" spans="14:24" x14ac:dyDescent="0.35">
      <c r="N377" s="246">
        <f>Weather_Site!B383</f>
        <v>0</v>
      </c>
      <c r="O377" s="247">
        <f>Weather_Site!C383</f>
        <v>0</v>
      </c>
      <c r="P377" s="5">
        <f>Weather_Site!E383</f>
        <v>0</v>
      </c>
      <c r="Q377" s="247">
        <f t="shared" si="52"/>
        <v>0</v>
      </c>
      <c r="R377" s="5">
        <f t="shared" si="47"/>
        <v>0</v>
      </c>
      <c r="S377" s="5">
        <f t="shared" si="53"/>
        <v>0</v>
      </c>
      <c r="T377" s="249">
        <f t="shared" si="54"/>
        <v>0</v>
      </c>
      <c r="U377" s="5">
        <f t="shared" si="48"/>
        <v>0</v>
      </c>
      <c r="V377" s="249">
        <f t="shared" si="49"/>
        <v>0</v>
      </c>
      <c r="W377" s="278">
        <f t="shared" si="50"/>
        <v>0</v>
      </c>
      <c r="X377" s="279">
        <f t="shared" si="51"/>
        <v>0</v>
      </c>
    </row>
    <row r="378" spans="14:24" x14ac:dyDescent="0.35">
      <c r="N378" s="246">
        <f>Weather_Site!B384</f>
        <v>0</v>
      </c>
      <c r="O378" s="247">
        <f>Weather_Site!C384</f>
        <v>0</v>
      </c>
      <c r="P378" s="5">
        <f>Weather_Site!E384</f>
        <v>0</v>
      </c>
      <c r="Q378" s="247">
        <f t="shared" si="52"/>
        <v>0</v>
      </c>
      <c r="R378" s="5">
        <f t="shared" si="47"/>
        <v>0</v>
      </c>
      <c r="S378" s="5">
        <f t="shared" si="53"/>
        <v>0</v>
      </c>
      <c r="T378" s="249">
        <f t="shared" si="54"/>
        <v>0</v>
      </c>
      <c r="U378" s="5">
        <f t="shared" si="48"/>
        <v>0</v>
      </c>
      <c r="V378" s="249">
        <f t="shared" si="49"/>
        <v>0</v>
      </c>
      <c r="W378" s="278">
        <f t="shared" si="50"/>
        <v>0</v>
      </c>
      <c r="X378" s="279">
        <f t="shared" si="51"/>
        <v>0</v>
      </c>
    </row>
    <row r="379" spans="14:24" x14ac:dyDescent="0.35">
      <c r="N379" s="246">
        <f>Weather_Site!B385</f>
        <v>0</v>
      </c>
      <c r="O379" s="247">
        <f>Weather_Site!C385</f>
        <v>0</v>
      </c>
      <c r="P379" s="5">
        <f>Weather_Site!E385</f>
        <v>0</v>
      </c>
      <c r="Q379" s="247">
        <f t="shared" si="52"/>
        <v>0</v>
      </c>
      <c r="R379" s="5">
        <f t="shared" si="47"/>
        <v>0</v>
      </c>
      <c r="S379" s="5">
        <f t="shared" si="53"/>
        <v>0</v>
      </c>
      <c r="T379" s="249">
        <f t="shared" si="54"/>
        <v>0</v>
      </c>
      <c r="U379" s="5">
        <f t="shared" si="48"/>
        <v>0</v>
      </c>
      <c r="V379" s="249">
        <f t="shared" si="49"/>
        <v>0</v>
      </c>
      <c r="W379" s="278">
        <f t="shared" si="50"/>
        <v>0</v>
      </c>
      <c r="X379" s="279">
        <f t="shared" si="51"/>
        <v>0</v>
      </c>
    </row>
    <row r="380" spans="14:24" x14ac:dyDescent="0.35">
      <c r="N380" s="246">
        <f>Weather_Site!B386</f>
        <v>0</v>
      </c>
      <c r="O380" s="247">
        <f>Weather_Site!C386</f>
        <v>0</v>
      </c>
      <c r="P380" s="5">
        <f>Weather_Site!E386</f>
        <v>0</v>
      </c>
      <c r="Q380" s="247">
        <f t="shared" si="52"/>
        <v>0</v>
      </c>
      <c r="R380" s="5">
        <f t="shared" si="47"/>
        <v>0</v>
      </c>
      <c r="S380" s="5">
        <f t="shared" si="53"/>
        <v>0</v>
      </c>
      <c r="T380" s="249">
        <f t="shared" si="54"/>
        <v>0</v>
      </c>
      <c r="U380" s="5">
        <f t="shared" si="48"/>
        <v>0</v>
      </c>
      <c r="V380" s="249">
        <f t="shared" si="49"/>
        <v>0</v>
      </c>
      <c r="W380" s="278">
        <f t="shared" si="50"/>
        <v>0</v>
      </c>
      <c r="X380" s="279">
        <f t="shared" si="51"/>
        <v>0</v>
      </c>
    </row>
    <row r="381" spans="14:24" x14ac:dyDescent="0.35">
      <c r="N381" s="246">
        <f>Weather_Site!B387</f>
        <v>0</v>
      </c>
      <c r="O381" s="247">
        <f>Weather_Site!C387</f>
        <v>0</v>
      </c>
      <c r="P381" s="5">
        <f>Weather_Site!E387</f>
        <v>0</v>
      </c>
      <c r="Q381" s="247">
        <f t="shared" si="52"/>
        <v>0</v>
      </c>
      <c r="R381" s="5">
        <f t="shared" si="47"/>
        <v>0</v>
      </c>
      <c r="S381" s="5">
        <f t="shared" si="53"/>
        <v>0</v>
      </c>
      <c r="T381" s="249">
        <f t="shared" si="54"/>
        <v>0</v>
      </c>
      <c r="U381" s="5">
        <f t="shared" si="48"/>
        <v>0</v>
      </c>
      <c r="V381" s="249">
        <f t="shared" si="49"/>
        <v>0</v>
      </c>
      <c r="W381" s="278">
        <f t="shared" si="50"/>
        <v>0</v>
      </c>
      <c r="X381" s="279">
        <f t="shared" si="51"/>
        <v>0</v>
      </c>
    </row>
    <row r="382" spans="14:24" x14ac:dyDescent="0.35">
      <c r="N382" s="246">
        <f>Weather_Site!B388</f>
        <v>0</v>
      </c>
      <c r="O382" s="247">
        <f>Weather_Site!C388</f>
        <v>0</v>
      </c>
      <c r="P382" s="5">
        <f>Weather_Site!E388</f>
        <v>0</v>
      </c>
      <c r="Q382" s="247">
        <f t="shared" si="52"/>
        <v>0</v>
      </c>
      <c r="R382" s="5">
        <f t="shared" si="47"/>
        <v>0</v>
      </c>
      <c r="S382" s="5">
        <f t="shared" si="53"/>
        <v>0</v>
      </c>
      <c r="T382" s="249">
        <f t="shared" si="54"/>
        <v>0</v>
      </c>
      <c r="U382" s="5">
        <f t="shared" si="48"/>
        <v>0</v>
      </c>
      <c r="V382" s="249">
        <f t="shared" si="49"/>
        <v>0</v>
      </c>
      <c r="W382" s="278">
        <f t="shared" si="50"/>
        <v>0</v>
      </c>
      <c r="X382" s="279">
        <f t="shared" si="51"/>
        <v>0</v>
      </c>
    </row>
    <row r="383" spans="14:24" x14ac:dyDescent="0.35">
      <c r="N383" s="246">
        <f>Weather_Site!B389</f>
        <v>0</v>
      </c>
      <c r="O383" s="247">
        <f>Weather_Site!C389</f>
        <v>0</v>
      </c>
      <c r="P383" s="5">
        <f>Weather_Site!E389</f>
        <v>0</v>
      </c>
      <c r="Q383" s="247">
        <f t="shared" si="52"/>
        <v>0</v>
      </c>
      <c r="R383" s="5">
        <f t="shared" si="47"/>
        <v>0</v>
      </c>
      <c r="S383" s="5">
        <f t="shared" si="53"/>
        <v>0</v>
      </c>
      <c r="T383" s="249">
        <f t="shared" si="54"/>
        <v>0</v>
      </c>
      <c r="U383" s="5">
        <f t="shared" si="48"/>
        <v>0</v>
      </c>
      <c r="V383" s="249">
        <f t="shared" si="49"/>
        <v>0</v>
      </c>
      <c r="W383" s="278">
        <f t="shared" si="50"/>
        <v>0</v>
      </c>
      <c r="X383" s="279">
        <f t="shared" si="51"/>
        <v>0</v>
      </c>
    </row>
    <row r="384" spans="14:24" x14ac:dyDescent="0.35">
      <c r="N384" s="246">
        <f>Weather_Site!B390</f>
        <v>0</v>
      </c>
      <c r="O384" s="247">
        <f>Weather_Site!C390</f>
        <v>0</v>
      </c>
      <c r="P384" s="5">
        <f>Weather_Site!E390</f>
        <v>0</v>
      </c>
      <c r="Q384" s="247">
        <f t="shared" si="52"/>
        <v>0</v>
      </c>
      <c r="R384" s="5">
        <f t="shared" si="47"/>
        <v>0</v>
      </c>
      <c r="S384" s="5">
        <f t="shared" si="53"/>
        <v>0</v>
      </c>
      <c r="T384" s="249">
        <f t="shared" si="54"/>
        <v>0</v>
      </c>
      <c r="U384" s="5">
        <f t="shared" si="48"/>
        <v>0</v>
      </c>
      <c r="V384" s="249">
        <f t="shared" si="49"/>
        <v>0</v>
      </c>
      <c r="W384" s="278">
        <f t="shared" si="50"/>
        <v>0</v>
      </c>
      <c r="X384" s="279">
        <f t="shared" si="51"/>
        <v>0</v>
      </c>
    </row>
    <row r="385" spans="14:24" x14ac:dyDescent="0.35">
      <c r="N385" s="246">
        <f>Weather_Site!B391</f>
        <v>0</v>
      </c>
      <c r="O385" s="247">
        <f>Weather_Site!C391</f>
        <v>0</v>
      </c>
      <c r="P385" s="5">
        <f>Weather_Site!E391</f>
        <v>0</v>
      </c>
      <c r="Q385" s="247">
        <f t="shared" si="52"/>
        <v>0</v>
      </c>
      <c r="R385" s="5">
        <f t="shared" si="47"/>
        <v>0</v>
      </c>
      <c r="S385" s="5">
        <f t="shared" si="53"/>
        <v>0</v>
      </c>
      <c r="T385" s="249">
        <f t="shared" si="54"/>
        <v>0</v>
      </c>
      <c r="U385" s="5">
        <f t="shared" si="48"/>
        <v>0</v>
      </c>
      <c r="V385" s="249">
        <f t="shared" si="49"/>
        <v>0</v>
      </c>
      <c r="W385" s="278">
        <f t="shared" si="50"/>
        <v>0</v>
      </c>
      <c r="X385" s="279">
        <f t="shared" si="51"/>
        <v>0</v>
      </c>
    </row>
    <row r="386" spans="14:24" x14ac:dyDescent="0.35">
      <c r="N386" s="246">
        <f>Weather_Site!B392</f>
        <v>0</v>
      </c>
      <c r="O386" s="247">
        <f>Weather_Site!C392</f>
        <v>0</v>
      </c>
      <c r="P386" s="5">
        <f>Weather_Site!E392</f>
        <v>0</v>
      </c>
      <c r="Q386" s="247">
        <f t="shared" si="52"/>
        <v>0</v>
      </c>
      <c r="R386" s="5">
        <f t="shared" si="47"/>
        <v>0</v>
      </c>
      <c r="S386" s="5">
        <f t="shared" si="53"/>
        <v>0</v>
      </c>
      <c r="T386" s="249">
        <f t="shared" si="54"/>
        <v>0</v>
      </c>
      <c r="U386" s="5">
        <f t="shared" si="48"/>
        <v>0</v>
      </c>
      <c r="V386" s="249">
        <f t="shared" si="49"/>
        <v>0</v>
      </c>
      <c r="W386" s="278">
        <f t="shared" si="50"/>
        <v>0</v>
      </c>
      <c r="X386" s="279">
        <f t="shared" si="51"/>
        <v>0</v>
      </c>
    </row>
    <row r="387" spans="14:24" x14ac:dyDescent="0.35">
      <c r="N387" s="246">
        <f>Weather_Site!B393</f>
        <v>0</v>
      </c>
      <c r="O387" s="247">
        <f>Weather_Site!C393</f>
        <v>0</v>
      </c>
      <c r="P387" s="5">
        <f>Weather_Site!E393</f>
        <v>0</v>
      </c>
      <c r="Q387" s="247">
        <f t="shared" si="52"/>
        <v>0</v>
      </c>
      <c r="R387" s="5">
        <f t="shared" si="47"/>
        <v>0</v>
      </c>
      <c r="S387" s="5">
        <f t="shared" si="53"/>
        <v>0</v>
      </c>
      <c r="T387" s="249">
        <f t="shared" si="54"/>
        <v>0</v>
      </c>
      <c r="U387" s="5">
        <f t="shared" si="48"/>
        <v>0</v>
      </c>
      <c r="V387" s="249">
        <f t="shared" si="49"/>
        <v>0</v>
      </c>
      <c r="W387" s="278">
        <f t="shared" si="50"/>
        <v>0</v>
      </c>
      <c r="X387" s="279">
        <f t="shared" si="51"/>
        <v>0</v>
      </c>
    </row>
    <row r="388" spans="14:24" x14ac:dyDescent="0.35">
      <c r="N388" s="246">
        <f>Weather_Site!B394</f>
        <v>0</v>
      </c>
      <c r="O388" s="247">
        <f>Weather_Site!C394</f>
        <v>0</v>
      </c>
      <c r="P388" s="5">
        <f>Weather_Site!E394</f>
        <v>0</v>
      </c>
      <c r="Q388" s="247">
        <f t="shared" si="52"/>
        <v>0</v>
      </c>
      <c r="R388" s="5">
        <f t="shared" si="47"/>
        <v>0</v>
      </c>
      <c r="S388" s="5">
        <f t="shared" si="53"/>
        <v>0</v>
      </c>
      <c r="T388" s="249">
        <f t="shared" si="54"/>
        <v>0</v>
      </c>
      <c r="U388" s="5">
        <f t="shared" si="48"/>
        <v>0</v>
      </c>
      <c r="V388" s="249">
        <f t="shared" si="49"/>
        <v>0</v>
      </c>
      <c r="W388" s="278">
        <f t="shared" si="50"/>
        <v>0</v>
      </c>
      <c r="X388" s="279">
        <f t="shared" si="51"/>
        <v>0</v>
      </c>
    </row>
    <row r="389" spans="14:24" x14ac:dyDescent="0.35">
      <c r="N389" s="246">
        <f>Weather_Site!B395</f>
        <v>0</v>
      </c>
      <c r="O389" s="247">
        <f>Weather_Site!C395</f>
        <v>0</v>
      </c>
      <c r="P389" s="5">
        <f>Weather_Site!E395</f>
        <v>0</v>
      </c>
      <c r="Q389" s="247">
        <f t="shared" si="52"/>
        <v>0</v>
      </c>
      <c r="R389" s="5">
        <f t="shared" si="47"/>
        <v>0</v>
      </c>
      <c r="S389" s="5">
        <f t="shared" si="53"/>
        <v>0</v>
      </c>
      <c r="T389" s="249">
        <f t="shared" si="54"/>
        <v>0</v>
      </c>
      <c r="U389" s="5">
        <f t="shared" si="48"/>
        <v>0</v>
      </c>
      <c r="V389" s="249">
        <f t="shared" si="49"/>
        <v>0</v>
      </c>
      <c r="W389" s="278">
        <f t="shared" si="50"/>
        <v>0</v>
      </c>
      <c r="X389" s="279">
        <f t="shared" si="51"/>
        <v>0</v>
      </c>
    </row>
    <row r="390" spans="14:24" x14ac:dyDescent="0.35">
      <c r="N390" s="246">
        <f>Weather_Site!B396</f>
        <v>0</v>
      </c>
      <c r="O390" s="247">
        <f>Weather_Site!C396</f>
        <v>0</v>
      </c>
      <c r="P390" s="5">
        <f>Weather_Site!E396</f>
        <v>0</v>
      </c>
      <c r="Q390" s="247">
        <f t="shared" si="52"/>
        <v>0</v>
      </c>
      <c r="R390" s="5">
        <f t="shared" si="47"/>
        <v>0</v>
      </c>
      <c r="S390" s="5">
        <f t="shared" si="53"/>
        <v>0</v>
      </c>
      <c r="T390" s="249">
        <f t="shared" si="54"/>
        <v>0</v>
      </c>
      <c r="U390" s="5">
        <f t="shared" si="48"/>
        <v>0</v>
      </c>
      <c r="V390" s="249">
        <f t="shared" si="49"/>
        <v>0</v>
      </c>
      <c r="W390" s="278">
        <f t="shared" si="50"/>
        <v>0</v>
      </c>
      <c r="X390" s="279">
        <f t="shared" si="51"/>
        <v>0</v>
      </c>
    </row>
    <row r="391" spans="14:24" x14ac:dyDescent="0.35">
      <c r="N391" s="246">
        <f>Weather_Site!B397</f>
        <v>0</v>
      </c>
      <c r="O391" s="247">
        <f>Weather_Site!C397</f>
        <v>0</v>
      </c>
      <c r="P391" s="5">
        <f>Weather_Site!E397</f>
        <v>0</v>
      </c>
      <c r="Q391" s="247">
        <f t="shared" si="52"/>
        <v>0</v>
      </c>
      <c r="R391" s="5">
        <f t="shared" si="47"/>
        <v>0</v>
      </c>
      <c r="S391" s="5">
        <f t="shared" si="53"/>
        <v>0</v>
      </c>
      <c r="T391" s="249">
        <f t="shared" si="54"/>
        <v>0</v>
      </c>
      <c r="U391" s="5">
        <f t="shared" si="48"/>
        <v>0</v>
      </c>
      <c r="V391" s="249">
        <f t="shared" si="49"/>
        <v>0</v>
      </c>
      <c r="W391" s="278">
        <f t="shared" si="50"/>
        <v>0</v>
      </c>
      <c r="X391" s="279">
        <f t="shared" si="51"/>
        <v>0</v>
      </c>
    </row>
    <row r="392" spans="14:24" x14ac:dyDescent="0.35">
      <c r="N392" s="246">
        <f>Weather_Site!B398</f>
        <v>0</v>
      </c>
      <c r="O392" s="247">
        <f>Weather_Site!C398</f>
        <v>0</v>
      </c>
      <c r="P392" s="5">
        <f>Weather_Site!E398</f>
        <v>0</v>
      </c>
      <c r="Q392" s="247">
        <f t="shared" si="52"/>
        <v>0</v>
      </c>
      <c r="R392" s="5">
        <f t="shared" ref="R392:R455" si="55">HOUR(Q392)</f>
        <v>0</v>
      </c>
      <c r="S392" s="5">
        <f t="shared" si="53"/>
        <v>0</v>
      </c>
      <c r="T392" s="249">
        <f t="shared" si="54"/>
        <v>0</v>
      </c>
      <c r="U392" s="5">
        <f t="shared" ref="U392:U455" si="56">MAX((T392-70*R392),0)</f>
        <v>0</v>
      </c>
      <c r="V392" s="249">
        <f t="shared" ref="V392:V455" si="57">IF(OR(AND((N392-N391)=0,O391&gt;0.5),AND((N392-N391)=1,O392&lt;0.5),AND(N392-N391)=0,O392&lt;0.5),U392+V391,U392)</f>
        <v>0</v>
      </c>
      <c r="W392" s="278">
        <f t="shared" ref="W392:W455" si="58">IF(O392&lt;0.75,MAX(V392,W391),V392)</f>
        <v>0</v>
      </c>
      <c r="X392" s="279">
        <f t="shared" si="51"/>
        <v>0</v>
      </c>
    </row>
    <row r="393" spans="14:24" x14ac:dyDescent="0.35">
      <c r="N393" s="246">
        <f>Weather_Site!B399</f>
        <v>0</v>
      </c>
      <c r="O393" s="247">
        <f>Weather_Site!C399</f>
        <v>0</v>
      </c>
      <c r="P393" s="5">
        <f>Weather_Site!E399</f>
        <v>0</v>
      </c>
      <c r="Q393" s="247">
        <f t="shared" si="52"/>
        <v>0</v>
      </c>
      <c r="R393" s="5">
        <f t="shared" si="55"/>
        <v>0</v>
      </c>
      <c r="S393" s="5">
        <f t="shared" si="53"/>
        <v>0</v>
      </c>
      <c r="T393" s="249">
        <f t="shared" si="54"/>
        <v>0</v>
      </c>
      <c r="U393" s="5">
        <f t="shared" si="56"/>
        <v>0</v>
      </c>
      <c r="V393" s="249">
        <f t="shared" si="57"/>
        <v>0</v>
      </c>
      <c r="W393" s="278">
        <f t="shared" si="58"/>
        <v>0</v>
      </c>
      <c r="X393" s="279">
        <f t="shared" si="51"/>
        <v>0</v>
      </c>
    </row>
    <row r="394" spans="14:24" x14ac:dyDescent="0.35">
      <c r="N394" s="246">
        <f>Weather_Site!B400</f>
        <v>0</v>
      </c>
      <c r="O394" s="247">
        <f>Weather_Site!C400</f>
        <v>0</v>
      </c>
      <c r="P394" s="5">
        <f>Weather_Site!E400</f>
        <v>0</v>
      </c>
      <c r="Q394" s="247">
        <f t="shared" si="52"/>
        <v>0</v>
      </c>
      <c r="R394" s="5">
        <f t="shared" si="55"/>
        <v>0</v>
      </c>
      <c r="S394" s="5">
        <f t="shared" si="53"/>
        <v>0</v>
      </c>
      <c r="T394" s="249">
        <f t="shared" si="54"/>
        <v>0</v>
      </c>
      <c r="U394" s="5">
        <f t="shared" si="56"/>
        <v>0</v>
      </c>
      <c r="V394" s="249">
        <f t="shared" si="57"/>
        <v>0</v>
      </c>
      <c r="W394" s="278">
        <f t="shared" si="58"/>
        <v>0</v>
      </c>
      <c r="X394" s="279">
        <f t="shared" si="51"/>
        <v>0</v>
      </c>
    </row>
    <row r="395" spans="14:24" x14ac:dyDescent="0.35">
      <c r="N395" s="246">
        <f>Weather_Site!B401</f>
        <v>0</v>
      </c>
      <c r="O395" s="247">
        <f>Weather_Site!C401</f>
        <v>0</v>
      </c>
      <c r="P395" s="5">
        <f>Weather_Site!E401</f>
        <v>0</v>
      </c>
      <c r="Q395" s="247">
        <f t="shared" si="52"/>
        <v>0</v>
      </c>
      <c r="R395" s="5">
        <f t="shared" si="55"/>
        <v>0</v>
      </c>
      <c r="S395" s="5">
        <f t="shared" si="53"/>
        <v>0</v>
      </c>
      <c r="T395" s="249">
        <f t="shared" si="54"/>
        <v>0</v>
      </c>
      <c r="U395" s="5">
        <f t="shared" si="56"/>
        <v>0</v>
      </c>
      <c r="V395" s="249">
        <f t="shared" si="57"/>
        <v>0</v>
      </c>
      <c r="W395" s="278">
        <f t="shared" si="58"/>
        <v>0</v>
      </c>
      <c r="X395" s="279">
        <f t="shared" si="51"/>
        <v>0</v>
      </c>
    </row>
    <row r="396" spans="14:24" x14ac:dyDescent="0.35">
      <c r="N396" s="246">
        <f>Weather_Site!B402</f>
        <v>0</v>
      </c>
      <c r="O396" s="247">
        <f>Weather_Site!C402</f>
        <v>0</v>
      </c>
      <c r="P396" s="5">
        <f>Weather_Site!E402</f>
        <v>0</v>
      </c>
      <c r="Q396" s="247">
        <f t="shared" si="52"/>
        <v>0</v>
      </c>
      <c r="R396" s="5">
        <f t="shared" si="55"/>
        <v>0</v>
      </c>
      <c r="S396" s="5">
        <f t="shared" si="53"/>
        <v>0</v>
      </c>
      <c r="T396" s="249">
        <f t="shared" si="54"/>
        <v>0</v>
      </c>
      <c r="U396" s="5">
        <f t="shared" si="56"/>
        <v>0</v>
      </c>
      <c r="V396" s="249">
        <f t="shared" si="57"/>
        <v>0</v>
      </c>
      <c r="W396" s="278">
        <f t="shared" si="58"/>
        <v>0</v>
      </c>
      <c r="X396" s="279">
        <f t="shared" si="51"/>
        <v>0</v>
      </c>
    </row>
    <row r="397" spans="14:24" x14ac:dyDescent="0.35">
      <c r="N397" s="246">
        <f>Weather_Site!B403</f>
        <v>0</v>
      </c>
      <c r="O397" s="247">
        <f>Weather_Site!C403</f>
        <v>0</v>
      </c>
      <c r="P397" s="5">
        <f>Weather_Site!E403</f>
        <v>0</v>
      </c>
      <c r="Q397" s="247">
        <f t="shared" si="52"/>
        <v>0</v>
      </c>
      <c r="R397" s="5">
        <f t="shared" si="55"/>
        <v>0</v>
      </c>
      <c r="S397" s="5">
        <f t="shared" si="53"/>
        <v>0</v>
      </c>
      <c r="T397" s="249">
        <f t="shared" si="54"/>
        <v>0</v>
      </c>
      <c r="U397" s="5">
        <f t="shared" si="56"/>
        <v>0</v>
      </c>
      <c r="V397" s="249">
        <f t="shared" si="57"/>
        <v>0</v>
      </c>
      <c r="W397" s="278">
        <f t="shared" si="58"/>
        <v>0</v>
      </c>
      <c r="X397" s="279">
        <f t="shared" si="51"/>
        <v>0</v>
      </c>
    </row>
    <row r="398" spans="14:24" x14ac:dyDescent="0.35">
      <c r="N398" s="246">
        <f>Weather_Site!B404</f>
        <v>0</v>
      </c>
      <c r="O398" s="247">
        <f>Weather_Site!C404</f>
        <v>0</v>
      </c>
      <c r="P398" s="5">
        <f>Weather_Site!E404</f>
        <v>0</v>
      </c>
      <c r="Q398" s="247">
        <f t="shared" si="52"/>
        <v>0</v>
      </c>
      <c r="R398" s="5">
        <f t="shared" si="55"/>
        <v>0</v>
      </c>
      <c r="S398" s="5">
        <f t="shared" si="53"/>
        <v>0</v>
      </c>
      <c r="T398" s="249">
        <f t="shared" si="54"/>
        <v>0</v>
      </c>
      <c r="U398" s="5">
        <f t="shared" si="56"/>
        <v>0</v>
      </c>
      <c r="V398" s="249">
        <f t="shared" si="57"/>
        <v>0</v>
      </c>
      <c r="W398" s="278">
        <f t="shared" si="58"/>
        <v>0</v>
      </c>
      <c r="X398" s="279">
        <f t="shared" si="51"/>
        <v>0</v>
      </c>
    </row>
    <row r="399" spans="14:24" x14ac:dyDescent="0.35">
      <c r="N399" s="246">
        <f>Weather_Site!B405</f>
        <v>0</v>
      </c>
      <c r="O399" s="247">
        <f>Weather_Site!C405</f>
        <v>0</v>
      </c>
      <c r="P399" s="5">
        <f>Weather_Site!E405</f>
        <v>0</v>
      </c>
      <c r="Q399" s="247">
        <f t="shared" si="52"/>
        <v>0</v>
      </c>
      <c r="R399" s="5">
        <f t="shared" si="55"/>
        <v>0</v>
      </c>
      <c r="S399" s="5">
        <f t="shared" si="53"/>
        <v>0</v>
      </c>
      <c r="T399" s="249">
        <f t="shared" si="54"/>
        <v>0</v>
      </c>
      <c r="U399" s="5">
        <f t="shared" si="56"/>
        <v>0</v>
      </c>
      <c r="V399" s="249">
        <f t="shared" si="57"/>
        <v>0</v>
      </c>
      <c r="W399" s="278">
        <f t="shared" si="58"/>
        <v>0</v>
      </c>
      <c r="X399" s="279">
        <f t="shared" si="51"/>
        <v>0</v>
      </c>
    </row>
    <row r="400" spans="14:24" x14ac:dyDescent="0.35">
      <c r="N400" s="246">
        <f>Weather_Site!B406</f>
        <v>0</v>
      </c>
      <c r="O400" s="247">
        <f>Weather_Site!C406</f>
        <v>0</v>
      </c>
      <c r="P400" s="5">
        <f>Weather_Site!E406</f>
        <v>0</v>
      </c>
      <c r="Q400" s="247">
        <f t="shared" si="52"/>
        <v>0</v>
      </c>
      <c r="R400" s="5">
        <f t="shared" si="55"/>
        <v>0</v>
      </c>
      <c r="S400" s="5">
        <f t="shared" si="53"/>
        <v>0</v>
      </c>
      <c r="T400" s="249">
        <f t="shared" si="54"/>
        <v>0</v>
      </c>
      <c r="U400" s="5">
        <f t="shared" si="56"/>
        <v>0</v>
      </c>
      <c r="V400" s="249">
        <f t="shared" si="57"/>
        <v>0</v>
      </c>
      <c r="W400" s="278">
        <f t="shared" si="58"/>
        <v>0</v>
      </c>
      <c r="X400" s="279">
        <f t="shared" si="51"/>
        <v>0</v>
      </c>
    </row>
    <row r="401" spans="14:24" x14ac:dyDescent="0.35">
      <c r="N401" s="246">
        <f>Weather_Site!B407</f>
        <v>0</v>
      </c>
      <c r="O401" s="247">
        <f>Weather_Site!C407</f>
        <v>0</v>
      </c>
      <c r="P401" s="5">
        <f>Weather_Site!E407</f>
        <v>0</v>
      </c>
      <c r="Q401" s="247">
        <f t="shared" si="52"/>
        <v>0</v>
      </c>
      <c r="R401" s="5">
        <f t="shared" si="55"/>
        <v>0</v>
      </c>
      <c r="S401" s="5">
        <f t="shared" si="53"/>
        <v>0</v>
      </c>
      <c r="T401" s="249">
        <f t="shared" si="54"/>
        <v>0</v>
      </c>
      <c r="U401" s="5">
        <f t="shared" si="56"/>
        <v>0</v>
      </c>
      <c r="V401" s="249">
        <f t="shared" si="57"/>
        <v>0</v>
      </c>
      <c r="W401" s="278">
        <f t="shared" si="58"/>
        <v>0</v>
      </c>
      <c r="X401" s="279">
        <f t="shared" si="51"/>
        <v>0</v>
      </c>
    </row>
    <row r="402" spans="14:24" x14ac:dyDescent="0.35">
      <c r="N402" s="246">
        <f>Weather_Site!B408</f>
        <v>0</v>
      </c>
      <c r="O402" s="247">
        <f>Weather_Site!C408</f>
        <v>0</v>
      </c>
      <c r="P402" s="5">
        <f>Weather_Site!E408</f>
        <v>0</v>
      </c>
      <c r="Q402" s="247">
        <f t="shared" si="52"/>
        <v>0</v>
      </c>
      <c r="R402" s="5">
        <f t="shared" si="55"/>
        <v>0</v>
      </c>
      <c r="S402" s="5">
        <f t="shared" si="53"/>
        <v>0</v>
      </c>
      <c r="T402" s="249">
        <f t="shared" si="54"/>
        <v>0</v>
      </c>
      <c r="U402" s="5">
        <f t="shared" si="56"/>
        <v>0</v>
      </c>
      <c r="V402" s="249">
        <f t="shared" si="57"/>
        <v>0</v>
      </c>
      <c r="W402" s="278">
        <f t="shared" si="58"/>
        <v>0</v>
      </c>
      <c r="X402" s="279">
        <f t="shared" si="51"/>
        <v>0</v>
      </c>
    </row>
    <row r="403" spans="14:24" x14ac:dyDescent="0.35">
      <c r="N403" s="246">
        <f>Weather_Site!B409</f>
        <v>0</v>
      </c>
      <c r="O403" s="247">
        <f>Weather_Site!C409</f>
        <v>0</v>
      </c>
      <c r="P403" s="5">
        <f>Weather_Site!E409</f>
        <v>0</v>
      </c>
      <c r="Q403" s="247">
        <f t="shared" si="52"/>
        <v>0</v>
      </c>
      <c r="R403" s="5">
        <f t="shared" si="55"/>
        <v>0</v>
      </c>
      <c r="S403" s="5">
        <f t="shared" si="53"/>
        <v>0</v>
      </c>
      <c r="T403" s="249">
        <f t="shared" si="54"/>
        <v>0</v>
      </c>
      <c r="U403" s="5">
        <f t="shared" si="56"/>
        <v>0</v>
      </c>
      <c r="V403" s="249">
        <f t="shared" si="57"/>
        <v>0</v>
      </c>
      <c r="W403" s="278">
        <f t="shared" si="58"/>
        <v>0</v>
      </c>
      <c r="X403" s="279">
        <f t="shared" si="51"/>
        <v>0</v>
      </c>
    </row>
    <row r="404" spans="14:24" x14ac:dyDescent="0.35">
      <c r="N404" s="246">
        <f>Weather_Site!B410</f>
        <v>0</v>
      </c>
      <c r="O404" s="247">
        <f>Weather_Site!C410</f>
        <v>0</v>
      </c>
      <c r="P404" s="5">
        <f>Weather_Site!E410</f>
        <v>0</v>
      </c>
      <c r="Q404" s="247">
        <f t="shared" si="52"/>
        <v>0</v>
      </c>
      <c r="R404" s="5">
        <f t="shared" si="55"/>
        <v>0</v>
      </c>
      <c r="S404" s="5">
        <f t="shared" si="53"/>
        <v>0</v>
      </c>
      <c r="T404" s="249">
        <f t="shared" si="54"/>
        <v>0</v>
      </c>
      <c r="U404" s="5">
        <f t="shared" si="56"/>
        <v>0</v>
      </c>
      <c r="V404" s="249">
        <f t="shared" si="57"/>
        <v>0</v>
      </c>
      <c r="W404" s="278">
        <f t="shared" si="58"/>
        <v>0</v>
      </c>
      <c r="X404" s="279">
        <f t="shared" si="51"/>
        <v>0</v>
      </c>
    </row>
    <row r="405" spans="14:24" x14ac:dyDescent="0.35">
      <c r="N405" s="246">
        <f>Weather_Site!B411</f>
        <v>0</v>
      </c>
      <c r="O405" s="247">
        <f>Weather_Site!C411</f>
        <v>0</v>
      </c>
      <c r="P405" s="5">
        <f>Weather_Site!E411</f>
        <v>0</v>
      </c>
      <c r="Q405" s="247">
        <f t="shared" si="52"/>
        <v>0</v>
      </c>
      <c r="R405" s="5">
        <f t="shared" si="55"/>
        <v>0</v>
      </c>
      <c r="S405" s="5">
        <f t="shared" si="53"/>
        <v>0</v>
      </c>
      <c r="T405" s="249">
        <f t="shared" si="54"/>
        <v>0</v>
      </c>
      <c r="U405" s="5">
        <f t="shared" si="56"/>
        <v>0</v>
      </c>
      <c r="V405" s="249">
        <f t="shared" si="57"/>
        <v>0</v>
      </c>
      <c r="W405" s="278">
        <f t="shared" si="58"/>
        <v>0</v>
      </c>
      <c r="X405" s="279">
        <f t="shared" si="51"/>
        <v>0</v>
      </c>
    </row>
    <row r="406" spans="14:24" x14ac:dyDescent="0.35">
      <c r="N406" s="246">
        <f>Weather_Site!B412</f>
        <v>0</v>
      </c>
      <c r="O406" s="247">
        <f>Weather_Site!C412</f>
        <v>0</v>
      </c>
      <c r="P406" s="5">
        <f>Weather_Site!E412</f>
        <v>0</v>
      </c>
      <c r="Q406" s="247">
        <f t="shared" si="52"/>
        <v>0</v>
      </c>
      <c r="R406" s="5">
        <f t="shared" si="55"/>
        <v>0</v>
      </c>
      <c r="S406" s="5">
        <f t="shared" si="53"/>
        <v>0</v>
      </c>
      <c r="T406" s="249">
        <f t="shared" si="54"/>
        <v>0</v>
      </c>
      <c r="U406" s="5">
        <f t="shared" si="56"/>
        <v>0</v>
      </c>
      <c r="V406" s="249">
        <f t="shared" si="57"/>
        <v>0</v>
      </c>
      <c r="W406" s="278">
        <f t="shared" si="58"/>
        <v>0</v>
      </c>
      <c r="X406" s="279">
        <f t="shared" si="51"/>
        <v>0</v>
      </c>
    </row>
    <row r="407" spans="14:24" x14ac:dyDescent="0.35">
      <c r="N407" s="246">
        <f>Weather_Site!B413</f>
        <v>0</v>
      </c>
      <c r="O407" s="247">
        <f>Weather_Site!C413</f>
        <v>0</v>
      </c>
      <c r="P407" s="5">
        <f>Weather_Site!E413</f>
        <v>0</v>
      </c>
      <c r="Q407" s="247">
        <f t="shared" si="52"/>
        <v>0</v>
      </c>
      <c r="R407" s="5">
        <f t="shared" si="55"/>
        <v>0</v>
      </c>
      <c r="S407" s="5">
        <f t="shared" si="53"/>
        <v>0</v>
      </c>
      <c r="T407" s="249">
        <f t="shared" si="54"/>
        <v>0</v>
      </c>
      <c r="U407" s="5">
        <f t="shared" si="56"/>
        <v>0</v>
      </c>
      <c r="V407" s="249">
        <f t="shared" si="57"/>
        <v>0</v>
      </c>
      <c r="W407" s="278">
        <f t="shared" si="58"/>
        <v>0</v>
      </c>
      <c r="X407" s="279">
        <f t="shared" si="51"/>
        <v>0</v>
      </c>
    </row>
    <row r="408" spans="14:24" x14ac:dyDescent="0.35">
      <c r="N408" s="246">
        <f>Weather_Site!B414</f>
        <v>0</v>
      </c>
      <c r="O408" s="247">
        <f>Weather_Site!C414</f>
        <v>0</v>
      </c>
      <c r="P408" s="5">
        <f>Weather_Site!E414</f>
        <v>0</v>
      </c>
      <c r="Q408" s="247">
        <f t="shared" si="52"/>
        <v>0</v>
      </c>
      <c r="R408" s="5">
        <f t="shared" si="55"/>
        <v>0</v>
      </c>
      <c r="S408" s="5">
        <f t="shared" si="53"/>
        <v>0</v>
      </c>
      <c r="T408" s="249">
        <f t="shared" si="54"/>
        <v>0</v>
      </c>
      <c r="U408" s="5">
        <f t="shared" si="56"/>
        <v>0</v>
      </c>
      <c r="V408" s="249">
        <f t="shared" si="57"/>
        <v>0</v>
      </c>
      <c r="W408" s="278">
        <f t="shared" si="58"/>
        <v>0</v>
      </c>
      <c r="X408" s="279">
        <f t="shared" si="51"/>
        <v>0</v>
      </c>
    </row>
    <row r="409" spans="14:24" x14ac:dyDescent="0.35">
      <c r="N409" s="246">
        <f>Weather_Site!B415</f>
        <v>0</v>
      </c>
      <c r="O409" s="247">
        <f>Weather_Site!C415</f>
        <v>0</v>
      </c>
      <c r="P409" s="5">
        <f>Weather_Site!E415</f>
        <v>0</v>
      </c>
      <c r="Q409" s="247">
        <f t="shared" si="52"/>
        <v>0</v>
      </c>
      <c r="R409" s="5">
        <f t="shared" si="55"/>
        <v>0</v>
      </c>
      <c r="S409" s="5">
        <f t="shared" si="53"/>
        <v>0</v>
      </c>
      <c r="T409" s="249">
        <f t="shared" si="54"/>
        <v>0</v>
      </c>
      <c r="U409" s="5">
        <f t="shared" si="56"/>
        <v>0</v>
      </c>
      <c r="V409" s="249">
        <f t="shared" si="57"/>
        <v>0</v>
      </c>
      <c r="W409" s="278">
        <f t="shared" si="58"/>
        <v>0</v>
      </c>
      <c r="X409" s="279">
        <f t="shared" si="51"/>
        <v>0</v>
      </c>
    </row>
    <row r="410" spans="14:24" x14ac:dyDescent="0.35">
      <c r="N410" s="246">
        <f>Weather_Site!B416</f>
        <v>0</v>
      </c>
      <c r="O410" s="247">
        <f>Weather_Site!C416</f>
        <v>0</v>
      </c>
      <c r="P410" s="5">
        <f>Weather_Site!E416</f>
        <v>0</v>
      </c>
      <c r="Q410" s="247">
        <f t="shared" si="52"/>
        <v>0</v>
      </c>
      <c r="R410" s="5">
        <f t="shared" si="55"/>
        <v>0</v>
      </c>
      <c r="S410" s="5">
        <f t="shared" si="53"/>
        <v>0</v>
      </c>
      <c r="T410" s="249">
        <f t="shared" si="54"/>
        <v>0</v>
      </c>
      <c r="U410" s="5">
        <f t="shared" si="56"/>
        <v>0</v>
      </c>
      <c r="V410" s="249">
        <f t="shared" si="57"/>
        <v>0</v>
      </c>
      <c r="W410" s="278">
        <f t="shared" si="58"/>
        <v>0</v>
      </c>
      <c r="X410" s="279">
        <f t="shared" si="51"/>
        <v>0</v>
      </c>
    </row>
    <row r="411" spans="14:24" x14ac:dyDescent="0.35">
      <c r="N411" s="246">
        <f>Weather_Site!B417</f>
        <v>0</v>
      </c>
      <c r="O411" s="247">
        <f>Weather_Site!C417</f>
        <v>0</v>
      </c>
      <c r="P411" s="5">
        <f>Weather_Site!E417</f>
        <v>0</v>
      </c>
      <c r="Q411" s="247">
        <f t="shared" si="52"/>
        <v>0</v>
      </c>
      <c r="R411" s="5">
        <f t="shared" si="55"/>
        <v>0</v>
      </c>
      <c r="S411" s="5">
        <f t="shared" si="53"/>
        <v>0</v>
      </c>
      <c r="T411" s="249">
        <f t="shared" si="54"/>
        <v>0</v>
      </c>
      <c r="U411" s="5">
        <f t="shared" si="56"/>
        <v>0</v>
      </c>
      <c r="V411" s="249">
        <f t="shared" si="57"/>
        <v>0</v>
      </c>
      <c r="W411" s="278">
        <f t="shared" si="58"/>
        <v>0</v>
      </c>
      <c r="X411" s="279">
        <f t="shared" si="51"/>
        <v>0</v>
      </c>
    </row>
    <row r="412" spans="14:24" x14ac:dyDescent="0.35">
      <c r="N412" s="246">
        <f>Weather_Site!B418</f>
        <v>0</v>
      </c>
      <c r="O412" s="247">
        <f>Weather_Site!C418</f>
        <v>0</v>
      </c>
      <c r="P412" s="5">
        <f>Weather_Site!E418</f>
        <v>0</v>
      </c>
      <c r="Q412" s="247">
        <f t="shared" si="52"/>
        <v>0</v>
      </c>
      <c r="R412" s="5">
        <f t="shared" si="55"/>
        <v>0</v>
      </c>
      <c r="S412" s="5">
        <f t="shared" si="53"/>
        <v>0</v>
      </c>
      <c r="T412" s="249">
        <f t="shared" si="54"/>
        <v>0</v>
      </c>
      <c r="U412" s="5">
        <f t="shared" si="56"/>
        <v>0</v>
      </c>
      <c r="V412" s="249">
        <f t="shared" si="57"/>
        <v>0</v>
      </c>
      <c r="W412" s="278">
        <f t="shared" si="58"/>
        <v>0</v>
      </c>
      <c r="X412" s="279">
        <f t="shared" si="51"/>
        <v>0</v>
      </c>
    </row>
    <row r="413" spans="14:24" x14ac:dyDescent="0.35">
      <c r="N413" s="246">
        <f>Weather_Site!B419</f>
        <v>0</v>
      </c>
      <c r="O413" s="247">
        <f>Weather_Site!C419</f>
        <v>0</v>
      </c>
      <c r="P413" s="5">
        <f>Weather_Site!E419</f>
        <v>0</v>
      </c>
      <c r="Q413" s="247">
        <f t="shared" si="52"/>
        <v>0</v>
      </c>
      <c r="R413" s="5">
        <f t="shared" si="55"/>
        <v>0</v>
      </c>
      <c r="S413" s="5">
        <f t="shared" si="53"/>
        <v>0</v>
      </c>
      <c r="T413" s="249">
        <f t="shared" si="54"/>
        <v>0</v>
      </c>
      <c r="U413" s="5">
        <f t="shared" si="56"/>
        <v>0</v>
      </c>
      <c r="V413" s="249">
        <f t="shared" si="57"/>
        <v>0</v>
      </c>
      <c r="W413" s="278">
        <f t="shared" si="58"/>
        <v>0</v>
      </c>
      <c r="X413" s="279">
        <f t="shared" si="51"/>
        <v>0</v>
      </c>
    </row>
    <row r="414" spans="14:24" x14ac:dyDescent="0.35">
      <c r="N414" s="246">
        <f>Weather_Site!B420</f>
        <v>0</v>
      </c>
      <c r="O414" s="247">
        <f>Weather_Site!C420</f>
        <v>0</v>
      </c>
      <c r="P414" s="5">
        <f>Weather_Site!E420</f>
        <v>0</v>
      </c>
      <c r="Q414" s="247">
        <f t="shared" si="52"/>
        <v>0</v>
      </c>
      <c r="R414" s="5">
        <f t="shared" si="55"/>
        <v>0</v>
      </c>
      <c r="S414" s="5">
        <f t="shared" si="53"/>
        <v>0</v>
      </c>
      <c r="T414" s="249">
        <f t="shared" si="54"/>
        <v>0</v>
      </c>
      <c r="U414" s="5">
        <f t="shared" si="56"/>
        <v>0</v>
      </c>
      <c r="V414" s="249">
        <f t="shared" si="57"/>
        <v>0</v>
      </c>
      <c r="W414" s="278">
        <f t="shared" si="58"/>
        <v>0</v>
      </c>
      <c r="X414" s="279">
        <f t="shared" si="51"/>
        <v>0</v>
      </c>
    </row>
    <row r="415" spans="14:24" x14ac:dyDescent="0.35">
      <c r="N415" s="246">
        <f>Weather_Site!B421</f>
        <v>0</v>
      </c>
      <c r="O415" s="247">
        <f>Weather_Site!C421</f>
        <v>0</v>
      </c>
      <c r="P415" s="5">
        <f>Weather_Site!E421</f>
        <v>0</v>
      </c>
      <c r="Q415" s="247">
        <f t="shared" si="52"/>
        <v>0</v>
      </c>
      <c r="R415" s="5">
        <f t="shared" si="55"/>
        <v>0</v>
      </c>
      <c r="S415" s="5">
        <f t="shared" si="53"/>
        <v>0</v>
      </c>
      <c r="T415" s="249">
        <f t="shared" si="54"/>
        <v>0</v>
      </c>
      <c r="U415" s="5">
        <f t="shared" si="56"/>
        <v>0</v>
      </c>
      <c r="V415" s="249">
        <f t="shared" si="57"/>
        <v>0</v>
      </c>
      <c r="W415" s="278">
        <f t="shared" si="58"/>
        <v>0</v>
      </c>
      <c r="X415" s="279">
        <f t="shared" si="51"/>
        <v>0</v>
      </c>
    </row>
    <row r="416" spans="14:24" x14ac:dyDescent="0.35">
      <c r="N416" s="246">
        <f>Weather_Site!B422</f>
        <v>0</v>
      </c>
      <c r="O416" s="247">
        <f>Weather_Site!C422</f>
        <v>0</v>
      </c>
      <c r="P416" s="5">
        <f>Weather_Site!E422</f>
        <v>0</v>
      </c>
      <c r="Q416" s="247">
        <f t="shared" si="52"/>
        <v>0</v>
      </c>
      <c r="R416" s="5">
        <f t="shared" si="55"/>
        <v>0</v>
      </c>
      <c r="S416" s="5">
        <f t="shared" si="53"/>
        <v>0</v>
      </c>
      <c r="T416" s="249">
        <f t="shared" si="54"/>
        <v>0</v>
      </c>
      <c r="U416" s="5">
        <f t="shared" si="56"/>
        <v>0</v>
      </c>
      <c r="V416" s="249">
        <f t="shared" si="57"/>
        <v>0</v>
      </c>
      <c r="W416" s="278">
        <f t="shared" si="58"/>
        <v>0</v>
      </c>
      <c r="X416" s="279">
        <f t="shared" si="51"/>
        <v>0</v>
      </c>
    </row>
    <row r="417" spans="14:24" x14ac:dyDescent="0.35">
      <c r="N417" s="246">
        <f>Weather_Site!B423</f>
        <v>0</v>
      </c>
      <c r="O417" s="247">
        <f>Weather_Site!C423</f>
        <v>0</v>
      </c>
      <c r="P417" s="5">
        <f>Weather_Site!E423</f>
        <v>0</v>
      </c>
      <c r="Q417" s="247">
        <f t="shared" si="52"/>
        <v>0</v>
      </c>
      <c r="R417" s="5">
        <f t="shared" si="55"/>
        <v>0</v>
      </c>
      <c r="S417" s="5">
        <f t="shared" si="53"/>
        <v>0</v>
      </c>
      <c r="T417" s="249">
        <f t="shared" si="54"/>
        <v>0</v>
      </c>
      <c r="U417" s="5">
        <f t="shared" si="56"/>
        <v>0</v>
      </c>
      <c r="V417" s="249">
        <f t="shared" si="57"/>
        <v>0</v>
      </c>
      <c r="W417" s="278">
        <f t="shared" si="58"/>
        <v>0</v>
      </c>
      <c r="X417" s="279">
        <f t="shared" si="51"/>
        <v>0</v>
      </c>
    </row>
    <row r="418" spans="14:24" x14ac:dyDescent="0.35">
      <c r="N418" s="246">
        <f>Weather_Site!B424</f>
        <v>0</v>
      </c>
      <c r="O418" s="247">
        <f>Weather_Site!C424</f>
        <v>0</v>
      </c>
      <c r="P418" s="5">
        <f>Weather_Site!E424</f>
        <v>0</v>
      </c>
      <c r="Q418" s="247">
        <f t="shared" si="52"/>
        <v>0</v>
      </c>
      <c r="R418" s="5">
        <f t="shared" si="55"/>
        <v>0</v>
      </c>
      <c r="S418" s="5">
        <f t="shared" si="53"/>
        <v>0</v>
      </c>
      <c r="T418" s="249">
        <f t="shared" si="54"/>
        <v>0</v>
      </c>
      <c r="U418" s="5">
        <f t="shared" si="56"/>
        <v>0</v>
      </c>
      <c r="V418" s="249">
        <f t="shared" si="57"/>
        <v>0</v>
      </c>
      <c r="W418" s="278">
        <f t="shared" si="58"/>
        <v>0</v>
      </c>
      <c r="X418" s="279">
        <f t="shared" si="51"/>
        <v>0</v>
      </c>
    </row>
    <row r="419" spans="14:24" x14ac:dyDescent="0.35">
      <c r="N419" s="246">
        <f>Weather_Site!B425</f>
        <v>0</v>
      </c>
      <c r="O419" s="247">
        <f>Weather_Site!C425</f>
        <v>0</v>
      </c>
      <c r="P419" s="5">
        <f>Weather_Site!E425</f>
        <v>0</v>
      </c>
      <c r="Q419" s="247">
        <f t="shared" si="52"/>
        <v>0</v>
      </c>
      <c r="R419" s="5">
        <f t="shared" si="55"/>
        <v>0</v>
      </c>
      <c r="S419" s="5">
        <f t="shared" si="53"/>
        <v>0</v>
      </c>
      <c r="T419" s="249">
        <f t="shared" si="54"/>
        <v>0</v>
      </c>
      <c r="U419" s="5">
        <f t="shared" si="56"/>
        <v>0</v>
      </c>
      <c r="V419" s="249">
        <f t="shared" si="57"/>
        <v>0</v>
      </c>
      <c r="W419" s="278">
        <f t="shared" si="58"/>
        <v>0</v>
      </c>
      <c r="X419" s="279">
        <f t="shared" si="51"/>
        <v>0</v>
      </c>
    </row>
    <row r="420" spans="14:24" x14ac:dyDescent="0.35">
      <c r="N420" s="246">
        <f>Weather_Site!B426</f>
        <v>0</v>
      </c>
      <c r="O420" s="247">
        <f>Weather_Site!C426</f>
        <v>0</v>
      </c>
      <c r="P420" s="5">
        <f>Weather_Site!E426</f>
        <v>0</v>
      </c>
      <c r="Q420" s="247">
        <f t="shared" si="52"/>
        <v>0</v>
      </c>
      <c r="R420" s="5">
        <f t="shared" si="55"/>
        <v>0</v>
      </c>
      <c r="S420" s="5">
        <f t="shared" si="53"/>
        <v>0</v>
      </c>
      <c r="T420" s="249">
        <f t="shared" si="54"/>
        <v>0</v>
      </c>
      <c r="U420" s="5">
        <f t="shared" si="56"/>
        <v>0</v>
      </c>
      <c r="V420" s="249">
        <f t="shared" si="57"/>
        <v>0</v>
      </c>
      <c r="W420" s="278">
        <f t="shared" si="58"/>
        <v>0</v>
      </c>
      <c r="X420" s="279">
        <f t="shared" ref="X420:X483" si="59">IF(AND(O419&lt;0.333,O420&gt;=0.333),W420,X419)</f>
        <v>0</v>
      </c>
    </row>
    <row r="421" spans="14:24" x14ac:dyDescent="0.35">
      <c r="N421" s="246">
        <f>Weather_Site!B427</f>
        <v>0</v>
      </c>
      <c r="O421" s="247">
        <f>Weather_Site!C427</f>
        <v>0</v>
      </c>
      <c r="P421" s="5">
        <f>Weather_Site!E427</f>
        <v>0</v>
      </c>
      <c r="Q421" s="247">
        <f t="shared" ref="Q421:Q484" si="60">IF((O421-O420)&lt;0,(1-MAX(O420,0.625))+MIN(O421,0.334),(IF(O420&lt;0.333,(MIN(O421,0.334)-O420),IF(O421&gt;0.625,MAX(O421,0.625)-O420,0))))</f>
        <v>0</v>
      </c>
      <c r="R421" s="5">
        <f t="shared" si="55"/>
        <v>0</v>
      </c>
      <c r="S421" s="5">
        <f t="shared" ref="S421:S484" si="61">HOUR(O421)</f>
        <v>0</v>
      </c>
      <c r="T421" s="249">
        <f t="shared" ref="T421:T484" si="62">(P421+P420)/2*R421</f>
        <v>0</v>
      </c>
      <c r="U421" s="5">
        <f t="shared" si="56"/>
        <v>0</v>
      </c>
      <c r="V421" s="249">
        <f t="shared" si="57"/>
        <v>0</v>
      </c>
      <c r="W421" s="278">
        <f t="shared" si="58"/>
        <v>0</v>
      </c>
      <c r="X421" s="279">
        <f t="shared" si="59"/>
        <v>0</v>
      </c>
    </row>
    <row r="422" spans="14:24" x14ac:dyDescent="0.35">
      <c r="N422" s="246">
        <f>Weather_Site!B428</f>
        <v>0</v>
      </c>
      <c r="O422" s="247">
        <f>Weather_Site!C428</f>
        <v>0</v>
      </c>
      <c r="P422" s="5">
        <f>Weather_Site!E428</f>
        <v>0</v>
      </c>
      <c r="Q422" s="247">
        <f t="shared" si="60"/>
        <v>0</v>
      </c>
      <c r="R422" s="5">
        <f t="shared" si="55"/>
        <v>0</v>
      </c>
      <c r="S422" s="5">
        <f t="shared" si="61"/>
        <v>0</v>
      </c>
      <c r="T422" s="249">
        <f t="shared" si="62"/>
        <v>0</v>
      </c>
      <c r="U422" s="5">
        <f t="shared" si="56"/>
        <v>0</v>
      </c>
      <c r="V422" s="249">
        <f t="shared" si="57"/>
        <v>0</v>
      </c>
      <c r="W422" s="278">
        <f t="shared" si="58"/>
        <v>0</v>
      </c>
      <c r="X422" s="279">
        <f t="shared" si="59"/>
        <v>0</v>
      </c>
    </row>
    <row r="423" spans="14:24" x14ac:dyDescent="0.35">
      <c r="N423" s="246">
        <f>Weather_Site!B429</f>
        <v>0</v>
      </c>
      <c r="O423" s="247">
        <f>Weather_Site!C429</f>
        <v>0</v>
      </c>
      <c r="P423" s="5">
        <f>Weather_Site!E429</f>
        <v>0</v>
      </c>
      <c r="Q423" s="247">
        <f t="shared" si="60"/>
        <v>0</v>
      </c>
      <c r="R423" s="5">
        <f t="shared" si="55"/>
        <v>0</v>
      </c>
      <c r="S423" s="5">
        <f t="shared" si="61"/>
        <v>0</v>
      </c>
      <c r="T423" s="249">
        <f t="shared" si="62"/>
        <v>0</v>
      </c>
      <c r="U423" s="5">
        <f t="shared" si="56"/>
        <v>0</v>
      </c>
      <c r="V423" s="249">
        <f t="shared" si="57"/>
        <v>0</v>
      </c>
      <c r="W423" s="278">
        <f t="shared" si="58"/>
        <v>0</v>
      </c>
      <c r="X423" s="279">
        <f t="shared" si="59"/>
        <v>0</v>
      </c>
    </row>
    <row r="424" spans="14:24" x14ac:dyDescent="0.35">
      <c r="N424" s="246">
        <f>Weather_Site!B430</f>
        <v>0</v>
      </c>
      <c r="O424" s="247">
        <f>Weather_Site!C430</f>
        <v>0</v>
      </c>
      <c r="P424" s="5">
        <f>Weather_Site!E430</f>
        <v>0</v>
      </c>
      <c r="Q424" s="247">
        <f t="shared" si="60"/>
        <v>0</v>
      </c>
      <c r="R424" s="5">
        <f t="shared" si="55"/>
        <v>0</v>
      </c>
      <c r="S424" s="5">
        <f t="shared" si="61"/>
        <v>0</v>
      </c>
      <c r="T424" s="249">
        <f t="shared" si="62"/>
        <v>0</v>
      </c>
      <c r="U424" s="5">
        <f t="shared" si="56"/>
        <v>0</v>
      </c>
      <c r="V424" s="249">
        <f t="shared" si="57"/>
        <v>0</v>
      </c>
      <c r="W424" s="278">
        <f t="shared" si="58"/>
        <v>0</v>
      </c>
      <c r="X424" s="279">
        <f t="shared" si="59"/>
        <v>0</v>
      </c>
    </row>
    <row r="425" spans="14:24" x14ac:dyDescent="0.35">
      <c r="N425" s="246">
        <f>Weather_Site!B431</f>
        <v>0</v>
      </c>
      <c r="O425" s="247">
        <f>Weather_Site!C431</f>
        <v>0</v>
      </c>
      <c r="P425" s="5">
        <f>Weather_Site!E431</f>
        <v>0</v>
      </c>
      <c r="Q425" s="247">
        <f t="shared" si="60"/>
        <v>0</v>
      </c>
      <c r="R425" s="5">
        <f t="shared" si="55"/>
        <v>0</v>
      </c>
      <c r="S425" s="5">
        <f t="shared" si="61"/>
        <v>0</v>
      </c>
      <c r="T425" s="249">
        <f t="shared" si="62"/>
        <v>0</v>
      </c>
      <c r="U425" s="5">
        <f t="shared" si="56"/>
        <v>0</v>
      </c>
      <c r="V425" s="249">
        <f t="shared" si="57"/>
        <v>0</v>
      </c>
      <c r="W425" s="278">
        <f t="shared" si="58"/>
        <v>0</v>
      </c>
      <c r="X425" s="279">
        <f t="shared" si="59"/>
        <v>0</v>
      </c>
    </row>
    <row r="426" spans="14:24" x14ac:dyDescent="0.35">
      <c r="N426" s="246">
        <f>Weather_Site!B432</f>
        <v>0</v>
      </c>
      <c r="O426" s="247">
        <f>Weather_Site!C432</f>
        <v>0</v>
      </c>
      <c r="P426" s="5">
        <f>Weather_Site!E432</f>
        <v>0</v>
      </c>
      <c r="Q426" s="247">
        <f t="shared" si="60"/>
        <v>0</v>
      </c>
      <c r="R426" s="5">
        <f t="shared" si="55"/>
        <v>0</v>
      </c>
      <c r="S426" s="5">
        <f t="shared" si="61"/>
        <v>0</v>
      </c>
      <c r="T426" s="249">
        <f t="shared" si="62"/>
        <v>0</v>
      </c>
      <c r="U426" s="5">
        <f t="shared" si="56"/>
        <v>0</v>
      </c>
      <c r="V426" s="249">
        <f t="shared" si="57"/>
        <v>0</v>
      </c>
      <c r="W426" s="278">
        <f t="shared" si="58"/>
        <v>0</v>
      </c>
      <c r="X426" s="279">
        <f t="shared" si="59"/>
        <v>0</v>
      </c>
    </row>
    <row r="427" spans="14:24" x14ac:dyDescent="0.35">
      <c r="N427" s="246">
        <f>Weather_Site!B433</f>
        <v>0</v>
      </c>
      <c r="O427" s="247">
        <f>Weather_Site!C433</f>
        <v>0</v>
      </c>
      <c r="P427" s="5">
        <f>Weather_Site!E433</f>
        <v>0</v>
      </c>
      <c r="Q427" s="247">
        <f t="shared" si="60"/>
        <v>0</v>
      </c>
      <c r="R427" s="5">
        <f t="shared" si="55"/>
        <v>0</v>
      </c>
      <c r="S427" s="5">
        <f t="shared" si="61"/>
        <v>0</v>
      </c>
      <c r="T427" s="249">
        <f t="shared" si="62"/>
        <v>0</v>
      </c>
      <c r="U427" s="5">
        <f t="shared" si="56"/>
        <v>0</v>
      </c>
      <c r="V427" s="249">
        <f t="shared" si="57"/>
        <v>0</v>
      </c>
      <c r="W427" s="278">
        <f t="shared" si="58"/>
        <v>0</v>
      </c>
      <c r="X427" s="279">
        <f t="shared" si="59"/>
        <v>0</v>
      </c>
    </row>
    <row r="428" spans="14:24" x14ac:dyDescent="0.35">
      <c r="N428" s="246">
        <f>Weather_Site!B434</f>
        <v>0</v>
      </c>
      <c r="O428" s="247">
        <f>Weather_Site!C434</f>
        <v>0</v>
      </c>
      <c r="P428" s="5">
        <f>Weather_Site!E434</f>
        <v>0</v>
      </c>
      <c r="Q428" s="247">
        <f t="shared" si="60"/>
        <v>0</v>
      </c>
      <c r="R428" s="5">
        <f t="shared" si="55"/>
        <v>0</v>
      </c>
      <c r="S428" s="5">
        <f t="shared" si="61"/>
        <v>0</v>
      </c>
      <c r="T428" s="249">
        <f t="shared" si="62"/>
        <v>0</v>
      </c>
      <c r="U428" s="5">
        <f t="shared" si="56"/>
        <v>0</v>
      </c>
      <c r="V428" s="249">
        <f t="shared" si="57"/>
        <v>0</v>
      </c>
      <c r="W428" s="278">
        <f t="shared" si="58"/>
        <v>0</v>
      </c>
      <c r="X428" s="279">
        <f t="shared" si="59"/>
        <v>0</v>
      </c>
    </row>
    <row r="429" spans="14:24" x14ac:dyDescent="0.35">
      <c r="N429" s="246">
        <f>Weather_Site!B435</f>
        <v>0</v>
      </c>
      <c r="O429" s="247">
        <f>Weather_Site!C435</f>
        <v>0</v>
      </c>
      <c r="P429" s="5">
        <f>Weather_Site!E435</f>
        <v>0</v>
      </c>
      <c r="Q429" s="247">
        <f t="shared" si="60"/>
        <v>0</v>
      </c>
      <c r="R429" s="5">
        <f t="shared" si="55"/>
        <v>0</v>
      </c>
      <c r="S429" s="5">
        <f t="shared" si="61"/>
        <v>0</v>
      </c>
      <c r="T429" s="249">
        <f t="shared" si="62"/>
        <v>0</v>
      </c>
      <c r="U429" s="5">
        <f t="shared" si="56"/>
        <v>0</v>
      </c>
      <c r="V429" s="249">
        <f t="shared" si="57"/>
        <v>0</v>
      </c>
      <c r="W429" s="278">
        <f t="shared" si="58"/>
        <v>0</v>
      </c>
      <c r="X429" s="279">
        <f t="shared" si="59"/>
        <v>0</v>
      </c>
    </row>
    <row r="430" spans="14:24" x14ac:dyDescent="0.35">
      <c r="N430" s="246">
        <f>Weather_Site!B436</f>
        <v>0</v>
      </c>
      <c r="O430" s="247">
        <f>Weather_Site!C436</f>
        <v>0</v>
      </c>
      <c r="P430" s="5">
        <f>Weather_Site!E436</f>
        <v>0</v>
      </c>
      <c r="Q430" s="247">
        <f t="shared" si="60"/>
        <v>0</v>
      </c>
      <c r="R430" s="5">
        <f t="shared" si="55"/>
        <v>0</v>
      </c>
      <c r="S430" s="5">
        <f t="shared" si="61"/>
        <v>0</v>
      </c>
      <c r="T430" s="249">
        <f t="shared" si="62"/>
        <v>0</v>
      </c>
      <c r="U430" s="5">
        <f t="shared" si="56"/>
        <v>0</v>
      </c>
      <c r="V430" s="249">
        <f t="shared" si="57"/>
        <v>0</v>
      </c>
      <c r="W430" s="278">
        <f t="shared" si="58"/>
        <v>0</v>
      </c>
      <c r="X430" s="279">
        <f t="shared" si="59"/>
        <v>0</v>
      </c>
    </row>
    <row r="431" spans="14:24" x14ac:dyDescent="0.35">
      <c r="N431" s="246">
        <f>Weather_Site!B437</f>
        <v>0</v>
      </c>
      <c r="O431" s="247">
        <f>Weather_Site!C437</f>
        <v>0</v>
      </c>
      <c r="P431" s="5">
        <f>Weather_Site!E437</f>
        <v>0</v>
      </c>
      <c r="Q431" s="247">
        <f t="shared" si="60"/>
        <v>0</v>
      </c>
      <c r="R431" s="5">
        <f t="shared" si="55"/>
        <v>0</v>
      </c>
      <c r="S431" s="5">
        <f t="shared" si="61"/>
        <v>0</v>
      </c>
      <c r="T431" s="249">
        <f t="shared" si="62"/>
        <v>0</v>
      </c>
      <c r="U431" s="5">
        <f t="shared" si="56"/>
        <v>0</v>
      </c>
      <c r="V431" s="249">
        <f t="shared" si="57"/>
        <v>0</v>
      </c>
      <c r="W431" s="278">
        <f t="shared" si="58"/>
        <v>0</v>
      </c>
      <c r="X431" s="279">
        <f t="shared" si="59"/>
        <v>0</v>
      </c>
    </row>
    <row r="432" spans="14:24" x14ac:dyDescent="0.35">
      <c r="N432" s="246">
        <f>Weather_Site!B438</f>
        <v>0</v>
      </c>
      <c r="O432" s="247">
        <f>Weather_Site!C438</f>
        <v>0</v>
      </c>
      <c r="P432" s="5">
        <f>Weather_Site!E438</f>
        <v>0</v>
      </c>
      <c r="Q432" s="247">
        <f t="shared" si="60"/>
        <v>0</v>
      </c>
      <c r="R432" s="5">
        <f t="shared" si="55"/>
        <v>0</v>
      </c>
      <c r="S432" s="5">
        <f t="shared" si="61"/>
        <v>0</v>
      </c>
      <c r="T432" s="249">
        <f t="shared" si="62"/>
        <v>0</v>
      </c>
      <c r="U432" s="5">
        <f t="shared" si="56"/>
        <v>0</v>
      </c>
      <c r="V432" s="249">
        <f t="shared" si="57"/>
        <v>0</v>
      </c>
      <c r="W432" s="278">
        <f t="shared" si="58"/>
        <v>0</v>
      </c>
      <c r="X432" s="279">
        <f t="shared" si="59"/>
        <v>0</v>
      </c>
    </row>
    <row r="433" spans="14:24" x14ac:dyDescent="0.35">
      <c r="N433" s="246">
        <f>Weather_Site!B439</f>
        <v>0</v>
      </c>
      <c r="O433" s="247">
        <f>Weather_Site!C439</f>
        <v>0</v>
      </c>
      <c r="P433" s="5">
        <f>Weather_Site!E439</f>
        <v>0</v>
      </c>
      <c r="Q433" s="247">
        <f t="shared" si="60"/>
        <v>0</v>
      </c>
      <c r="R433" s="5">
        <f t="shared" si="55"/>
        <v>0</v>
      </c>
      <c r="S433" s="5">
        <f t="shared" si="61"/>
        <v>0</v>
      </c>
      <c r="T433" s="249">
        <f t="shared" si="62"/>
        <v>0</v>
      </c>
      <c r="U433" s="5">
        <f t="shared" si="56"/>
        <v>0</v>
      </c>
      <c r="V433" s="249">
        <f t="shared" si="57"/>
        <v>0</v>
      </c>
      <c r="W433" s="278">
        <f t="shared" si="58"/>
        <v>0</v>
      </c>
      <c r="X433" s="279">
        <f t="shared" si="59"/>
        <v>0</v>
      </c>
    </row>
    <row r="434" spans="14:24" x14ac:dyDescent="0.35">
      <c r="N434" s="246">
        <f>Weather_Site!B440</f>
        <v>0</v>
      </c>
      <c r="O434" s="247">
        <f>Weather_Site!C440</f>
        <v>0</v>
      </c>
      <c r="P434" s="5">
        <f>Weather_Site!E440</f>
        <v>0</v>
      </c>
      <c r="Q434" s="247">
        <f t="shared" si="60"/>
        <v>0</v>
      </c>
      <c r="R434" s="5">
        <f t="shared" si="55"/>
        <v>0</v>
      </c>
      <c r="S434" s="5">
        <f t="shared" si="61"/>
        <v>0</v>
      </c>
      <c r="T434" s="249">
        <f t="shared" si="62"/>
        <v>0</v>
      </c>
      <c r="U434" s="5">
        <f t="shared" si="56"/>
        <v>0</v>
      </c>
      <c r="V434" s="249">
        <f t="shared" si="57"/>
        <v>0</v>
      </c>
      <c r="W434" s="278">
        <f t="shared" si="58"/>
        <v>0</v>
      </c>
      <c r="X434" s="279">
        <f t="shared" si="59"/>
        <v>0</v>
      </c>
    </row>
    <row r="435" spans="14:24" x14ac:dyDescent="0.35">
      <c r="N435" s="246">
        <f>Weather_Site!B441</f>
        <v>0</v>
      </c>
      <c r="O435" s="247">
        <f>Weather_Site!C441</f>
        <v>0</v>
      </c>
      <c r="P435" s="5">
        <f>Weather_Site!E441</f>
        <v>0</v>
      </c>
      <c r="Q435" s="247">
        <f t="shared" si="60"/>
        <v>0</v>
      </c>
      <c r="R435" s="5">
        <f t="shared" si="55"/>
        <v>0</v>
      </c>
      <c r="S435" s="5">
        <f t="shared" si="61"/>
        <v>0</v>
      </c>
      <c r="T435" s="249">
        <f t="shared" si="62"/>
        <v>0</v>
      </c>
      <c r="U435" s="5">
        <f t="shared" si="56"/>
        <v>0</v>
      </c>
      <c r="V435" s="249">
        <f t="shared" si="57"/>
        <v>0</v>
      </c>
      <c r="W435" s="278">
        <f t="shared" si="58"/>
        <v>0</v>
      </c>
      <c r="X435" s="279">
        <f t="shared" si="59"/>
        <v>0</v>
      </c>
    </row>
    <row r="436" spans="14:24" x14ac:dyDescent="0.35">
      <c r="N436" s="246">
        <f>Weather_Site!B442</f>
        <v>0</v>
      </c>
      <c r="O436" s="247">
        <f>Weather_Site!C442</f>
        <v>0</v>
      </c>
      <c r="P436" s="5">
        <f>Weather_Site!E442</f>
        <v>0</v>
      </c>
      <c r="Q436" s="247">
        <f t="shared" si="60"/>
        <v>0</v>
      </c>
      <c r="R436" s="5">
        <f t="shared" si="55"/>
        <v>0</v>
      </c>
      <c r="S436" s="5">
        <f t="shared" si="61"/>
        <v>0</v>
      </c>
      <c r="T436" s="249">
        <f t="shared" si="62"/>
        <v>0</v>
      </c>
      <c r="U436" s="5">
        <f t="shared" si="56"/>
        <v>0</v>
      </c>
      <c r="V436" s="249">
        <f t="shared" si="57"/>
        <v>0</v>
      </c>
      <c r="W436" s="278">
        <f t="shared" si="58"/>
        <v>0</v>
      </c>
      <c r="X436" s="279">
        <f t="shared" si="59"/>
        <v>0</v>
      </c>
    </row>
    <row r="437" spans="14:24" x14ac:dyDescent="0.35">
      <c r="N437" s="246">
        <f>Weather_Site!B443</f>
        <v>0</v>
      </c>
      <c r="O437" s="247">
        <f>Weather_Site!C443</f>
        <v>0</v>
      </c>
      <c r="P437" s="5">
        <f>Weather_Site!E443</f>
        <v>0</v>
      </c>
      <c r="Q437" s="247">
        <f t="shared" si="60"/>
        <v>0</v>
      </c>
      <c r="R437" s="5">
        <f t="shared" si="55"/>
        <v>0</v>
      </c>
      <c r="S437" s="5">
        <f t="shared" si="61"/>
        <v>0</v>
      </c>
      <c r="T437" s="249">
        <f t="shared" si="62"/>
        <v>0</v>
      </c>
      <c r="U437" s="5">
        <f t="shared" si="56"/>
        <v>0</v>
      </c>
      <c r="V437" s="249">
        <f t="shared" si="57"/>
        <v>0</v>
      </c>
      <c r="W437" s="278">
        <f t="shared" si="58"/>
        <v>0</v>
      </c>
      <c r="X437" s="279">
        <f t="shared" si="59"/>
        <v>0</v>
      </c>
    </row>
    <row r="438" spans="14:24" x14ac:dyDescent="0.35">
      <c r="N438" s="246">
        <f>Weather_Site!B444</f>
        <v>0</v>
      </c>
      <c r="O438" s="247">
        <f>Weather_Site!C444</f>
        <v>0</v>
      </c>
      <c r="P438" s="5">
        <f>Weather_Site!E444</f>
        <v>0</v>
      </c>
      <c r="Q438" s="247">
        <f t="shared" si="60"/>
        <v>0</v>
      </c>
      <c r="R438" s="5">
        <f t="shared" si="55"/>
        <v>0</v>
      </c>
      <c r="S438" s="5">
        <f t="shared" si="61"/>
        <v>0</v>
      </c>
      <c r="T438" s="249">
        <f t="shared" si="62"/>
        <v>0</v>
      </c>
      <c r="U438" s="5">
        <f t="shared" si="56"/>
        <v>0</v>
      </c>
      <c r="V438" s="249">
        <f t="shared" si="57"/>
        <v>0</v>
      </c>
      <c r="W438" s="278">
        <f t="shared" si="58"/>
        <v>0</v>
      </c>
      <c r="X438" s="279">
        <f t="shared" si="59"/>
        <v>0</v>
      </c>
    </row>
    <row r="439" spans="14:24" x14ac:dyDescent="0.35">
      <c r="N439" s="246">
        <f>Weather_Site!B445</f>
        <v>0</v>
      </c>
      <c r="O439" s="247">
        <f>Weather_Site!C445</f>
        <v>0</v>
      </c>
      <c r="P439" s="5">
        <f>Weather_Site!E445</f>
        <v>0</v>
      </c>
      <c r="Q439" s="247">
        <f t="shared" si="60"/>
        <v>0</v>
      </c>
      <c r="R439" s="5">
        <f t="shared" si="55"/>
        <v>0</v>
      </c>
      <c r="S439" s="5">
        <f t="shared" si="61"/>
        <v>0</v>
      </c>
      <c r="T439" s="249">
        <f t="shared" si="62"/>
        <v>0</v>
      </c>
      <c r="U439" s="5">
        <f t="shared" si="56"/>
        <v>0</v>
      </c>
      <c r="V439" s="249">
        <f t="shared" si="57"/>
        <v>0</v>
      </c>
      <c r="W439" s="278">
        <f t="shared" si="58"/>
        <v>0</v>
      </c>
      <c r="X439" s="279">
        <f t="shared" si="59"/>
        <v>0</v>
      </c>
    </row>
    <row r="440" spans="14:24" x14ac:dyDescent="0.35">
      <c r="N440" s="246">
        <f>Weather_Site!B446</f>
        <v>0</v>
      </c>
      <c r="O440" s="247">
        <f>Weather_Site!C446</f>
        <v>0</v>
      </c>
      <c r="P440" s="5">
        <f>Weather_Site!E446</f>
        <v>0</v>
      </c>
      <c r="Q440" s="247">
        <f t="shared" si="60"/>
        <v>0</v>
      </c>
      <c r="R440" s="5">
        <f t="shared" si="55"/>
        <v>0</v>
      </c>
      <c r="S440" s="5">
        <f t="shared" si="61"/>
        <v>0</v>
      </c>
      <c r="T440" s="249">
        <f t="shared" si="62"/>
        <v>0</v>
      </c>
      <c r="U440" s="5">
        <f t="shared" si="56"/>
        <v>0</v>
      </c>
      <c r="V440" s="249">
        <f t="shared" si="57"/>
        <v>0</v>
      </c>
      <c r="W440" s="278">
        <f t="shared" si="58"/>
        <v>0</v>
      </c>
      <c r="X440" s="279">
        <f t="shared" si="59"/>
        <v>0</v>
      </c>
    </row>
    <row r="441" spans="14:24" x14ac:dyDescent="0.35">
      <c r="N441" s="246">
        <f>Weather_Site!B447</f>
        <v>0</v>
      </c>
      <c r="O441" s="247">
        <f>Weather_Site!C447</f>
        <v>0</v>
      </c>
      <c r="P441" s="5">
        <f>Weather_Site!E447</f>
        <v>0</v>
      </c>
      <c r="Q441" s="247">
        <f t="shared" si="60"/>
        <v>0</v>
      </c>
      <c r="R441" s="5">
        <f t="shared" si="55"/>
        <v>0</v>
      </c>
      <c r="S441" s="5">
        <f t="shared" si="61"/>
        <v>0</v>
      </c>
      <c r="T441" s="249">
        <f t="shared" si="62"/>
        <v>0</v>
      </c>
      <c r="U441" s="5">
        <f t="shared" si="56"/>
        <v>0</v>
      </c>
      <c r="V441" s="249">
        <f t="shared" si="57"/>
        <v>0</v>
      </c>
      <c r="W441" s="278">
        <f t="shared" si="58"/>
        <v>0</v>
      </c>
      <c r="X441" s="279">
        <f t="shared" si="59"/>
        <v>0</v>
      </c>
    </row>
    <row r="442" spans="14:24" x14ac:dyDescent="0.35">
      <c r="N442" s="246">
        <f>Weather_Site!B448</f>
        <v>0</v>
      </c>
      <c r="O442" s="247">
        <f>Weather_Site!C448</f>
        <v>0</v>
      </c>
      <c r="P442" s="5">
        <f>Weather_Site!E448</f>
        <v>0</v>
      </c>
      <c r="Q442" s="247">
        <f t="shared" si="60"/>
        <v>0</v>
      </c>
      <c r="R442" s="5">
        <f t="shared" si="55"/>
        <v>0</v>
      </c>
      <c r="S442" s="5">
        <f t="shared" si="61"/>
        <v>0</v>
      </c>
      <c r="T442" s="249">
        <f t="shared" si="62"/>
        <v>0</v>
      </c>
      <c r="U442" s="5">
        <f t="shared" si="56"/>
        <v>0</v>
      </c>
      <c r="V442" s="249">
        <f t="shared" si="57"/>
        <v>0</v>
      </c>
      <c r="W442" s="278">
        <f t="shared" si="58"/>
        <v>0</v>
      </c>
      <c r="X442" s="279">
        <f t="shared" si="59"/>
        <v>0</v>
      </c>
    </row>
    <row r="443" spans="14:24" x14ac:dyDescent="0.35">
      <c r="N443" s="246">
        <f>Weather_Site!B449</f>
        <v>0</v>
      </c>
      <c r="O443" s="247">
        <f>Weather_Site!C449</f>
        <v>0</v>
      </c>
      <c r="P443" s="5">
        <f>Weather_Site!E449</f>
        <v>0</v>
      </c>
      <c r="Q443" s="247">
        <f t="shared" si="60"/>
        <v>0</v>
      </c>
      <c r="R443" s="5">
        <f t="shared" si="55"/>
        <v>0</v>
      </c>
      <c r="S443" s="5">
        <f t="shared" si="61"/>
        <v>0</v>
      </c>
      <c r="T443" s="249">
        <f t="shared" si="62"/>
        <v>0</v>
      </c>
      <c r="U443" s="5">
        <f t="shared" si="56"/>
        <v>0</v>
      </c>
      <c r="V443" s="249">
        <f t="shared" si="57"/>
        <v>0</v>
      </c>
      <c r="W443" s="278">
        <f t="shared" si="58"/>
        <v>0</v>
      </c>
      <c r="X443" s="279">
        <f t="shared" si="59"/>
        <v>0</v>
      </c>
    </row>
    <row r="444" spans="14:24" x14ac:dyDescent="0.35">
      <c r="N444" s="246">
        <f>Weather_Site!B450</f>
        <v>0</v>
      </c>
      <c r="O444" s="247">
        <f>Weather_Site!C450</f>
        <v>0</v>
      </c>
      <c r="P444" s="5">
        <f>Weather_Site!E450</f>
        <v>0</v>
      </c>
      <c r="Q444" s="247">
        <f t="shared" si="60"/>
        <v>0</v>
      </c>
      <c r="R444" s="5">
        <f t="shared" si="55"/>
        <v>0</v>
      </c>
      <c r="S444" s="5">
        <f t="shared" si="61"/>
        <v>0</v>
      </c>
      <c r="T444" s="249">
        <f t="shared" si="62"/>
        <v>0</v>
      </c>
      <c r="U444" s="5">
        <f t="shared" si="56"/>
        <v>0</v>
      </c>
      <c r="V444" s="249">
        <f t="shared" si="57"/>
        <v>0</v>
      </c>
      <c r="W444" s="278">
        <f t="shared" si="58"/>
        <v>0</v>
      </c>
      <c r="X444" s="279">
        <f t="shared" si="59"/>
        <v>0</v>
      </c>
    </row>
    <row r="445" spans="14:24" x14ac:dyDescent="0.35">
      <c r="N445" s="246">
        <f>Weather_Site!B451</f>
        <v>0</v>
      </c>
      <c r="O445" s="247">
        <f>Weather_Site!C451</f>
        <v>0</v>
      </c>
      <c r="P445" s="5">
        <f>Weather_Site!E451</f>
        <v>0</v>
      </c>
      <c r="Q445" s="247">
        <f t="shared" si="60"/>
        <v>0</v>
      </c>
      <c r="R445" s="5">
        <f t="shared" si="55"/>
        <v>0</v>
      </c>
      <c r="S445" s="5">
        <f t="shared" si="61"/>
        <v>0</v>
      </c>
      <c r="T445" s="249">
        <f t="shared" si="62"/>
        <v>0</v>
      </c>
      <c r="U445" s="5">
        <f t="shared" si="56"/>
        <v>0</v>
      </c>
      <c r="V445" s="249">
        <f t="shared" si="57"/>
        <v>0</v>
      </c>
      <c r="W445" s="278">
        <f t="shared" si="58"/>
        <v>0</v>
      </c>
      <c r="X445" s="279">
        <f t="shared" si="59"/>
        <v>0</v>
      </c>
    </row>
    <row r="446" spans="14:24" x14ac:dyDescent="0.35">
      <c r="N446" s="246">
        <f>Weather_Site!B452</f>
        <v>0</v>
      </c>
      <c r="O446" s="247">
        <f>Weather_Site!C452</f>
        <v>0</v>
      </c>
      <c r="P446" s="5">
        <f>Weather_Site!E452</f>
        <v>0</v>
      </c>
      <c r="Q446" s="247">
        <f t="shared" si="60"/>
        <v>0</v>
      </c>
      <c r="R446" s="5">
        <f t="shared" si="55"/>
        <v>0</v>
      </c>
      <c r="S446" s="5">
        <f t="shared" si="61"/>
        <v>0</v>
      </c>
      <c r="T446" s="249">
        <f t="shared" si="62"/>
        <v>0</v>
      </c>
      <c r="U446" s="5">
        <f t="shared" si="56"/>
        <v>0</v>
      </c>
      <c r="V446" s="249">
        <f t="shared" si="57"/>
        <v>0</v>
      </c>
      <c r="W446" s="278">
        <f t="shared" si="58"/>
        <v>0</v>
      </c>
      <c r="X446" s="279">
        <f t="shared" si="59"/>
        <v>0</v>
      </c>
    </row>
    <row r="447" spans="14:24" x14ac:dyDescent="0.35">
      <c r="N447" s="246">
        <f>Weather_Site!B453</f>
        <v>0</v>
      </c>
      <c r="O447" s="247">
        <f>Weather_Site!C453</f>
        <v>0</v>
      </c>
      <c r="P447" s="5">
        <f>Weather_Site!E453</f>
        <v>0</v>
      </c>
      <c r="Q447" s="247">
        <f t="shared" si="60"/>
        <v>0</v>
      </c>
      <c r="R447" s="5">
        <f t="shared" si="55"/>
        <v>0</v>
      </c>
      <c r="S447" s="5">
        <f t="shared" si="61"/>
        <v>0</v>
      </c>
      <c r="T447" s="249">
        <f t="shared" si="62"/>
        <v>0</v>
      </c>
      <c r="U447" s="5">
        <f t="shared" si="56"/>
        <v>0</v>
      </c>
      <c r="V447" s="249">
        <f t="shared" si="57"/>
        <v>0</v>
      </c>
      <c r="W447" s="278">
        <f t="shared" si="58"/>
        <v>0</v>
      </c>
      <c r="X447" s="279">
        <f t="shared" si="59"/>
        <v>0</v>
      </c>
    </row>
    <row r="448" spans="14:24" x14ac:dyDescent="0.35">
      <c r="N448" s="246">
        <f>Weather_Site!B454</f>
        <v>0</v>
      </c>
      <c r="O448" s="247">
        <f>Weather_Site!C454</f>
        <v>0</v>
      </c>
      <c r="P448" s="5">
        <f>Weather_Site!E454</f>
        <v>0</v>
      </c>
      <c r="Q448" s="247">
        <f t="shared" si="60"/>
        <v>0</v>
      </c>
      <c r="R448" s="5">
        <f t="shared" si="55"/>
        <v>0</v>
      </c>
      <c r="S448" s="5">
        <f t="shared" si="61"/>
        <v>0</v>
      </c>
      <c r="T448" s="249">
        <f t="shared" si="62"/>
        <v>0</v>
      </c>
      <c r="U448" s="5">
        <f t="shared" si="56"/>
        <v>0</v>
      </c>
      <c r="V448" s="249">
        <f t="shared" si="57"/>
        <v>0</v>
      </c>
      <c r="W448" s="278">
        <f t="shared" si="58"/>
        <v>0</v>
      </c>
      <c r="X448" s="279">
        <f t="shared" si="59"/>
        <v>0</v>
      </c>
    </row>
    <row r="449" spans="14:24" x14ac:dyDescent="0.35">
      <c r="N449" s="246">
        <f>Weather_Site!B455</f>
        <v>0</v>
      </c>
      <c r="O449" s="247">
        <f>Weather_Site!C455</f>
        <v>0</v>
      </c>
      <c r="P449" s="5">
        <f>Weather_Site!E455</f>
        <v>0</v>
      </c>
      <c r="Q449" s="247">
        <f t="shared" si="60"/>
        <v>0</v>
      </c>
      <c r="R449" s="5">
        <f t="shared" si="55"/>
        <v>0</v>
      </c>
      <c r="S449" s="5">
        <f t="shared" si="61"/>
        <v>0</v>
      </c>
      <c r="T449" s="249">
        <f t="shared" si="62"/>
        <v>0</v>
      </c>
      <c r="U449" s="5">
        <f t="shared" si="56"/>
        <v>0</v>
      </c>
      <c r="V449" s="249">
        <f t="shared" si="57"/>
        <v>0</v>
      </c>
      <c r="W449" s="278">
        <f t="shared" si="58"/>
        <v>0</v>
      </c>
      <c r="X449" s="279">
        <f t="shared" si="59"/>
        <v>0</v>
      </c>
    </row>
    <row r="450" spans="14:24" x14ac:dyDescent="0.35">
      <c r="N450" s="246">
        <f>Weather_Site!B456</f>
        <v>0</v>
      </c>
      <c r="O450" s="247">
        <f>Weather_Site!C456</f>
        <v>0</v>
      </c>
      <c r="P450" s="5">
        <f>Weather_Site!E456</f>
        <v>0</v>
      </c>
      <c r="Q450" s="247">
        <f t="shared" si="60"/>
        <v>0</v>
      </c>
      <c r="R450" s="5">
        <f t="shared" si="55"/>
        <v>0</v>
      </c>
      <c r="S450" s="5">
        <f t="shared" si="61"/>
        <v>0</v>
      </c>
      <c r="T450" s="249">
        <f t="shared" si="62"/>
        <v>0</v>
      </c>
      <c r="U450" s="5">
        <f t="shared" si="56"/>
        <v>0</v>
      </c>
      <c r="V450" s="249">
        <f t="shared" si="57"/>
        <v>0</v>
      </c>
      <c r="W450" s="278">
        <f t="shared" si="58"/>
        <v>0</v>
      </c>
      <c r="X450" s="279">
        <f t="shared" si="59"/>
        <v>0</v>
      </c>
    </row>
    <row r="451" spans="14:24" x14ac:dyDescent="0.35">
      <c r="N451" s="246">
        <f>Weather_Site!B457</f>
        <v>0</v>
      </c>
      <c r="O451" s="247">
        <f>Weather_Site!C457</f>
        <v>0</v>
      </c>
      <c r="P451" s="5">
        <f>Weather_Site!E457</f>
        <v>0</v>
      </c>
      <c r="Q451" s="247">
        <f t="shared" si="60"/>
        <v>0</v>
      </c>
      <c r="R451" s="5">
        <f t="shared" si="55"/>
        <v>0</v>
      </c>
      <c r="S451" s="5">
        <f t="shared" si="61"/>
        <v>0</v>
      </c>
      <c r="T451" s="249">
        <f t="shared" si="62"/>
        <v>0</v>
      </c>
      <c r="U451" s="5">
        <f t="shared" si="56"/>
        <v>0</v>
      </c>
      <c r="V451" s="249">
        <f t="shared" si="57"/>
        <v>0</v>
      </c>
      <c r="W451" s="278">
        <f t="shared" si="58"/>
        <v>0</v>
      </c>
      <c r="X451" s="279">
        <f t="shared" si="59"/>
        <v>0</v>
      </c>
    </row>
    <row r="452" spans="14:24" x14ac:dyDescent="0.35">
      <c r="N452" s="246">
        <f>Weather_Site!B458</f>
        <v>0</v>
      </c>
      <c r="O452" s="247">
        <f>Weather_Site!C458</f>
        <v>0</v>
      </c>
      <c r="P452" s="5">
        <f>Weather_Site!E458</f>
        <v>0</v>
      </c>
      <c r="Q452" s="247">
        <f t="shared" si="60"/>
        <v>0</v>
      </c>
      <c r="R452" s="5">
        <f t="shared" si="55"/>
        <v>0</v>
      </c>
      <c r="S452" s="5">
        <f t="shared" si="61"/>
        <v>0</v>
      </c>
      <c r="T452" s="249">
        <f t="shared" si="62"/>
        <v>0</v>
      </c>
      <c r="U452" s="5">
        <f t="shared" si="56"/>
        <v>0</v>
      </c>
      <c r="V452" s="249">
        <f t="shared" si="57"/>
        <v>0</v>
      </c>
      <c r="W452" s="278">
        <f t="shared" si="58"/>
        <v>0</v>
      </c>
      <c r="X452" s="279">
        <f t="shared" si="59"/>
        <v>0</v>
      </c>
    </row>
    <row r="453" spans="14:24" x14ac:dyDescent="0.35">
      <c r="N453" s="246">
        <f>Weather_Site!B459</f>
        <v>0</v>
      </c>
      <c r="O453" s="247">
        <f>Weather_Site!C459</f>
        <v>0</v>
      </c>
      <c r="P453" s="5">
        <f>Weather_Site!E459</f>
        <v>0</v>
      </c>
      <c r="Q453" s="247">
        <f t="shared" si="60"/>
        <v>0</v>
      </c>
      <c r="R453" s="5">
        <f t="shared" si="55"/>
        <v>0</v>
      </c>
      <c r="S453" s="5">
        <f t="shared" si="61"/>
        <v>0</v>
      </c>
      <c r="T453" s="249">
        <f t="shared" si="62"/>
        <v>0</v>
      </c>
      <c r="U453" s="5">
        <f t="shared" si="56"/>
        <v>0</v>
      </c>
      <c r="V453" s="249">
        <f t="shared" si="57"/>
        <v>0</v>
      </c>
      <c r="W453" s="278">
        <f t="shared" si="58"/>
        <v>0</v>
      </c>
      <c r="X453" s="279">
        <f t="shared" si="59"/>
        <v>0</v>
      </c>
    </row>
    <row r="454" spans="14:24" x14ac:dyDescent="0.35">
      <c r="N454" s="246">
        <f>Weather_Site!B460</f>
        <v>0</v>
      </c>
      <c r="O454" s="247">
        <f>Weather_Site!C460</f>
        <v>0</v>
      </c>
      <c r="P454" s="5">
        <f>Weather_Site!E460</f>
        <v>0</v>
      </c>
      <c r="Q454" s="247">
        <f t="shared" si="60"/>
        <v>0</v>
      </c>
      <c r="R454" s="5">
        <f t="shared" si="55"/>
        <v>0</v>
      </c>
      <c r="S454" s="5">
        <f t="shared" si="61"/>
        <v>0</v>
      </c>
      <c r="T454" s="249">
        <f t="shared" si="62"/>
        <v>0</v>
      </c>
      <c r="U454" s="5">
        <f t="shared" si="56"/>
        <v>0</v>
      </c>
      <c r="V454" s="249">
        <f t="shared" si="57"/>
        <v>0</v>
      </c>
      <c r="W454" s="278">
        <f t="shared" si="58"/>
        <v>0</v>
      </c>
      <c r="X454" s="279">
        <f t="shared" si="59"/>
        <v>0</v>
      </c>
    </row>
    <row r="455" spans="14:24" x14ac:dyDescent="0.35">
      <c r="N455" s="246">
        <f>Weather_Site!B461</f>
        <v>0</v>
      </c>
      <c r="O455" s="247">
        <f>Weather_Site!C461</f>
        <v>0</v>
      </c>
      <c r="P455" s="5">
        <f>Weather_Site!E461</f>
        <v>0</v>
      </c>
      <c r="Q455" s="247">
        <f t="shared" si="60"/>
        <v>0</v>
      </c>
      <c r="R455" s="5">
        <f t="shared" si="55"/>
        <v>0</v>
      </c>
      <c r="S455" s="5">
        <f t="shared" si="61"/>
        <v>0</v>
      </c>
      <c r="T455" s="249">
        <f t="shared" si="62"/>
        <v>0</v>
      </c>
      <c r="U455" s="5">
        <f t="shared" si="56"/>
        <v>0</v>
      </c>
      <c r="V455" s="249">
        <f t="shared" si="57"/>
        <v>0</v>
      </c>
      <c r="W455" s="278">
        <f t="shared" si="58"/>
        <v>0</v>
      </c>
      <c r="X455" s="279">
        <f t="shared" si="59"/>
        <v>0</v>
      </c>
    </row>
    <row r="456" spans="14:24" x14ac:dyDescent="0.35">
      <c r="N456" s="246">
        <f>Weather_Site!B462</f>
        <v>0</v>
      </c>
      <c r="O456" s="247">
        <f>Weather_Site!C462</f>
        <v>0</v>
      </c>
      <c r="P456" s="5">
        <f>Weather_Site!E462</f>
        <v>0</v>
      </c>
      <c r="Q456" s="247">
        <f t="shared" si="60"/>
        <v>0</v>
      </c>
      <c r="R456" s="5">
        <f t="shared" ref="R456:R519" si="63">HOUR(Q456)</f>
        <v>0</v>
      </c>
      <c r="S456" s="5">
        <f t="shared" si="61"/>
        <v>0</v>
      </c>
      <c r="T456" s="249">
        <f t="shared" si="62"/>
        <v>0</v>
      </c>
      <c r="U456" s="5">
        <f t="shared" ref="U456:U519" si="64">MAX((T456-70*R456),0)</f>
        <v>0</v>
      </c>
      <c r="V456" s="249">
        <f t="shared" ref="V456:V519" si="65">IF(OR(AND((N456-N455)=0,O455&gt;0.5),AND((N456-N455)=1,O456&lt;0.5),AND(N456-N455)=0,O456&lt;0.5),U456+V455,U456)</f>
        <v>0</v>
      </c>
      <c r="W456" s="278">
        <f t="shared" ref="W456:W519" si="66">IF(O456&lt;0.75,MAX(V456,W455),V456)</f>
        <v>0</v>
      </c>
      <c r="X456" s="279">
        <f t="shared" si="59"/>
        <v>0</v>
      </c>
    </row>
    <row r="457" spans="14:24" x14ac:dyDescent="0.35">
      <c r="N457" s="246">
        <f>Weather_Site!B463</f>
        <v>0</v>
      </c>
      <c r="O457" s="247">
        <f>Weather_Site!C463</f>
        <v>0</v>
      </c>
      <c r="P457" s="5">
        <f>Weather_Site!E463</f>
        <v>0</v>
      </c>
      <c r="Q457" s="247">
        <f t="shared" si="60"/>
        <v>0</v>
      </c>
      <c r="R457" s="5">
        <f t="shared" si="63"/>
        <v>0</v>
      </c>
      <c r="S457" s="5">
        <f t="shared" si="61"/>
        <v>0</v>
      </c>
      <c r="T457" s="249">
        <f t="shared" si="62"/>
        <v>0</v>
      </c>
      <c r="U457" s="5">
        <f t="shared" si="64"/>
        <v>0</v>
      </c>
      <c r="V457" s="249">
        <f t="shared" si="65"/>
        <v>0</v>
      </c>
      <c r="W457" s="278">
        <f t="shared" si="66"/>
        <v>0</v>
      </c>
      <c r="X457" s="279">
        <f t="shared" si="59"/>
        <v>0</v>
      </c>
    </row>
    <row r="458" spans="14:24" x14ac:dyDescent="0.35">
      <c r="N458" s="246">
        <f>Weather_Site!B464</f>
        <v>0</v>
      </c>
      <c r="O458" s="247">
        <f>Weather_Site!C464</f>
        <v>0</v>
      </c>
      <c r="P458" s="5">
        <f>Weather_Site!E464</f>
        <v>0</v>
      </c>
      <c r="Q458" s="247">
        <f t="shared" si="60"/>
        <v>0</v>
      </c>
      <c r="R458" s="5">
        <f t="shared" si="63"/>
        <v>0</v>
      </c>
      <c r="S458" s="5">
        <f t="shared" si="61"/>
        <v>0</v>
      </c>
      <c r="T458" s="249">
        <f t="shared" si="62"/>
        <v>0</v>
      </c>
      <c r="U458" s="5">
        <f t="shared" si="64"/>
        <v>0</v>
      </c>
      <c r="V458" s="249">
        <f t="shared" si="65"/>
        <v>0</v>
      </c>
      <c r="W458" s="278">
        <f t="shared" si="66"/>
        <v>0</v>
      </c>
      <c r="X458" s="279">
        <f t="shared" si="59"/>
        <v>0</v>
      </c>
    </row>
    <row r="459" spans="14:24" x14ac:dyDescent="0.35">
      <c r="N459" s="246">
        <f>Weather_Site!B465</f>
        <v>0</v>
      </c>
      <c r="O459" s="247">
        <f>Weather_Site!C465</f>
        <v>0</v>
      </c>
      <c r="P459" s="5">
        <f>Weather_Site!E465</f>
        <v>0</v>
      </c>
      <c r="Q459" s="247">
        <f t="shared" si="60"/>
        <v>0</v>
      </c>
      <c r="R459" s="5">
        <f t="shared" si="63"/>
        <v>0</v>
      </c>
      <c r="S459" s="5">
        <f t="shared" si="61"/>
        <v>0</v>
      </c>
      <c r="T459" s="249">
        <f t="shared" si="62"/>
        <v>0</v>
      </c>
      <c r="U459" s="5">
        <f t="shared" si="64"/>
        <v>0</v>
      </c>
      <c r="V459" s="249">
        <f t="shared" si="65"/>
        <v>0</v>
      </c>
      <c r="W459" s="278">
        <f t="shared" si="66"/>
        <v>0</v>
      </c>
      <c r="X459" s="279">
        <f t="shared" si="59"/>
        <v>0</v>
      </c>
    </row>
    <row r="460" spans="14:24" x14ac:dyDescent="0.35">
      <c r="N460" s="246">
        <f>Weather_Site!B466</f>
        <v>0</v>
      </c>
      <c r="O460" s="247">
        <f>Weather_Site!C466</f>
        <v>0</v>
      </c>
      <c r="P460" s="5">
        <f>Weather_Site!E466</f>
        <v>0</v>
      </c>
      <c r="Q460" s="247">
        <f t="shared" si="60"/>
        <v>0</v>
      </c>
      <c r="R460" s="5">
        <f t="shared" si="63"/>
        <v>0</v>
      </c>
      <c r="S460" s="5">
        <f t="shared" si="61"/>
        <v>0</v>
      </c>
      <c r="T460" s="249">
        <f t="shared" si="62"/>
        <v>0</v>
      </c>
      <c r="U460" s="5">
        <f t="shared" si="64"/>
        <v>0</v>
      </c>
      <c r="V460" s="249">
        <f t="shared" si="65"/>
        <v>0</v>
      </c>
      <c r="W460" s="278">
        <f t="shared" si="66"/>
        <v>0</v>
      </c>
      <c r="X460" s="279">
        <f t="shared" si="59"/>
        <v>0</v>
      </c>
    </row>
    <row r="461" spans="14:24" x14ac:dyDescent="0.35">
      <c r="N461" s="246">
        <f>Weather_Site!B467</f>
        <v>0</v>
      </c>
      <c r="O461" s="247">
        <f>Weather_Site!C467</f>
        <v>0</v>
      </c>
      <c r="P461" s="5">
        <f>Weather_Site!E467</f>
        <v>0</v>
      </c>
      <c r="Q461" s="247">
        <f t="shared" si="60"/>
        <v>0</v>
      </c>
      <c r="R461" s="5">
        <f t="shared" si="63"/>
        <v>0</v>
      </c>
      <c r="S461" s="5">
        <f t="shared" si="61"/>
        <v>0</v>
      </c>
      <c r="T461" s="249">
        <f t="shared" si="62"/>
        <v>0</v>
      </c>
      <c r="U461" s="5">
        <f t="shared" si="64"/>
        <v>0</v>
      </c>
      <c r="V461" s="249">
        <f t="shared" si="65"/>
        <v>0</v>
      </c>
      <c r="W461" s="278">
        <f t="shared" si="66"/>
        <v>0</v>
      </c>
      <c r="X461" s="279">
        <f t="shared" si="59"/>
        <v>0</v>
      </c>
    </row>
    <row r="462" spans="14:24" x14ac:dyDescent="0.35">
      <c r="N462" s="246">
        <f>Weather_Site!B468</f>
        <v>0</v>
      </c>
      <c r="O462" s="247">
        <f>Weather_Site!C468</f>
        <v>0</v>
      </c>
      <c r="P462" s="5">
        <f>Weather_Site!E468</f>
        <v>0</v>
      </c>
      <c r="Q462" s="247">
        <f t="shared" si="60"/>
        <v>0</v>
      </c>
      <c r="R462" s="5">
        <f t="shared" si="63"/>
        <v>0</v>
      </c>
      <c r="S462" s="5">
        <f t="shared" si="61"/>
        <v>0</v>
      </c>
      <c r="T462" s="249">
        <f t="shared" si="62"/>
        <v>0</v>
      </c>
      <c r="U462" s="5">
        <f t="shared" si="64"/>
        <v>0</v>
      </c>
      <c r="V462" s="249">
        <f t="shared" si="65"/>
        <v>0</v>
      </c>
      <c r="W462" s="278">
        <f t="shared" si="66"/>
        <v>0</v>
      </c>
      <c r="X462" s="279">
        <f t="shared" si="59"/>
        <v>0</v>
      </c>
    </row>
    <row r="463" spans="14:24" x14ac:dyDescent="0.35">
      <c r="N463" s="246">
        <f>Weather_Site!B469</f>
        <v>0</v>
      </c>
      <c r="O463" s="247">
        <f>Weather_Site!C469</f>
        <v>0</v>
      </c>
      <c r="P463" s="5">
        <f>Weather_Site!E469</f>
        <v>0</v>
      </c>
      <c r="Q463" s="247">
        <f t="shared" si="60"/>
        <v>0</v>
      </c>
      <c r="R463" s="5">
        <f t="shared" si="63"/>
        <v>0</v>
      </c>
      <c r="S463" s="5">
        <f t="shared" si="61"/>
        <v>0</v>
      </c>
      <c r="T463" s="249">
        <f t="shared" si="62"/>
        <v>0</v>
      </c>
      <c r="U463" s="5">
        <f t="shared" si="64"/>
        <v>0</v>
      </c>
      <c r="V463" s="249">
        <f t="shared" si="65"/>
        <v>0</v>
      </c>
      <c r="W463" s="278">
        <f t="shared" si="66"/>
        <v>0</v>
      </c>
      <c r="X463" s="279">
        <f t="shared" si="59"/>
        <v>0</v>
      </c>
    </row>
    <row r="464" spans="14:24" x14ac:dyDescent="0.35">
      <c r="N464" s="246">
        <f>Weather_Site!B470</f>
        <v>0</v>
      </c>
      <c r="O464" s="247">
        <f>Weather_Site!C470</f>
        <v>0</v>
      </c>
      <c r="P464" s="5">
        <f>Weather_Site!E470</f>
        <v>0</v>
      </c>
      <c r="Q464" s="247">
        <f t="shared" si="60"/>
        <v>0</v>
      </c>
      <c r="R464" s="5">
        <f t="shared" si="63"/>
        <v>0</v>
      </c>
      <c r="S464" s="5">
        <f t="shared" si="61"/>
        <v>0</v>
      </c>
      <c r="T464" s="249">
        <f t="shared" si="62"/>
        <v>0</v>
      </c>
      <c r="U464" s="5">
        <f t="shared" si="64"/>
        <v>0</v>
      </c>
      <c r="V464" s="249">
        <f t="shared" si="65"/>
        <v>0</v>
      </c>
      <c r="W464" s="278">
        <f t="shared" si="66"/>
        <v>0</v>
      </c>
      <c r="X464" s="279">
        <f t="shared" si="59"/>
        <v>0</v>
      </c>
    </row>
    <row r="465" spans="14:24" x14ac:dyDescent="0.35">
      <c r="N465" s="246">
        <f>Weather_Site!B471</f>
        <v>0</v>
      </c>
      <c r="O465" s="247">
        <f>Weather_Site!C471</f>
        <v>0</v>
      </c>
      <c r="P465" s="5">
        <f>Weather_Site!E471</f>
        <v>0</v>
      </c>
      <c r="Q465" s="247">
        <f t="shared" si="60"/>
        <v>0</v>
      </c>
      <c r="R465" s="5">
        <f t="shared" si="63"/>
        <v>0</v>
      </c>
      <c r="S465" s="5">
        <f t="shared" si="61"/>
        <v>0</v>
      </c>
      <c r="T465" s="249">
        <f t="shared" si="62"/>
        <v>0</v>
      </c>
      <c r="U465" s="5">
        <f t="shared" si="64"/>
        <v>0</v>
      </c>
      <c r="V465" s="249">
        <f t="shared" si="65"/>
        <v>0</v>
      </c>
      <c r="W465" s="278">
        <f t="shared" si="66"/>
        <v>0</v>
      </c>
      <c r="X465" s="279">
        <f t="shared" si="59"/>
        <v>0</v>
      </c>
    </row>
    <row r="466" spans="14:24" x14ac:dyDescent="0.35">
      <c r="N466" s="246">
        <f>Weather_Site!B472</f>
        <v>0</v>
      </c>
      <c r="O466" s="247">
        <f>Weather_Site!C472</f>
        <v>0</v>
      </c>
      <c r="P466" s="5">
        <f>Weather_Site!E472</f>
        <v>0</v>
      </c>
      <c r="Q466" s="247">
        <f t="shared" si="60"/>
        <v>0</v>
      </c>
      <c r="R466" s="5">
        <f t="shared" si="63"/>
        <v>0</v>
      </c>
      <c r="S466" s="5">
        <f t="shared" si="61"/>
        <v>0</v>
      </c>
      <c r="T466" s="249">
        <f t="shared" si="62"/>
        <v>0</v>
      </c>
      <c r="U466" s="5">
        <f t="shared" si="64"/>
        <v>0</v>
      </c>
      <c r="V466" s="249">
        <f t="shared" si="65"/>
        <v>0</v>
      </c>
      <c r="W466" s="278">
        <f t="shared" si="66"/>
        <v>0</v>
      </c>
      <c r="X466" s="279">
        <f t="shared" si="59"/>
        <v>0</v>
      </c>
    </row>
    <row r="467" spans="14:24" x14ac:dyDescent="0.35">
      <c r="N467" s="246">
        <f>Weather_Site!B473</f>
        <v>0</v>
      </c>
      <c r="O467" s="247">
        <f>Weather_Site!C473</f>
        <v>0</v>
      </c>
      <c r="P467" s="5">
        <f>Weather_Site!E473</f>
        <v>0</v>
      </c>
      <c r="Q467" s="247">
        <f t="shared" si="60"/>
        <v>0</v>
      </c>
      <c r="R467" s="5">
        <f t="shared" si="63"/>
        <v>0</v>
      </c>
      <c r="S467" s="5">
        <f t="shared" si="61"/>
        <v>0</v>
      </c>
      <c r="T467" s="249">
        <f t="shared" si="62"/>
        <v>0</v>
      </c>
      <c r="U467" s="5">
        <f t="shared" si="64"/>
        <v>0</v>
      </c>
      <c r="V467" s="249">
        <f t="shared" si="65"/>
        <v>0</v>
      </c>
      <c r="W467" s="278">
        <f t="shared" si="66"/>
        <v>0</v>
      </c>
      <c r="X467" s="279">
        <f t="shared" si="59"/>
        <v>0</v>
      </c>
    </row>
    <row r="468" spans="14:24" x14ac:dyDescent="0.35">
      <c r="N468" s="246">
        <f>Weather_Site!B474</f>
        <v>0</v>
      </c>
      <c r="O468" s="247">
        <f>Weather_Site!C474</f>
        <v>0</v>
      </c>
      <c r="P468" s="5">
        <f>Weather_Site!E474</f>
        <v>0</v>
      </c>
      <c r="Q468" s="247">
        <f t="shared" si="60"/>
        <v>0</v>
      </c>
      <c r="R468" s="5">
        <f t="shared" si="63"/>
        <v>0</v>
      </c>
      <c r="S468" s="5">
        <f t="shared" si="61"/>
        <v>0</v>
      </c>
      <c r="T468" s="249">
        <f t="shared" si="62"/>
        <v>0</v>
      </c>
      <c r="U468" s="5">
        <f t="shared" si="64"/>
        <v>0</v>
      </c>
      <c r="V468" s="249">
        <f t="shared" si="65"/>
        <v>0</v>
      </c>
      <c r="W468" s="278">
        <f t="shared" si="66"/>
        <v>0</v>
      </c>
      <c r="X468" s="279">
        <f t="shared" si="59"/>
        <v>0</v>
      </c>
    </row>
    <row r="469" spans="14:24" x14ac:dyDescent="0.35">
      <c r="N469" s="246">
        <f>Weather_Site!B475</f>
        <v>0</v>
      </c>
      <c r="O469" s="247">
        <f>Weather_Site!C475</f>
        <v>0</v>
      </c>
      <c r="P469" s="5">
        <f>Weather_Site!E475</f>
        <v>0</v>
      </c>
      <c r="Q469" s="247">
        <f t="shared" si="60"/>
        <v>0</v>
      </c>
      <c r="R469" s="5">
        <f t="shared" si="63"/>
        <v>0</v>
      </c>
      <c r="S469" s="5">
        <f t="shared" si="61"/>
        <v>0</v>
      </c>
      <c r="T469" s="249">
        <f t="shared" si="62"/>
        <v>0</v>
      </c>
      <c r="U469" s="5">
        <f t="shared" si="64"/>
        <v>0</v>
      </c>
      <c r="V469" s="249">
        <f t="shared" si="65"/>
        <v>0</v>
      </c>
      <c r="W469" s="278">
        <f t="shared" si="66"/>
        <v>0</v>
      </c>
      <c r="X469" s="279">
        <f t="shared" si="59"/>
        <v>0</v>
      </c>
    </row>
    <row r="470" spans="14:24" x14ac:dyDescent="0.35">
      <c r="N470" s="246">
        <f>Weather_Site!B476</f>
        <v>0</v>
      </c>
      <c r="O470" s="247">
        <f>Weather_Site!C476</f>
        <v>0</v>
      </c>
      <c r="P470" s="5">
        <f>Weather_Site!E476</f>
        <v>0</v>
      </c>
      <c r="Q470" s="247">
        <f t="shared" si="60"/>
        <v>0</v>
      </c>
      <c r="R470" s="5">
        <f t="shared" si="63"/>
        <v>0</v>
      </c>
      <c r="S470" s="5">
        <f t="shared" si="61"/>
        <v>0</v>
      </c>
      <c r="T470" s="249">
        <f t="shared" si="62"/>
        <v>0</v>
      </c>
      <c r="U470" s="5">
        <f t="shared" si="64"/>
        <v>0</v>
      </c>
      <c r="V470" s="249">
        <f t="shared" si="65"/>
        <v>0</v>
      </c>
      <c r="W470" s="278">
        <f t="shared" si="66"/>
        <v>0</v>
      </c>
      <c r="X470" s="279">
        <f t="shared" si="59"/>
        <v>0</v>
      </c>
    </row>
    <row r="471" spans="14:24" x14ac:dyDescent="0.35">
      <c r="N471" s="246">
        <f>Weather_Site!B477</f>
        <v>0</v>
      </c>
      <c r="O471" s="247">
        <f>Weather_Site!C477</f>
        <v>0</v>
      </c>
      <c r="P471" s="5">
        <f>Weather_Site!E477</f>
        <v>0</v>
      </c>
      <c r="Q471" s="247">
        <f t="shared" si="60"/>
        <v>0</v>
      </c>
      <c r="R471" s="5">
        <f t="shared" si="63"/>
        <v>0</v>
      </c>
      <c r="S471" s="5">
        <f t="shared" si="61"/>
        <v>0</v>
      </c>
      <c r="T471" s="249">
        <f t="shared" si="62"/>
        <v>0</v>
      </c>
      <c r="U471" s="5">
        <f t="shared" si="64"/>
        <v>0</v>
      </c>
      <c r="V471" s="249">
        <f t="shared" si="65"/>
        <v>0</v>
      </c>
      <c r="W471" s="278">
        <f t="shared" si="66"/>
        <v>0</v>
      </c>
      <c r="X471" s="279">
        <f t="shared" si="59"/>
        <v>0</v>
      </c>
    </row>
    <row r="472" spans="14:24" x14ac:dyDescent="0.35">
      <c r="N472" s="246">
        <f>Weather_Site!B478</f>
        <v>0</v>
      </c>
      <c r="O472" s="247">
        <f>Weather_Site!C478</f>
        <v>0</v>
      </c>
      <c r="P472" s="5">
        <f>Weather_Site!E478</f>
        <v>0</v>
      </c>
      <c r="Q472" s="247">
        <f t="shared" si="60"/>
        <v>0</v>
      </c>
      <c r="R472" s="5">
        <f t="shared" si="63"/>
        <v>0</v>
      </c>
      <c r="S472" s="5">
        <f t="shared" si="61"/>
        <v>0</v>
      </c>
      <c r="T472" s="249">
        <f t="shared" si="62"/>
        <v>0</v>
      </c>
      <c r="U472" s="5">
        <f t="shared" si="64"/>
        <v>0</v>
      </c>
      <c r="V472" s="249">
        <f t="shared" si="65"/>
        <v>0</v>
      </c>
      <c r="W472" s="278">
        <f t="shared" si="66"/>
        <v>0</v>
      </c>
      <c r="X472" s="279">
        <f t="shared" si="59"/>
        <v>0</v>
      </c>
    </row>
    <row r="473" spans="14:24" x14ac:dyDescent="0.35">
      <c r="N473" s="246">
        <f>Weather_Site!B479</f>
        <v>0</v>
      </c>
      <c r="O473" s="247">
        <f>Weather_Site!C479</f>
        <v>0</v>
      </c>
      <c r="P473" s="5">
        <f>Weather_Site!E479</f>
        <v>0</v>
      </c>
      <c r="Q473" s="247">
        <f t="shared" si="60"/>
        <v>0</v>
      </c>
      <c r="R473" s="5">
        <f t="shared" si="63"/>
        <v>0</v>
      </c>
      <c r="S473" s="5">
        <f t="shared" si="61"/>
        <v>0</v>
      </c>
      <c r="T473" s="249">
        <f t="shared" si="62"/>
        <v>0</v>
      </c>
      <c r="U473" s="5">
        <f t="shared" si="64"/>
        <v>0</v>
      </c>
      <c r="V473" s="249">
        <f t="shared" si="65"/>
        <v>0</v>
      </c>
      <c r="W473" s="278">
        <f t="shared" si="66"/>
        <v>0</v>
      </c>
      <c r="X473" s="279">
        <f t="shared" si="59"/>
        <v>0</v>
      </c>
    </row>
    <row r="474" spans="14:24" x14ac:dyDescent="0.35">
      <c r="N474" s="246">
        <f>Weather_Site!B480</f>
        <v>0</v>
      </c>
      <c r="O474" s="247">
        <f>Weather_Site!C480</f>
        <v>0</v>
      </c>
      <c r="P474" s="5">
        <f>Weather_Site!E480</f>
        <v>0</v>
      </c>
      <c r="Q474" s="247">
        <f t="shared" si="60"/>
        <v>0</v>
      </c>
      <c r="R474" s="5">
        <f t="shared" si="63"/>
        <v>0</v>
      </c>
      <c r="S474" s="5">
        <f t="shared" si="61"/>
        <v>0</v>
      </c>
      <c r="T474" s="249">
        <f t="shared" si="62"/>
        <v>0</v>
      </c>
      <c r="U474" s="5">
        <f t="shared" si="64"/>
        <v>0</v>
      </c>
      <c r="V474" s="249">
        <f t="shared" si="65"/>
        <v>0</v>
      </c>
      <c r="W474" s="278">
        <f t="shared" si="66"/>
        <v>0</v>
      </c>
      <c r="X474" s="279">
        <f t="shared" si="59"/>
        <v>0</v>
      </c>
    </row>
    <row r="475" spans="14:24" x14ac:dyDescent="0.35">
      <c r="N475" s="246">
        <f>Weather_Site!B481</f>
        <v>0</v>
      </c>
      <c r="O475" s="247">
        <f>Weather_Site!C481</f>
        <v>0</v>
      </c>
      <c r="P475" s="5">
        <f>Weather_Site!E481</f>
        <v>0</v>
      </c>
      <c r="Q475" s="247">
        <f t="shared" si="60"/>
        <v>0</v>
      </c>
      <c r="R475" s="5">
        <f t="shared" si="63"/>
        <v>0</v>
      </c>
      <c r="S475" s="5">
        <f t="shared" si="61"/>
        <v>0</v>
      </c>
      <c r="T475" s="249">
        <f t="shared" si="62"/>
        <v>0</v>
      </c>
      <c r="U475" s="5">
        <f t="shared" si="64"/>
        <v>0</v>
      </c>
      <c r="V475" s="249">
        <f t="shared" si="65"/>
        <v>0</v>
      </c>
      <c r="W475" s="278">
        <f t="shared" si="66"/>
        <v>0</v>
      </c>
      <c r="X475" s="279">
        <f t="shared" si="59"/>
        <v>0</v>
      </c>
    </row>
    <row r="476" spans="14:24" x14ac:dyDescent="0.35">
      <c r="N476" s="246">
        <f>Weather_Site!B482</f>
        <v>0</v>
      </c>
      <c r="O476" s="247">
        <f>Weather_Site!C482</f>
        <v>0</v>
      </c>
      <c r="P476" s="5">
        <f>Weather_Site!E482</f>
        <v>0</v>
      </c>
      <c r="Q476" s="247">
        <f t="shared" si="60"/>
        <v>0</v>
      </c>
      <c r="R476" s="5">
        <f t="shared" si="63"/>
        <v>0</v>
      </c>
      <c r="S476" s="5">
        <f t="shared" si="61"/>
        <v>0</v>
      </c>
      <c r="T476" s="249">
        <f t="shared" si="62"/>
        <v>0</v>
      </c>
      <c r="U476" s="5">
        <f t="shared" si="64"/>
        <v>0</v>
      </c>
      <c r="V476" s="249">
        <f t="shared" si="65"/>
        <v>0</v>
      </c>
      <c r="W476" s="278">
        <f t="shared" si="66"/>
        <v>0</v>
      </c>
      <c r="X476" s="279">
        <f t="shared" si="59"/>
        <v>0</v>
      </c>
    </row>
    <row r="477" spans="14:24" x14ac:dyDescent="0.35">
      <c r="N477" s="246">
        <f>Weather_Site!B483</f>
        <v>0</v>
      </c>
      <c r="O477" s="247">
        <f>Weather_Site!C483</f>
        <v>0</v>
      </c>
      <c r="P477" s="5">
        <f>Weather_Site!E483</f>
        <v>0</v>
      </c>
      <c r="Q477" s="247">
        <f t="shared" si="60"/>
        <v>0</v>
      </c>
      <c r="R477" s="5">
        <f t="shared" si="63"/>
        <v>0</v>
      </c>
      <c r="S477" s="5">
        <f t="shared" si="61"/>
        <v>0</v>
      </c>
      <c r="T477" s="249">
        <f t="shared" si="62"/>
        <v>0</v>
      </c>
      <c r="U477" s="5">
        <f t="shared" si="64"/>
        <v>0</v>
      </c>
      <c r="V477" s="249">
        <f t="shared" si="65"/>
        <v>0</v>
      </c>
      <c r="W477" s="278">
        <f t="shared" si="66"/>
        <v>0</v>
      </c>
      <c r="X477" s="279">
        <f t="shared" si="59"/>
        <v>0</v>
      </c>
    </row>
    <row r="478" spans="14:24" x14ac:dyDescent="0.35">
      <c r="N478" s="246">
        <f>Weather_Site!B484</f>
        <v>0</v>
      </c>
      <c r="O478" s="247">
        <f>Weather_Site!C484</f>
        <v>0</v>
      </c>
      <c r="P478" s="5">
        <f>Weather_Site!E484</f>
        <v>0</v>
      </c>
      <c r="Q478" s="247">
        <f t="shared" si="60"/>
        <v>0</v>
      </c>
      <c r="R478" s="5">
        <f t="shared" si="63"/>
        <v>0</v>
      </c>
      <c r="S478" s="5">
        <f t="shared" si="61"/>
        <v>0</v>
      </c>
      <c r="T478" s="249">
        <f t="shared" si="62"/>
        <v>0</v>
      </c>
      <c r="U478" s="5">
        <f t="shared" si="64"/>
        <v>0</v>
      </c>
      <c r="V478" s="249">
        <f t="shared" si="65"/>
        <v>0</v>
      </c>
      <c r="W478" s="278">
        <f t="shared" si="66"/>
        <v>0</v>
      </c>
      <c r="X478" s="279">
        <f t="shared" si="59"/>
        <v>0</v>
      </c>
    </row>
    <row r="479" spans="14:24" x14ac:dyDescent="0.35">
      <c r="N479" s="246">
        <f>Weather_Site!B485</f>
        <v>0</v>
      </c>
      <c r="O479" s="247">
        <f>Weather_Site!C485</f>
        <v>0</v>
      </c>
      <c r="P479" s="5">
        <f>Weather_Site!E485</f>
        <v>0</v>
      </c>
      <c r="Q479" s="247">
        <f t="shared" si="60"/>
        <v>0</v>
      </c>
      <c r="R479" s="5">
        <f t="shared" si="63"/>
        <v>0</v>
      </c>
      <c r="S479" s="5">
        <f t="shared" si="61"/>
        <v>0</v>
      </c>
      <c r="T479" s="249">
        <f t="shared" si="62"/>
        <v>0</v>
      </c>
      <c r="U479" s="5">
        <f t="shared" si="64"/>
        <v>0</v>
      </c>
      <c r="V479" s="249">
        <f t="shared" si="65"/>
        <v>0</v>
      </c>
      <c r="W479" s="278">
        <f t="shared" si="66"/>
        <v>0</v>
      </c>
      <c r="X479" s="279">
        <f t="shared" si="59"/>
        <v>0</v>
      </c>
    </row>
    <row r="480" spans="14:24" x14ac:dyDescent="0.35">
      <c r="N480" s="246">
        <f>Weather_Site!B486</f>
        <v>0</v>
      </c>
      <c r="O480" s="247">
        <f>Weather_Site!C486</f>
        <v>0</v>
      </c>
      <c r="P480" s="5">
        <f>Weather_Site!E486</f>
        <v>0</v>
      </c>
      <c r="Q480" s="247">
        <f t="shared" si="60"/>
        <v>0</v>
      </c>
      <c r="R480" s="5">
        <f t="shared" si="63"/>
        <v>0</v>
      </c>
      <c r="S480" s="5">
        <f t="shared" si="61"/>
        <v>0</v>
      </c>
      <c r="T480" s="249">
        <f t="shared" si="62"/>
        <v>0</v>
      </c>
      <c r="U480" s="5">
        <f t="shared" si="64"/>
        <v>0</v>
      </c>
      <c r="V480" s="249">
        <f t="shared" si="65"/>
        <v>0</v>
      </c>
      <c r="W480" s="278">
        <f t="shared" si="66"/>
        <v>0</v>
      </c>
      <c r="X480" s="279">
        <f t="shared" si="59"/>
        <v>0</v>
      </c>
    </row>
    <row r="481" spans="14:24" x14ac:dyDescent="0.35">
      <c r="N481" s="246">
        <f>Weather_Site!B487</f>
        <v>0</v>
      </c>
      <c r="O481" s="247">
        <f>Weather_Site!C487</f>
        <v>0</v>
      </c>
      <c r="P481" s="5">
        <f>Weather_Site!E487</f>
        <v>0</v>
      </c>
      <c r="Q481" s="247">
        <f t="shared" si="60"/>
        <v>0</v>
      </c>
      <c r="R481" s="5">
        <f t="shared" si="63"/>
        <v>0</v>
      </c>
      <c r="S481" s="5">
        <f t="shared" si="61"/>
        <v>0</v>
      </c>
      <c r="T481" s="249">
        <f t="shared" si="62"/>
        <v>0</v>
      </c>
      <c r="U481" s="5">
        <f t="shared" si="64"/>
        <v>0</v>
      </c>
      <c r="V481" s="249">
        <f t="shared" si="65"/>
        <v>0</v>
      </c>
      <c r="W481" s="278">
        <f t="shared" si="66"/>
        <v>0</v>
      </c>
      <c r="X481" s="279">
        <f t="shared" si="59"/>
        <v>0</v>
      </c>
    </row>
    <row r="482" spans="14:24" x14ac:dyDescent="0.35">
      <c r="N482" s="246">
        <f>Weather_Site!B488</f>
        <v>0</v>
      </c>
      <c r="O482" s="247">
        <f>Weather_Site!C488</f>
        <v>0</v>
      </c>
      <c r="P482" s="5">
        <f>Weather_Site!E488</f>
        <v>0</v>
      </c>
      <c r="Q482" s="247">
        <f t="shared" si="60"/>
        <v>0</v>
      </c>
      <c r="R482" s="5">
        <f t="shared" si="63"/>
        <v>0</v>
      </c>
      <c r="S482" s="5">
        <f t="shared" si="61"/>
        <v>0</v>
      </c>
      <c r="T482" s="249">
        <f t="shared" si="62"/>
        <v>0</v>
      </c>
      <c r="U482" s="5">
        <f t="shared" si="64"/>
        <v>0</v>
      </c>
      <c r="V482" s="249">
        <f t="shared" si="65"/>
        <v>0</v>
      </c>
      <c r="W482" s="278">
        <f t="shared" si="66"/>
        <v>0</v>
      </c>
      <c r="X482" s="279">
        <f t="shared" si="59"/>
        <v>0</v>
      </c>
    </row>
    <row r="483" spans="14:24" x14ac:dyDescent="0.35">
      <c r="N483" s="246">
        <f>Weather_Site!B489</f>
        <v>0</v>
      </c>
      <c r="O483" s="247">
        <f>Weather_Site!C489</f>
        <v>0</v>
      </c>
      <c r="P483" s="5">
        <f>Weather_Site!E489</f>
        <v>0</v>
      </c>
      <c r="Q483" s="247">
        <f t="shared" si="60"/>
        <v>0</v>
      </c>
      <c r="R483" s="5">
        <f t="shared" si="63"/>
        <v>0</v>
      </c>
      <c r="S483" s="5">
        <f t="shared" si="61"/>
        <v>0</v>
      </c>
      <c r="T483" s="249">
        <f t="shared" si="62"/>
        <v>0</v>
      </c>
      <c r="U483" s="5">
        <f t="shared" si="64"/>
        <v>0</v>
      </c>
      <c r="V483" s="249">
        <f t="shared" si="65"/>
        <v>0</v>
      </c>
      <c r="W483" s="278">
        <f t="shared" si="66"/>
        <v>0</v>
      </c>
      <c r="X483" s="279">
        <f t="shared" si="59"/>
        <v>0</v>
      </c>
    </row>
    <row r="484" spans="14:24" x14ac:dyDescent="0.35">
      <c r="N484" s="246">
        <f>Weather_Site!B490</f>
        <v>0</v>
      </c>
      <c r="O484" s="247">
        <f>Weather_Site!C490</f>
        <v>0</v>
      </c>
      <c r="P484" s="5">
        <f>Weather_Site!E490</f>
        <v>0</v>
      </c>
      <c r="Q484" s="247">
        <f t="shared" si="60"/>
        <v>0</v>
      </c>
      <c r="R484" s="5">
        <f t="shared" si="63"/>
        <v>0</v>
      </c>
      <c r="S484" s="5">
        <f t="shared" si="61"/>
        <v>0</v>
      </c>
      <c r="T484" s="249">
        <f t="shared" si="62"/>
        <v>0</v>
      </c>
      <c r="U484" s="5">
        <f t="shared" si="64"/>
        <v>0</v>
      </c>
      <c r="V484" s="249">
        <f t="shared" si="65"/>
        <v>0</v>
      </c>
      <c r="W484" s="278">
        <f t="shared" si="66"/>
        <v>0</v>
      </c>
      <c r="X484" s="279">
        <f t="shared" ref="X484:X547" si="67">IF(AND(O483&lt;0.333,O484&gt;=0.333),W484,X483)</f>
        <v>0</v>
      </c>
    </row>
    <row r="485" spans="14:24" x14ac:dyDescent="0.35">
      <c r="N485" s="246">
        <f>Weather_Site!B491</f>
        <v>0</v>
      </c>
      <c r="O485" s="247">
        <f>Weather_Site!C491</f>
        <v>0</v>
      </c>
      <c r="P485" s="5">
        <f>Weather_Site!E491</f>
        <v>0</v>
      </c>
      <c r="Q485" s="247">
        <f t="shared" ref="Q485:Q548" si="68">IF((O485-O484)&lt;0,(1-MAX(O484,0.625))+MIN(O485,0.334),(IF(O484&lt;0.333,(MIN(O485,0.334)-O484),IF(O485&gt;0.625,MAX(O485,0.625)-O484,0))))</f>
        <v>0</v>
      </c>
      <c r="R485" s="5">
        <f t="shared" si="63"/>
        <v>0</v>
      </c>
      <c r="S485" s="5">
        <f t="shared" ref="S485:S548" si="69">HOUR(O485)</f>
        <v>0</v>
      </c>
      <c r="T485" s="249">
        <f t="shared" ref="T485:T548" si="70">(P485+P484)/2*R485</f>
        <v>0</v>
      </c>
      <c r="U485" s="5">
        <f t="shared" si="64"/>
        <v>0</v>
      </c>
      <c r="V485" s="249">
        <f t="shared" si="65"/>
        <v>0</v>
      </c>
      <c r="W485" s="278">
        <f t="shared" si="66"/>
        <v>0</v>
      </c>
      <c r="X485" s="279">
        <f t="shared" si="67"/>
        <v>0</v>
      </c>
    </row>
    <row r="486" spans="14:24" x14ac:dyDescent="0.35">
      <c r="N486" s="246">
        <f>Weather_Site!B492</f>
        <v>0</v>
      </c>
      <c r="O486" s="247">
        <f>Weather_Site!C492</f>
        <v>0</v>
      </c>
      <c r="P486" s="5">
        <f>Weather_Site!E492</f>
        <v>0</v>
      </c>
      <c r="Q486" s="247">
        <f t="shared" si="68"/>
        <v>0</v>
      </c>
      <c r="R486" s="5">
        <f t="shared" si="63"/>
        <v>0</v>
      </c>
      <c r="S486" s="5">
        <f t="shared" si="69"/>
        <v>0</v>
      </c>
      <c r="T486" s="249">
        <f t="shared" si="70"/>
        <v>0</v>
      </c>
      <c r="U486" s="5">
        <f t="shared" si="64"/>
        <v>0</v>
      </c>
      <c r="V486" s="249">
        <f t="shared" si="65"/>
        <v>0</v>
      </c>
      <c r="W486" s="278">
        <f t="shared" si="66"/>
        <v>0</v>
      </c>
      <c r="X486" s="279">
        <f t="shared" si="67"/>
        <v>0</v>
      </c>
    </row>
    <row r="487" spans="14:24" x14ac:dyDescent="0.35">
      <c r="N487" s="246">
        <f>Weather_Site!B493</f>
        <v>0</v>
      </c>
      <c r="O487" s="247">
        <f>Weather_Site!C493</f>
        <v>0</v>
      </c>
      <c r="P487" s="5">
        <f>Weather_Site!E493</f>
        <v>0</v>
      </c>
      <c r="Q487" s="247">
        <f t="shared" si="68"/>
        <v>0</v>
      </c>
      <c r="R487" s="5">
        <f t="shared" si="63"/>
        <v>0</v>
      </c>
      <c r="S487" s="5">
        <f t="shared" si="69"/>
        <v>0</v>
      </c>
      <c r="T487" s="249">
        <f t="shared" si="70"/>
        <v>0</v>
      </c>
      <c r="U487" s="5">
        <f t="shared" si="64"/>
        <v>0</v>
      </c>
      <c r="V487" s="249">
        <f t="shared" si="65"/>
        <v>0</v>
      </c>
      <c r="W487" s="278">
        <f t="shared" si="66"/>
        <v>0</v>
      </c>
      <c r="X487" s="279">
        <f t="shared" si="67"/>
        <v>0</v>
      </c>
    </row>
    <row r="488" spans="14:24" x14ac:dyDescent="0.35">
      <c r="N488" s="246">
        <f>Weather_Site!B494</f>
        <v>0</v>
      </c>
      <c r="O488" s="247">
        <f>Weather_Site!C494</f>
        <v>0</v>
      </c>
      <c r="P488" s="5">
        <f>Weather_Site!E494</f>
        <v>0</v>
      </c>
      <c r="Q488" s="247">
        <f t="shared" si="68"/>
        <v>0</v>
      </c>
      <c r="R488" s="5">
        <f t="shared" si="63"/>
        <v>0</v>
      </c>
      <c r="S488" s="5">
        <f t="shared" si="69"/>
        <v>0</v>
      </c>
      <c r="T488" s="249">
        <f t="shared" si="70"/>
        <v>0</v>
      </c>
      <c r="U488" s="5">
        <f t="shared" si="64"/>
        <v>0</v>
      </c>
      <c r="V488" s="249">
        <f t="shared" si="65"/>
        <v>0</v>
      </c>
      <c r="W488" s="278">
        <f t="shared" si="66"/>
        <v>0</v>
      </c>
      <c r="X488" s="279">
        <f t="shared" si="67"/>
        <v>0</v>
      </c>
    </row>
    <row r="489" spans="14:24" x14ac:dyDescent="0.35">
      <c r="N489" s="246">
        <f>Weather_Site!B495</f>
        <v>0</v>
      </c>
      <c r="O489" s="247">
        <f>Weather_Site!C495</f>
        <v>0</v>
      </c>
      <c r="P489" s="5">
        <f>Weather_Site!E495</f>
        <v>0</v>
      </c>
      <c r="Q489" s="247">
        <f t="shared" si="68"/>
        <v>0</v>
      </c>
      <c r="R489" s="5">
        <f t="shared" si="63"/>
        <v>0</v>
      </c>
      <c r="S489" s="5">
        <f t="shared" si="69"/>
        <v>0</v>
      </c>
      <c r="T489" s="249">
        <f t="shared" si="70"/>
        <v>0</v>
      </c>
      <c r="U489" s="5">
        <f t="shared" si="64"/>
        <v>0</v>
      </c>
      <c r="V489" s="249">
        <f t="shared" si="65"/>
        <v>0</v>
      </c>
      <c r="W489" s="278">
        <f t="shared" si="66"/>
        <v>0</v>
      </c>
      <c r="X489" s="279">
        <f t="shared" si="67"/>
        <v>0</v>
      </c>
    </row>
    <row r="490" spans="14:24" x14ac:dyDescent="0.35">
      <c r="N490" s="246">
        <f>Weather_Site!B496</f>
        <v>0</v>
      </c>
      <c r="O490" s="247">
        <f>Weather_Site!C496</f>
        <v>0</v>
      </c>
      <c r="P490" s="5">
        <f>Weather_Site!E496</f>
        <v>0</v>
      </c>
      <c r="Q490" s="247">
        <f t="shared" si="68"/>
        <v>0</v>
      </c>
      <c r="R490" s="5">
        <f t="shared" si="63"/>
        <v>0</v>
      </c>
      <c r="S490" s="5">
        <f t="shared" si="69"/>
        <v>0</v>
      </c>
      <c r="T490" s="249">
        <f t="shared" si="70"/>
        <v>0</v>
      </c>
      <c r="U490" s="5">
        <f t="shared" si="64"/>
        <v>0</v>
      </c>
      <c r="V490" s="249">
        <f t="shared" si="65"/>
        <v>0</v>
      </c>
      <c r="W490" s="278">
        <f t="shared" si="66"/>
        <v>0</v>
      </c>
      <c r="X490" s="279">
        <f t="shared" si="67"/>
        <v>0</v>
      </c>
    </row>
    <row r="491" spans="14:24" x14ac:dyDescent="0.35">
      <c r="N491" s="246">
        <f>Weather_Site!B497</f>
        <v>0</v>
      </c>
      <c r="O491" s="247">
        <f>Weather_Site!C497</f>
        <v>0</v>
      </c>
      <c r="P491" s="5">
        <f>Weather_Site!E497</f>
        <v>0</v>
      </c>
      <c r="Q491" s="247">
        <f t="shared" si="68"/>
        <v>0</v>
      </c>
      <c r="R491" s="5">
        <f t="shared" si="63"/>
        <v>0</v>
      </c>
      <c r="S491" s="5">
        <f t="shared" si="69"/>
        <v>0</v>
      </c>
      <c r="T491" s="249">
        <f t="shared" si="70"/>
        <v>0</v>
      </c>
      <c r="U491" s="5">
        <f t="shared" si="64"/>
        <v>0</v>
      </c>
      <c r="V491" s="249">
        <f t="shared" si="65"/>
        <v>0</v>
      </c>
      <c r="W491" s="278">
        <f t="shared" si="66"/>
        <v>0</v>
      </c>
      <c r="X491" s="279">
        <f t="shared" si="67"/>
        <v>0</v>
      </c>
    </row>
    <row r="492" spans="14:24" x14ac:dyDescent="0.35">
      <c r="N492" s="246">
        <f>Weather_Site!B498</f>
        <v>0</v>
      </c>
      <c r="O492" s="247">
        <f>Weather_Site!C498</f>
        <v>0</v>
      </c>
      <c r="P492" s="5">
        <f>Weather_Site!E498</f>
        <v>0</v>
      </c>
      <c r="Q492" s="247">
        <f t="shared" si="68"/>
        <v>0</v>
      </c>
      <c r="R492" s="5">
        <f t="shared" si="63"/>
        <v>0</v>
      </c>
      <c r="S492" s="5">
        <f t="shared" si="69"/>
        <v>0</v>
      </c>
      <c r="T492" s="249">
        <f t="shared" si="70"/>
        <v>0</v>
      </c>
      <c r="U492" s="5">
        <f t="shared" si="64"/>
        <v>0</v>
      </c>
      <c r="V492" s="249">
        <f t="shared" si="65"/>
        <v>0</v>
      </c>
      <c r="W492" s="278">
        <f t="shared" si="66"/>
        <v>0</v>
      </c>
      <c r="X492" s="279">
        <f t="shared" si="67"/>
        <v>0</v>
      </c>
    </row>
    <row r="493" spans="14:24" x14ac:dyDescent="0.35">
      <c r="N493" s="246">
        <f>Weather_Site!B499</f>
        <v>0</v>
      </c>
      <c r="O493" s="247">
        <f>Weather_Site!C499</f>
        <v>0</v>
      </c>
      <c r="P493" s="5">
        <f>Weather_Site!E499</f>
        <v>0</v>
      </c>
      <c r="Q493" s="247">
        <f t="shared" si="68"/>
        <v>0</v>
      </c>
      <c r="R493" s="5">
        <f t="shared" si="63"/>
        <v>0</v>
      </c>
      <c r="S493" s="5">
        <f t="shared" si="69"/>
        <v>0</v>
      </c>
      <c r="T493" s="249">
        <f t="shared" si="70"/>
        <v>0</v>
      </c>
      <c r="U493" s="5">
        <f t="shared" si="64"/>
        <v>0</v>
      </c>
      <c r="V493" s="249">
        <f t="shared" si="65"/>
        <v>0</v>
      </c>
      <c r="W493" s="278">
        <f t="shared" si="66"/>
        <v>0</v>
      </c>
      <c r="X493" s="279">
        <f t="shared" si="67"/>
        <v>0</v>
      </c>
    </row>
    <row r="494" spans="14:24" x14ac:dyDescent="0.35">
      <c r="N494" s="246">
        <f>Weather_Site!B500</f>
        <v>0</v>
      </c>
      <c r="O494" s="247">
        <f>Weather_Site!C500</f>
        <v>0</v>
      </c>
      <c r="P494" s="5">
        <f>Weather_Site!E500</f>
        <v>0</v>
      </c>
      <c r="Q494" s="247">
        <f t="shared" si="68"/>
        <v>0</v>
      </c>
      <c r="R494" s="5">
        <f t="shared" si="63"/>
        <v>0</v>
      </c>
      <c r="S494" s="5">
        <f t="shared" si="69"/>
        <v>0</v>
      </c>
      <c r="T494" s="249">
        <f t="shared" si="70"/>
        <v>0</v>
      </c>
      <c r="U494" s="5">
        <f t="shared" si="64"/>
        <v>0</v>
      </c>
      <c r="V494" s="249">
        <f t="shared" si="65"/>
        <v>0</v>
      </c>
      <c r="W494" s="278">
        <f t="shared" si="66"/>
        <v>0</v>
      </c>
      <c r="X494" s="279">
        <f t="shared" si="67"/>
        <v>0</v>
      </c>
    </row>
    <row r="495" spans="14:24" x14ac:dyDescent="0.35">
      <c r="N495" s="246">
        <f>Weather_Site!B501</f>
        <v>0</v>
      </c>
      <c r="O495" s="247">
        <f>Weather_Site!C501</f>
        <v>0</v>
      </c>
      <c r="P495" s="5">
        <f>Weather_Site!E501</f>
        <v>0</v>
      </c>
      <c r="Q495" s="247">
        <f t="shared" si="68"/>
        <v>0</v>
      </c>
      <c r="R495" s="5">
        <f t="shared" si="63"/>
        <v>0</v>
      </c>
      <c r="S495" s="5">
        <f t="shared" si="69"/>
        <v>0</v>
      </c>
      <c r="T495" s="249">
        <f t="shared" si="70"/>
        <v>0</v>
      </c>
      <c r="U495" s="5">
        <f t="shared" si="64"/>
        <v>0</v>
      </c>
      <c r="V495" s="249">
        <f t="shared" si="65"/>
        <v>0</v>
      </c>
      <c r="W495" s="278">
        <f t="shared" si="66"/>
        <v>0</v>
      </c>
      <c r="X495" s="279">
        <f t="shared" si="67"/>
        <v>0</v>
      </c>
    </row>
    <row r="496" spans="14:24" x14ac:dyDescent="0.35">
      <c r="N496" s="246">
        <f>Weather_Site!B502</f>
        <v>0</v>
      </c>
      <c r="O496" s="247">
        <f>Weather_Site!C502</f>
        <v>0</v>
      </c>
      <c r="P496" s="5">
        <f>Weather_Site!E502</f>
        <v>0</v>
      </c>
      <c r="Q496" s="247">
        <f t="shared" si="68"/>
        <v>0</v>
      </c>
      <c r="R496" s="5">
        <f t="shared" si="63"/>
        <v>0</v>
      </c>
      <c r="S496" s="5">
        <f t="shared" si="69"/>
        <v>0</v>
      </c>
      <c r="T496" s="249">
        <f t="shared" si="70"/>
        <v>0</v>
      </c>
      <c r="U496" s="5">
        <f t="shared" si="64"/>
        <v>0</v>
      </c>
      <c r="V496" s="249">
        <f t="shared" si="65"/>
        <v>0</v>
      </c>
      <c r="W496" s="278">
        <f t="shared" si="66"/>
        <v>0</v>
      </c>
      <c r="X496" s="279">
        <f t="shared" si="67"/>
        <v>0</v>
      </c>
    </row>
    <row r="497" spans="14:24" x14ac:dyDescent="0.35">
      <c r="N497" s="246">
        <f>Weather_Site!B503</f>
        <v>0</v>
      </c>
      <c r="O497" s="247">
        <f>Weather_Site!C503</f>
        <v>0</v>
      </c>
      <c r="P497" s="5">
        <f>Weather_Site!E503</f>
        <v>0</v>
      </c>
      <c r="Q497" s="247">
        <f t="shared" si="68"/>
        <v>0</v>
      </c>
      <c r="R497" s="5">
        <f t="shared" si="63"/>
        <v>0</v>
      </c>
      <c r="S497" s="5">
        <f t="shared" si="69"/>
        <v>0</v>
      </c>
      <c r="T497" s="249">
        <f t="shared" si="70"/>
        <v>0</v>
      </c>
      <c r="U497" s="5">
        <f t="shared" si="64"/>
        <v>0</v>
      </c>
      <c r="V497" s="249">
        <f t="shared" si="65"/>
        <v>0</v>
      </c>
      <c r="W497" s="278">
        <f t="shared" si="66"/>
        <v>0</v>
      </c>
      <c r="X497" s="279">
        <f t="shared" si="67"/>
        <v>0</v>
      </c>
    </row>
    <row r="498" spans="14:24" x14ac:dyDescent="0.35">
      <c r="N498" s="246">
        <f>Weather_Site!B504</f>
        <v>0</v>
      </c>
      <c r="O498" s="247">
        <f>Weather_Site!C504</f>
        <v>0</v>
      </c>
      <c r="P498" s="5">
        <f>Weather_Site!E504</f>
        <v>0</v>
      </c>
      <c r="Q498" s="247">
        <f t="shared" si="68"/>
        <v>0</v>
      </c>
      <c r="R498" s="5">
        <f t="shared" si="63"/>
        <v>0</v>
      </c>
      <c r="S498" s="5">
        <f t="shared" si="69"/>
        <v>0</v>
      </c>
      <c r="T498" s="249">
        <f t="shared" si="70"/>
        <v>0</v>
      </c>
      <c r="U498" s="5">
        <f t="shared" si="64"/>
        <v>0</v>
      </c>
      <c r="V498" s="249">
        <f t="shared" si="65"/>
        <v>0</v>
      </c>
      <c r="W498" s="278">
        <f t="shared" si="66"/>
        <v>0</v>
      </c>
      <c r="X498" s="279">
        <f t="shared" si="67"/>
        <v>0</v>
      </c>
    </row>
    <row r="499" spans="14:24" x14ac:dyDescent="0.35">
      <c r="N499" s="246">
        <f>Weather_Site!B505</f>
        <v>0</v>
      </c>
      <c r="O499" s="247">
        <f>Weather_Site!C505</f>
        <v>0</v>
      </c>
      <c r="P499" s="5">
        <f>Weather_Site!E505</f>
        <v>0</v>
      </c>
      <c r="Q499" s="247">
        <f t="shared" si="68"/>
        <v>0</v>
      </c>
      <c r="R499" s="5">
        <f t="shared" si="63"/>
        <v>0</v>
      </c>
      <c r="S499" s="5">
        <f t="shared" si="69"/>
        <v>0</v>
      </c>
      <c r="T499" s="249">
        <f t="shared" si="70"/>
        <v>0</v>
      </c>
      <c r="U499" s="5">
        <f t="shared" si="64"/>
        <v>0</v>
      </c>
      <c r="V499" s="249">
        <f t="shared" si="65"/>
        <v>0</v>
      </c>
      <c r="W499" s="278">
        <f t="shared" si="66"/>
        <v>0</v>
      </c>
      <c r="X499" s="279">
        <f t="shared" si="67"/>
        <v>0</v>
      </c>
    </row>
    <row r="500" spans="14:24" x14ac:dyDescent="0.35">
      <c r="N500" s="246">
        <f>Weather_Site!B506</f>
        <v>0</v>
      </c>
      <c r="O500" s="247">
        <f>Weather_Site!C506</f>
        <v>0</v>
      </c>
      <c r="P500" s="5">
        <f>Weather_Site!E506</f>
        <v>0</v>
      </c>
      <c r="Q500" s="247">
        <f t="shared" si="68"/>
        <v>0</v>
      </c>
      <c r="R500" s="5">
        <f t="shared" si="63"/>
        <v>0</v>
      </c>
      <c r="S500" s="5">
        <f t="shared" si="69"/>
        <v>0</v>
      </c>
      <c r="T500" s="249">
        <f t="shared" si="70"/>
        <v>0</v>
      </c>
      <c r="U500" s="5">
        <f t="shared" si="64"/>
        <v>0</v>
      </c>
      <c r="V500" s="249">
        <f t="shared" si="65"/>
        <v>0</v>
      </c>
      <c r="W500" s="278">
        <f t="shared" si="66"/>
        <v>0</v>
      </c>
      <c r="X500" s="279">
        <f t="shared" si="67"/>
        <v>0</v>
      </c>
    </row>
    <row r="501" spans="14:24" x14ac:dyDescent="0.35">
      <c r="N501" s="246">
        <f>Weather_Site!B507</f>
        <v>0</v>
      </c>
      <c r="O501" s="247">
        <f>Weather_Site!C507</f>
        <v>0</v>
      </c>
      <c r="P501" s="5">
        <f>Weather_Site!E507</f>
        <v>0</v>
      </c>
      <c r="Q501" s="247">
        <f t="shared" si="68"/>
        <v>0</v>
      </c>
      <c r="R501" s="5">
        <f t="shared" si="63"/>
        <v>0</v>
      </c>
      <c r="S501" s="5">
        <f t="shared" si="69"/>
        <v>0</v>
      </c>
      <c r="T501" s="249">
        <f t="shared" si="70"/>
        <v>0</v>
      </c>
      <c r="U501" s="5">
        <f t="shared" si="64"/>
        <v>0</v>
      </c>
      <c r="V501" s="249">
        <f t="shared" si="65"/>
        <v>0</v>
      </c>
      <c r="W501" s="278">
        <f t="shared" si="66"/>
        <v>0</v>
      </c>
      <c r="X501" s="279">
        <f t="shared" si="67"/>
        <v>0</v>
      </c>
    </row>
    <row r="502" spans="14:24" x14ac:dyDescent="0.35">
      <c r="N502" s="246">
        <f>Weather_Site!B508</f>
        <v>0</v>
      </c>
      <c r="O502" s="247">
        <f>Weather_Site!C508</f>
        <v>0</v>
      </c>
      <c r="P502" s="5">
        <f>Weather_Site!E508</f>
        <v>0</v>
      </c>
      <c r="Q502" s="247">
        <f t="shared" si="68"/>
        <v>0</v>
      </c>
      <c r="R502" s="5">
        <f t="shared" si="63"/>
        <v>0</v>
      </c>
      <c r="S502" s="5">
        <f t="shared" si="69"/>
        <v>0</v>
      </c>
      <c r="T502" s="249">
        <f t="shared" si="70"/>
        <v>0</v>
      </c>
      <c r="U502" s="5">
        <f t="shared" si="64"/>
        <v>0</v>
      </c>
      <c r="V502" s="249">
        <f t="shared" si="65"/>
        <v>0</v>
      </c>
      <c r="W502" s="278">
        <f t="shared" si="66"/>
        <v>0</v>
      </c>
      <c r="X502" s="279">
        <f t="shared" si="67"/>
        <v>0</v>
      </c>
    </row>
    <row r="503" spans="14:24" x14ac:dyDescent="0.35">
      <c r="N503" s="246">
        <f>Weather_Site!B509</f>
        <v>0</v>
      </c>
      <c r="O503" s="247">
        <f>Weather_Site!C509</f>
        <v>0</v>
      </c>
      <c r="P503" s="5">
        <f>Weather_Site!E509</f>
        <v>0</v>
      </c>
      <c r="Q503" s="247">
        <f t="shared" si="68"/>
        <v>0</v>
      </c>
      <c r="R503" s="5">
        <f t="shared" si="63"/>
        <v>0</v>
      </c>
      <c r="S503" s="5">
        <f t="shared" si="69"/>
        <v>0</v>
      </c>
      <c r="T503" s="249">
        <f t="shared" si="70"/>
        <v>0</v>
      </c>
      <c r="U503" s="5">
        <f t="shared" si="64"/>
        <v>0</v>
      </c>
      <c r="V503" s="249">
        <f t="shared" si="65"/>
        <v>0</v>
      </c>
      <c r="W503" s="278">
        <f t="shared" si="66"/>
        <v>0</v>
      </c>
      <c r="X503" s="279">
        <f t="shared" si="67"/>
        <v>0</v>
      </c>
    </row>
    <row r="504" spans="14:24" x14ac:dyDescent="0.35">
      <c r="N504" s="246">
        <f>Weather_Site!B510</f>
        <v>0</v>
      </c>
      <c r="O504" s="247">
        <f>Weather_Site!C510</f>
        <v>0</v>
      </c>
      <c r="P504" s="5">
        <f>Weather_Site!E510</f>
        <v>0</v>
      </c>
      <c r="Q504" s="247">
        <f t="shared" si="68"/>
        <v>0</v>
      </c>
      <c r="R504" s="5">
        <f t="shared" si="63"/>
        <v>0</v>
      </c>
      <c r="S504" s="5">
        <f t="shared" si="69"/>
        <v>0</v>
      </c>
      <c r="T504" s="249">
        <f t="shared" si="70"/>
        <v>0</v>
      </c>
      <c r="U504" s="5">
        <f t="shared" si="64"/>
        <v>0</v>
      </c>
      <c r="V504" s="249">
        <f t="shared" si="65"/>
        <v>0</v>
      </c>
      <c r="W504" s="278">
        <f t="shared" si="66"/>
        <v>0</v>
      </c>
      <c r="X504" s="279">
        <f t="shared" si="67"/>
        <v>0</v>
      </c>
    </row>
    <row r="505" spans="14:24" x14ac:dyDescent="0.35">
      <c r="N505" s="246">
        <f>Weather_Site!B511</f>
        <v>0</v>
      </c>
      <c r="O505" s="247">
        <f>Weather_Site!C511</f>
        <v>0</v>
      </c>
      <c r="P505" s="5">
        <f>Weather_Site!E511</f>
        <v>0</v>
      </c>
      <c r="Q505" s="247">
        <f t="shared" si="68"/>
        <v>0</v>
      </c>
      <c r="R505" s="5">
        <f t="shared" si="63"/>
        <v>0</v>
      </c>
      <c r="S505" s="5">
        <f t="shared" si="69"/>
        <v>0</v>
      </c>
      <c r="T505" s="249">
        <f t="shared" si="70"/>
        <v>0</v>
      </c>
      <c r="U505" s="5">
        <f t="shared" si="64"/>
        <v>0</v>
      </c>
      <c r="V505" s="249">
        <f t="shared" si="65"/>
        <v>0</v>
      </c>
      <c r="W505" s="278">
        <f t="shared" si="66"/>
        <v>0</v>
      </c>
      <c r="X505" s="279">
        <f t="shared" si="67"/>
        <v>0</v>
      </c>
    </row>
    <row r="506" spans="14:24" x14ac:dyDescent="0.35">
      <c r="N506" s="246">
        <f>Weather_Site!B512</f>
        <v>0</v>
      </c>
      <c r="O506" s="247">
        <f>Weather_Site!C512</f>
        <v>0</v>
      </c>
      <c r="P506" s="5">
        <f>Weather_Site!E512</f>
        <v>0</v>
      </c>
      <c r="Q506" s="247">
        <f t="shared" si="68"/>
        <v>0</v>
      </c>
      <c r="R506" s="5">
        <f t="shared" si="63"/>
        <v>0</v>
      </c>
      <c r="S506" s="5">
        <f t="shared" si="69"/>
        <v>0</v>
      </c>
      <c r="T506" s="249">
        <f t="shared" si="70"/>
        <v>0</v>
      </c>
      <c r="U506" s="5">
        <f t="shared" si="64"/>
        <v>0</v>
      </c>
      <c r="V506" s="249">
        <f t="shared" si="65"/>
        <v>0</v>
      </c>
      <c r="W506" s="278">
        <f t="shared" si="66"/>
        <v>0</v>
      </c>
      <c r="X506" s="279">
        <f t="shared" si="67"/>
        <v>0</v>
      </c>
    </row>
    <row r="507" spans="14:24" x14ac:dyDescent="0.35">
      <c r="N507" s="246">
        <f>Weather_Site!B513</f>
        <v>0</v>
      </c>
      <c r="O507" s="247">
        <f>Weather_Site!C513</f>
        <v>0</v>
      </c>
      <c r="P507" s="5">
        <f>Weather_Site!E513</f>
        <v>0</v>
      </c>
      <c r="Q507" s="247">
        <f t="shared" si="68"/>
        <v>0</v>
      </c>
      <c r="R507" s="5">
        <f t="shared" si="63"/>
        <v>0</v>
      </c>
      <c r="S507" s="5">
        <f t="shared" si="69"/>
        <v>0</v>
      </c>
      <c r="T507" s="249">
        <f t="shared" si="70"/>
        <v>0</v>
      </c>
      <c r="U507" s="5">
        <f t="shared" si="64"/>
        <v>0</v>
      </c>
      <c r="V507" s="249">
        <f t="shared" si="65"/>
        <v>0</v>
      </c>
      <c r="W507" s="278">
        <f t="shared" si="66"/>
        <v>0</v>
      </c>
      <c r="X507" s="279">
        <f t="shared" si="67"/>
        <v>0</v>
      </c>
    </row>
    <row r="508" spans="14:24" x14ac:dyDescent="0.35">
      <c r="N508" s="246">
        <f>Weather_Site!B514</f>
        <v>0</v>
      </c>
      <c r="O508" s="247">
        <f>Weather_Site!C514</f>
        <v>0</v>
      </c>
      <c r="P508" s="5">
        <f>Weather_Site!E514</f>
        <v>0</v>
      </c>
      <c r="Q508" s="247">
        <f t="shared" si="68"/>
        <v>0</v>
      </c>
      <c r="R508" s="5">
        <f t="shared" si="63"/>
        <v>0</v>
      </c>
      <c r="S508" s="5">
        <f t="shared" si="69"/>
        <v>0</v>
      </c>
      <c r="T508" s="249">
        <f t="shared" si="70"/>
        <v>0</v>
      </c>
      <c r="U508" s="5">
        <f t="shared" si="64"/>
        <v>0</v>
      </c>
      <c r="V508" s="249">
        <f t="shared" si="65"/>
        <v>0</v>
      </c>
      <c r="W508" s="278">
        <f t="shared" si="66"/>
        <v>0</v>
      </c>
      <c r="X508" s="279">
        <f t="shared" si="67"/>
        <v>0</v>
      </c>
    </row>
    <row r="509" spans="14:24" x14ac:dyDescent="0.35">
      <c r="N509" s="246">
        <f>Weather_Site!B515</f>
        <v>0</v>
      </c>
      <c r="O509" s="247">
        <f>Weather_Site!C515</f>
        <v>0</v>
      </c>
      <c r="P509" s="5">
        <f>Weather_Site!E515</f>
        <v>0</v>
      </c>
      <c r="Q509" s="247">
        <f t="shared" si="68"/>
        <v>0</v>
      </c>
      <c r="R509" s="5">
        <f t="shared" si="63"/>
        <v>0</v>
      </c>
      <c r="S509" s="5">
        <f t="shared" si="69"/>
        <v>0</v>
      </c>
      <c r="T509" s="249">
        <f t="shared" si="70"/>
        <v>0</v>
      </c>
      <c r="U509" s="5">
        <f t="shared" si="64"/>
        <v>0</v>
      </c>
      <c r="V509" s="249">
        <f t="shared" si="65"/>
        <v>0</v>
      </c>
      <c r="W509" s="278">
        <f t="shared" si="66"/>
        <v>0</v>
      </c>
      <c r="X509" s="279">
        <f t="shared" si="67"/>
        <v>0</v>
      </c>
    </row>
    <row r="510" spans="14:24" x14ac:dyDescent="0.35">
      <c r="N510" s="246">
        <f>Weather_Site!B516</f>
        <v>0</v>
      </c>
      <c r="O510" s="247">
        <f>Weather_Site!C516</f>
        <v>0</v>
      </c>
      <c r="P510" s="5">
        <f>Weather_Site!E516</f>
        <v>0</v>
      </c>
      <c r="Q510" s="247">
        <f t="shared" si="68"/>
        <v>0</v>
      </c>
      <c r="R510" s="5">
        <f t="shared" si="63"/>
        <v>0</v>
      </c>
      <c r="S510" s="5">
        <f t="shared" si="69"/>
        <v>0</v>
      </c>
      <c r="T510" s="249">
        <f t="shared" si="70"/>
        <v>0</v>
      </c>
      <c r="U510" s="5">
        <f t="shared" si="64"/>
        <v>0</v>
      </c>
      <c r="V510" s="249">
        <f t="shared" si="65"/>
        <v>0</v>
      </c>
      <c r="W510" s="278">
        <f t="shared" si="66"/>
        <v>0</v>
      </c>
      <c r="X510" s="279">
        <f t="shared" si="67"/>
        <v>0</v>
      </c>
    </row>
    <row r="511" spans="14:24" x14ac:dyDescent="0.35">
      <c r="N511" s="246">
        <f>Weather_Site!B517</f>
        <v>0</v>
      </c>
      <c r="O511" s="247">
        <f>Weather_Site!C517</f>
        <v>0</v>
      </c>
      <c r="P511" s="5">
        <f>Weather_Site!E517</f>
        <v>0</v>
      </c>
      <c r="Q511" s="247">
        <f t="shared" si="68"/>
        <v>0</v>
      </c>
      <c r="R511" s="5">
        <f t="shared" si="63"/>
        <v>0</v>
      </c>
      <c r="S511" s="5">
        <f t="shared" si="69"/>
        <v>0</v>
      </c>
      <c r="T511" s="249">
        <f t="shared" si="70"/>
        <v>0</v>
      </c>
      <c r="U511" s="5">
        <f t="shared" si="64"/>
        <v>0</v>
      </c>
      <c r="V511" s="249">
        <f t="shared" si="65"/>
        <v>0</v>
      </c>
      <c r="W511" s="278">
        <f t="shared" si="66"/>
        <v>0</v>
      </c>
      <c r="X511" s="279">
        <f t="shared" si="67"/>
        <v>0</v>
      </c>
    </row>
    <row r="512" spans="14:24" x14ac:dyDescent="0.35">
      <c r="N512" s="246">
        <f>Weather_Site!B518</f>
        <v>0</v>
      </c>
      <c r="O512" s="247">
        <f>Weather_Site!C518</f>
        <v>0</v>
      </c>
      <c r="P512" s="5">
        <f>Weather_Site!E518</f>
        <v>0</v>
      </c>
      <c r="Q512" s="247">
        <f t="shared" si="68"/>
        <v>0</v>
      </c>
      <c r="R512" s="5">
        <f t="shared" si="63"/>
        <v>0</v>
      </c>
      <c r="S512" s="5">
        <f t="shared" si="69"/>
        <v>0</v>
      </c>
      <c r="T512" s="249">
        <f t="shared" si="70"/>
        <v>0</v>
      </c>
      <c r="U512" s="5">
        <f t="shared" si="64"/>
        <v>0</v>
      </c>
      <c r="V512" s="249">
        <f t="shared" si="65"/>
        <v>0</v>
      </c>
      <c r="W512" s="278">
        <f t="shared" si="66"/>
        <v>0</v>
      </c>
      <c r="X512" s="279">
        <f t="shared" si="67"/>
        <v>0</v>
      </c>
    </row>
    <row r="513" spans="14:24" x14ac:dyDescent="0.35">
      <c r="N513" s="246">
        <f>Weather_Site!B519</f>
        <v>0</v>
      </c>
      <c r="O513" s="247">
        <f>Weather_Site!C519</f>
        <v>0</v>
      </c>
      <c r="P513" s="5">
        <f>Weather_Site!E519</f>
        <v>0</v>
      </c>
      <c r="Q513" s="247">
        <f t="shared" si="68"/>
        <v>0</v>
      </c>
      <c r="R513" s="5">
        <f t="shared" si="63"/>
        <v>0</v>
      </c>
      <c r="S513" s="5">
        <f t="shared" si="69"/>
        <v>0</v>
      </c>
      <c r="T513" s="249">
        <f t="shared" si="70"/>
        <v>0</v>
      </c>
      <c r="U513" s="5">
        <f t="shared" si="64"/>
        <v>0</v>
      </c>
      <c r="V513" s="249">
        <f t="shared" si="65"/>
        <v>0</v>
      </c>
      <c r="W513" s="278">
        <f t="shared" si="66"/>
        <v>0</v>
      </c>
      <c r="X513" s="279">
        <f t="shared" si="67"/>
        <v>0</v>
      </c>
    </row>
    <row r="514" spans="14:24" x14ac:dyDescent="0.35">
      <c r="N514" s="246">
        <f>Weather_Site!B520</f>
        <v>0</v>
      </c>
      <c r="O514" s="247">
        <f>Weather_Site!C520</f>
        <v>0</v>
      </c>
      <c r="P514" s="5">
        <f>Weather_Site!E520</f>
        <v>0</v>
      </c>
      <c r="Q514" s="247">
        <f t="shared" si="68"/>
        <v>0</v>
      </c>
      <c r="R514" s="5">
        <f t="shared" si="63"/>
        <v>0</v>
      </c>
      <c r="S514" s="5">
        <f t="shared" si="69"/>
        <v>0</v>
      </c>
      <c r="T514" s="249">
        <f t="shared" si="70"/>
        <v>0</v>
      </c>
      <c r="U514" s="5">
        <f t="shared" si="64"/>
        <v>0</v>
      </c>
      <c r="V514" s="249">
        <f t="shared" si="65"/>
        <v>0</v>
      </c>
      <c r="W514" s="278">
        <f t="shared" si="66"/>
        <v>0</v>
      </c>
      <c r="X514" s="279">
        <f t="shared" si="67"/>
        <v>0</v>
      </c>
    </row>
    <row r="515" spans="14:24" x14ac:dyDescent="0.35">
      <c r="N515" s="246">
        <f>Weather_Site!B521</f>
        <v>0</v>
      </c>
      <c r="O515" s="247">
        <f>Weather_Site!C521</f>
        <v>0</v>
      </c>
      <c r="P515" s="5">
        <f>Weather_Site!E521</f>
        <v>0</v>
      </c>
      <c r="Q515" s="247">
        <f t="shared" si="68"/>
        <v>0</v>
      </c>
      <c r="R515" s="5">
        <f t="shared" si="63"/>
        <v>0</v>
      </c>
      <c r="S515" s="5">
        <f t="shared" si="69"/>
        <v>0</v>
      </c>
      <c r="T515" s="249">
        <f t="shared" si="70"/>
        <v>0</v>
      </c>
      <c r="U515" s="5">
        <f t="shared" si="64"/>
        <v>0</v>
      </c>
      <c r="V515" s="249">
        <f t="shared" si="65"/>
        <v>0</v>
      </c>
      <c r="W515" s="278">
        <f t="shared" si="66"/>
        <v>0</v>
      </c>
      <c r="X515" s="279">
        <f t="shared" si="67"/>
        <v>0</v>
      </c>
    </row>
    <row r="516" spans="14:24" x14ac:dyDescent="0.35">
      <c r="N516" s="246">
        <f>Weather_Site!B522</f>
        <v>0</v>
      </c>
      <c r="O516" s="247">
        <f>Weather_Site!C522</f>
        <v>0</v>
      </c>
      <c r="P516" s="5">
        <f>Weather_Site!E522</f>
        <v>0</v>
      </c>
      <c r="Q516" s="247">
        <f t="shared" si="68"/>
        <v>0</v>
      </c>
      <c r="R516" s="5">
        <f t="shared" si="63"/>
        <v>0</v>
      </c>
      <c r="S516" s="5">
        <f t="shared" si="69"/>
        <v>0</v>
      </c>
      <c r="T516" s="249">
        <f t="shared" si="70"/>
        <v>0</v>
      </c>
      <c r="U516" s="5">
        <f t="shared" si="64"/>
        <v>0</v>
      </c>
      <c r="V516" s="249">
        <f t="shared" si="65"/>
        <v>0</v>
      </c>
      <c r="W516" s="278">
        <f t="shared" si="66"/>
        <v>0</v>
      </c>
      <c r="X516" s="279">
        <f t="shared" si="67"/>
        <v>0</v>
      </c>
    </row>
    <row r="517" spans="14:24" x14ac:dyDescent="0.35">
      <c r="N517" s="246">
        <f>Weather_Site!B523</f>
        <v>0</v>
      </c>
      <c r="O517" s="247">
        <f>Weather_Site!C523</f>
        <v>0</v>
      </c>
      <c r="P517" s="5">
        <f>Weather_Site!E523</f>
        <v>0</v>
      </c>
      <c r="Q517" s="247">
        <f t="shared" si="68"/>
        <v>0</v>
      </c>
      <c r="R517" s="5">
        <f t="shared" si="63"/>
        <v>0</v>
      </c>
      <c r="S517" s="5">
        <f t="shared" si="69"/>
        <v>0</v>
      </c>
      <c r="T517" s="249">
        <f t="shared" si="70"/>
        <v>0</v>
      </c>
      <c r="U517" s="5">
        <f t="shared" si="64"/>
        <v>0</v>
      </c>
      <c r="V517" s="249">
        <f t="shared" si="65"/>
        <v>0</v>
      </c>
      <c r="W517" s="278">
        <f t="shared" si="66"/>
        <v>0</v>
      </c>
      <c r="X517" s="279">
        <f t="shared" si="67"/>
        <v>0</v>
      </c>
    </row>
    <row r="518" spans="14:24" x14ac:dyDescent="0.35">
      <c r="N518" s="246">
        <f>Weather_Site!B524</f>
        <v>0</v>
      </c>
      <c r="O518" s="247">
        <f>Weather_Site!C524</f>
        <v>0</v>
      </c>
      <c r="P518" s="5">
        <f>Weather_Site!E524</f>
        <v>0</v>
      </c>
      <c r="Q518" s="247">
        <f t="shared" si="68"/>
        <v>0</v>
      </c>
      <c r="R518" s="5">
        <f t="shared" si="63"/>
        <v>0</v>
      </c>
      <c r="S518" s="5">
        <f t="shared" si="69"/>
        <v>0</v>
      </c>
      <c r="T518" s="249">
        <f t="shared" si="70"/>
        <v>0</v>
      </c>
      <c r="U518" s="5">
        <f t="shared" si="64"/>
        <v>0</v>
      </c>
      <c r="V518" s="249">
        <f t="shared" si="65"/>
        <v>0</v>
      </c>
      <c r="W518" s="278">
        <f t="shared" si="66"/>
        <v>0</v>
      </c>
      <c r="X518" s="279">
        <f t="shared" si="67"/>
        <v>0</v>
      </c>
    </row>
    <row r="519" spans="14:24" x14ac:dyDescent="0.35">
      <c r="N519" s="246">
        <f>Weather_Site!B525</f>
        <v>0</v>
      </c>
      <c r="O519" s="247">
        <f>Weather_Site!C525</f>
        <v>0</v>
      </c>
      <c r="P519" s="5">
        <f>Weather_Site!E525</f>
        <v>0</v>
      </c>
      <c r="Q519" s="247">
        <f t="shared" si="68"/>
        <v>0</v>
      </c>
      <c r="R519" s="5">
        <f t="shared" si="63"/>
        <v>0</v>
      </c>
      <c r="S519" s="5">
        <f t="shared" si="69"/>
        <v>0</v>
      </c>
      <c r="T519" s="249">
        <f t="shared" si="70"/>
        <v>0</v>
      </c>
      <c r="U519" s="5">
        <f t="shared" si="64"/>
        <v>0</v>
      </c>
      <c r="V519" s="249">
        <f t="shared" si="65"/>
        <v>0</v>
      </c>
      <c r="W519" s="278">
        <f t="shared" si="66"/>
        <v>0</v>
      </c>
      <c r="X519" s="279">
        <f t="shared" si="67"/>
        <v>0</v>
      </c>
    </row>
    <row r="520" spans="14:24" x14ac:dyDescent="0.35">
      <c r="N520" s="246">
        <f>Weather_Site!B526</f>
        <v>0</v>
      </c>
      <c r="O520" s="247">
        <f>Weather_Site!C526</f>
        <v>0</v>
      </c>
      <c r="P520" s="5">
        <f>Weather_Site!E526</f>
        <v>0</v>
      </c>
      <c r="Q520" s="247">
        <f t="shared" si="68"/>
        <v>0</v>
      </c>
      <c r="R520" s="5">
        <f t="shared" ref="R520:R583" si="71">HOUR(Q520)</f>
        <v>0</v>
      </c>
      <c r="S520" s="5">
        <f t="shared" si="69"/>
        <v>0</v>
      </c>
      <c r="T520" s="249">
        <f t="shared" si="70"/>
        <v>0</v>
      </c>
      <c r="U520" s="5">
        <f t="shared" ref="U520:U583" si="72">MAX((T520-70*R520),0)</f>
        <v>0</v>
      </c>
      <c r="V520" s="249">
        <f t="shared" ref="V520:V583" si="73">IF(OR(AND((N520-N519)=0,O519&gt;0.5),AND((N520-N519)=1,O520&lt;0.5),AND(N520-N519)=0,O520&lt;0.5),U520+V519,U520)</f>
        <v>0</v>
      </c>
      <c r="W520" s="278">
        <f t="shared" ref="W520:W583" si="74">IF(O520&lt;0.75,MAX(V520,W519),V520)</f>
        <v>0</v>
      </c>
      <c r="X520" s="279">
        <f t="shared" si="67"/>
        <v>0</v>
      </c>
    </row>
    <row r="521" spans="14:24" x14ac:dyDescent="0.35">
      <c r="N521" s="246">
        <f>Weather_Site!B527</f>
        <v>0</v>
      </c>
      <c r="O521" s="247">
        <f>Weather_Site!C527</f>
        <v>0</v>
      </c>
      <c r="P521" s="5">
        <f>Weather_Site!E527</f>
        <v>0</v>
      </c>
      <c r="Q521" s="247">
        <f t="shared" si="68"/>
        <v>0</v>
      </c>
      <c r="R521" s="5">
        <f t="shared" si="71"/>
        <v>0</v>
      </c>
      <c r="S521" s="5">
        <f t="shared" si="69"/>
        <v>0</v>
      </c>
      <c r="T521" s="249">
        <f t="shared" si="70"/>
        <v>0</v>
      </c>
      <c r="U521" s="5">
        <f t="shared" si="72"/>
        <v>0</v>
      </c>
      <c r="V521" s="249">
        <f t="shared" si="73"/>
        <v>0</v>
      </c>
      <c r="W521" s="278">
        <f t="shared" si="74"/>
        <v>0</v>
      </c>
      <c r="X521" s="279">
        <f t="shared" si="67"/>
        <v>0</v>
      </c>
    </row>
    <row r="522" spans="14:24" x14ac:dyDescent="0.35">
      <c r="N522" s="246">
        <f>Weather_Site!B528</f>
        <v>0</v>
      </c>
      <c r="O522" s="247">
        <f>Weather_Site!C528</f>
        <v>0</v>
      </c>
      <c r="P522" s="5">
        <f>Weather_Site!E528</f>
        <v>0</v>
      </c>
      <c r="Q522" s="247">
        <f t="shared" si="68"/>
        <v>0</v>
      </c>
      <c r="R522" s="5">
        <f t="shared" si="71"/>
        <v>0</v>
      </c>
      <c r="S522" s="5">
        <f t="shared" si="69"/>
        <v>0</v>
      </c>
      <c r="T522" s="249">
        <f t="shared" si="70"/>
        <v>0</v>
      </c>
      <c r="U522" s="5">
        <f t="shared" si="72"/>
        <v>0</v>
      </c>
      <c r="V522" s="249">
        <f t="shared" si="73"/>
        <v>0</v>
      </c>
      <c r="W522" s="278">
        <f t="shared" si="74"/>
        <v>0</v>
      </c>
      <c r="X522" s="279">
        <f t="shared" si="67"/>
        <v>0</v>
      </c>
    </row>
    <row r="523" spans="14:24" x14ac:dyDescent="0.35">
      <c r="N523" s="246">
        <f>Weather_Site!B529</f>
        <v>0</v>
      </c>
      <c r="O523" s="247">
        <f>Weather_Site!C529</f>
        <v>0</v>
      </c>
      <c r="P523" s="5">
        <f>Weather_Site!E529</f>
        <v>0</v>
      </c>
      <c r="Q523" s="247">
        <f t="shared" si="68"/>
        <v>0</v>
      </c>
      <c r="R523" s="5">
        <f t="shared" si="71"/>
        <v>0</v>
      </c>
      <c r="S523" s="5">
        <f t="shared" si="69"/>
        <v>0</v>
      </c>
      <c r="T523" s="249">
        <f t="shared" si="70"/>
        <v>0</v>
      </c>
      <c r="U523" s="5">
        <f t="shared" si="72"/>
        <v>0</v>
      </c>
      <c r="V523" s="249">
        <f t="shared" si="73"/>
        <v>0</v>
      </c>
      <c r="W523" s="278">
        <f t="shared" si="74"/>
        <v>0</v>
      </c>
      <c r="X523" s="279">
        <f t="shared" si="67"/>
        <v>0</v>
      </c>
    </row>
    <row r="524" spans="14:24" x14ac:dyDescent="0.35">
      <c r="N524" s="246">
        <f>Weather_Site!B530</f>
        <v>0</v>
      </c>
      <c r="O524" s="247">
        <f>Weather_Site!C530</f>
        <v>0</v>
      </c>
      <c r="P524" s="5">
        <f>Weather_Site!E530</f>
        <v>0</v>
      </c>
      <c r="Q524" s="247">
        <f t="shared" si="68"/>
        <v>0</v>
      </c>
      <c r="R524" s="5">
        <f t="shared" si="71"/>
        <v>0</v>
      </c>
      <c r="S524" s="5">
        <f t="shared" si="69"/>
        <v>0</v>
      </c>
      <c r="T524" s="249">
        <f t="shared" si="70"/>
        <v>0</v>
      </c>
      <c r="U524" s="5">
        <f t="shared" si="72"/>
        <v>0</v>
      </c>
      <c r="V524" s="249">
        <f t="shared" si="73"/>
        <v>0</v>
      </c>
      <c r="W524" s="278">
        <f t="shared" si="74"/>
        <v>0</v>
      </c>
      <c r="X524" s="279">
        <f t="shared" si="67"/>
        <v>0</v>
      </c>
    </row>
    <row r="525" spans="14:24" x14ac:dyDescent="0.35">
      <c r="N525" s="246">
        <f>Weather_Site!B531</f>
        <v>0</v>
      </c>
      <c r="O525" s="247">
        <f>Weather_Site!C531</f>
        <v>0</v>
      </c>
      <c r="P525" s="5">
        <f>Weather_Site!E531</f>
        <v>0</v>
      </c>
      <c r="Q525" s="247">
        <f t="shared" si="68"/>
        <v>0</v>
      </c>
      <c r="R525" s="5">
        <f t="shared" si="71"/>
        <v>0</v>
      </c>
      <c r="S525" s="5">
        <f t="shared" si="69"/>
        <v>0</v>
      </c>
      <c r="T525" s="249">
        <f t="shared" si="70"/>
        <v>0</v>
      </c>
      <c r="U525" s="5">
        <f t="shared" si="72"/>
        <v>0</v>
      </c>
      <c r="V525" s="249">
        <f t="shared" si="73"/>
        <v>0</v>
      </c>
      <c r="W525" s="278">
        <f t="shared" si="74"/>
        <v>0</v>
      </c>
      <c r="X525" s="279">
        <f t="shared" si="67"/>
        <v>0</v>
      </c>
    </row>
    <row r="526" spans="14:24" x14ac:dyDescent="0.35">
      <c r="N526" s="246">
        <f>Weather_Site!B532</f>
        <v>0</v>
      </c>
      <c r="O526" s="247">
        <f>Weather_Site!C532</f>
        <v>0</v>
      </c>
      <c r="P526" s="5">
        <f>Weather_Site!E532</f>
        <v>0</v>
      </c>
      <c r="Q526" s="247">
        <f t="shared" si="68"/>
        <v>0</v>
      </c>
      <c r="R526" s="5">
        <f t="shared" si="71"/>
        <v>0</v>
      </c>
      <c r="S526" s="5">
        <f t="shared" si="69"/>
        <v>0</v>
      </c>
      <c r="T526" s="249">
        <f t="shared" si="70"/>
        <v>0</v>
      </c>
      <c r="U526" s="5">
        <f t="shared" si="72"/>
        <v>0</v>
      </c>
      <c r="V526" s="249">
        <f t="shared" si="73"/>
        <v>0</v>
      </c>
      <c r="W526" s="278">
        <f t="shared" si="74"/>
        <v>0</v>
      </c>
      <c r="X526" s="279">
        <f t="shared" si="67"/>
        <v>0</v>
      </c>
    </row>
    <row r="527" spans="14:24" x14ac:dyDescent="0.35">
      <c r="N527" s="246">
        <f>Weather_Site!B533</f>
        <v>0</v>
      </c>
      <c r="O527" s="247">
        <f>Weather_Site!C533</f>
        <v>0</v>
      </c>
      <c r="P527" s="5">
        <f>Weather_Site!E533</f>
        <v>0</v>
      </c>
      <c r="Q527" s="247">
        <f t="shared" si="68"/>
        <v>0</v>
      </c>
      <c r="R527" s="5">
        <f t="shared" si="71"/>
        <v>0</v>
      </c>
      <c r="S527" s="5">
        <f t="shared" si="69"/>
        <v>0</v>
      </c>
      <c r="T527" s="249">
        <f t="shared" si="70"/>
        <v>0</v>
      </c>
      <c r="U527" s="5">
        <f t="shared" si="72"/>
        <v>0</v>
      </c>
      <c r="V527" s="249">
        <f t="shared" si="73"/>
        <v>0</v>
      </c>
      <c r="W527" s="278">
        <f t="shared" si="74"/>
        <v>0</v>
      </c>
      <c r="X527" s="279">
        <f t="shared" si="67"/>
        <v>0</v>
      </c>
    </row>
    <row r="528" spans="14:24" x14ac:dyDescent="0.35">
      <c r="N528" s="246">
        <f>Weather_Site!B534</f>
        <v>0</v>
      </c>
      <c r="O528" s="247">
        <f>Weather_Site!C534</f>
        <v>0</v>
      </c>
      <c r="P528" s="5">
        <f>Weather_Site!E534</f>
        <v>0</v>
      </c>
      <c r="Q528" s="247">
        <f t="shared" si="68"/>
        <v>0</v>
      </c>
      <c r="R528" s="5">
        <f t="shared" si="71"/>
        <v>0</v>
      </c>
      <c r="S528" s="5">
        <f t="shared" si="69"/>
        <v>0</v>
      </c>
      <c r="T528" s="249">
        <f t="shared" si="70"/>
        <v>0</v>
      </c>
      <c r="U528" s="5">
        <f t="shared" si="72"/>
        <v>0</v>
      </c>
      <c r="V528" s="249">
        <f t="shared" si="73"/>
        <v>0</v>
      </c>
      <c r="W528" s="278">
        <f t="shared" si="74"/>
        <v>0</v>
      </c>
      <c r="X528" s="279">
        <f t="shared" si="67"/>
        <v>0</v>
      </c>
    </row>
    <row r="529" spans="14:24" x14ac:dyDescent="0.35">
      <c r="N529" s="246">
        <f>Weather_Site!B535</f>
        <v>0</v>
      </c>
      <c r="O529" s="247">
        <f>Weather_Site!C535</f>
        <v>0</v>
      </c>
      <c r="P529" s="5">
        <f>Weather_Site!E535</f>
        <v>0</v>
      </c>
      <c r="Q529" s="247">
        <f t="shared" si="68"/>
        <v>0</v>
      </c>
      <c r="R529" s="5">
        <f t="shared" si="71"/>
        <v>0</v>
      </c>
      <c r="S529" s="5">
        <f t="shared" si="69"/>
        <v>0</v>
      </c>
      <c r="T529" s="249">
        <f t="shared" si="70"/>
        <v>0</v>
      </c>
      <c r="U529" s="5">
        <f t="shared" si="72"/>
        <v>0</v>
      </c>
      <c r="V529" s="249">
        <f t="shared" si="73"/>
        <v>0</v>
      </c>
      <c r="W529" s="278">
        <f t="shared" si="74"/>
        <v>0</v>
      </c>
      <c r="X529" s="279">
        <f t="shared" si="67"/>
        <v>0</v>
      </c>
    </row>
    <row r="530" spans="14:24" x14ac:dyDescent="0.35">
      <c r="N530" s="246">
        <f>Weather_Site!B536</f>
        <v>0</v>
      </c>
      <c r="O530" s="247">
        <f>Weather_Site!C536</f>
        <v>0</v>
      </c>
      <c r="P530" s="5">
        <f>Weather_Site!E536</f>
        <v>0</v>
      </c>
      <c r="Q530" s="247">
        <f t="shared" si="68"/>
        <v>0</v>
      </c>
      <c r="R530" s="5">
        <f t="shared" si="71"/>
        <v>0</v>
      </c>
      <c r="S530" s="5">
        <f t="shared" si="69"/>
        <v>0</v>
      </c>
      <c r="T530" s="249">
        <f t="shared" si="70"/>
        <v>0</v>
      </c>
      <c r="U530" s="5">
        <f t="shared" si="72"/>
        <v>0</v>
      </c>
      <c r="V530" s="249">
        <f t="shared" si="73"/>
        <v>0</v>
      </c>
      <c r="W530" s="278">
        <f t="shared" si="74"/>
        <v>0</v>
      </c>
      <c r="X530" s="279">
        <f t="shared" si="67"/>
        <v>0</v>
      </c>
    </row>
    <row r="531" spans="14:24" x14ac:dyDescent="0.35">
      <c r="N531" s="246">
        <f>Weather_Site!B537</f>
        <v>0</v>
      </c>
      <c r="O531" s="247">
        <f>Weather_Site!C537</f>
        <v>0</v>
      </c>
      <c r="P531" s="5">
        <f>Weather_Site!E537</f>
        <v>0</v>
      </c>
      <c r="Q531" s="247">
        <f t="shared" si="68"/>
        <v>0</v>
      </c>
      <c r="R531" s="5">
        <f t="shared" si="71"/>
        <v>0</v>
      </c>
      <c r="S531" s="5">
        <f t="shared" si="69"/>
        <v>0</v>
      </c>
      <c r="T531" s="249">
        <f t="shared" si="70"/>
        <v>0</v>
      </c>
      <c r="U531" s="5">
        <f t="shared" si="72"/>
        <v>0</v>
      </c>
      <c r="V531" s="249">
        <f t="shared" si="73"/>
        <v>0</v>
      </c>
      <c r="W531" s="278">
        <f t="shared" si="74"/>
        <v>0</v>
      </c>
      <c r="X531" s="279">
        <f t="shared" si="67"/>
        <v>0</v>
      </c>
    </row>
    <row r="532" spans="14:24" x14ac:dyDescent="0.35">
      <c r="N532" s="246">
        <f>Weather_Site!B538</f>
        <v>0</v>
      </c>
      <c r="O532" s="247">
        <f>Weather_Site!C538</f>
        <v>0</v>
      </c>
      <c r="P532" s="5">
        <f>Weather_Site!E538</f>
        <v>0</v>
      </c>
      <c r="Q532" s="247">
        <f t="shared" si="68"/>
        <v>0</v>
      </c>
      <c r="R532" s="5">
        <f t="shared" si="71"/>
        <v>0</v>
      </c>
      <c r="S532" s="5">
        <f t="shared" si="69"/>
        <v>0</v>
      </c>
      <c r="T532" s="249">
        <f t="shared" si="70"/>
        <v>0</v>
      </c>
      <c r="U532" s="5">
        <f t="shared" si="72"/>
        <v>0</v>
      </c>
      <c r="V532" s="249">
        <f t="shared" si="73"/>
        <v>0</v>
      </c>
      <c r="W532" s="278">
        <f t="shared" si="74"/>
        <v>0</v>
      </c>
      <c r="X532" s="279">
        <f t="shared" si="67"/>
        <v>0</v>
      </c>
    </row>
    <row r="533" spans="14:24" x14ac:dyDescent="0.35">
      <c r="N533" s="246">
        <f>Weather_Site!B539</f>
        <v>0</v>
      </c>
      <c r="O533" s="247">
        <f>Weather_Site!C539</f>
        <v>0</v>
      </c>
      <c r="P533" s="5">
        <f>Weather_Site!E539</f>
        <v>0</v>
      </c>
      <c r="Q533" s="247">
        <f t="shared" si="68"/>
        <v>0</v>
      </c>
      <c r="R533" s="5">
        <f t="shared" si="71"/>
        <v>0</v>
      </c>
      <c r="S533" s="5">
        <f t="shared" si="69"/>
        <v>0</v>
      </c>
      <c r="T533" s="249">
        <f t="shared" si="70"/>
        <v>0</v>
      </c>
      <c r="U533" s="5">
        <f t="shared" si="72"/>
        <v>0</v>
      </c>
      <c r="V533" s="249">
        <f t="shared" si="73"/>
        <v>0</v>
      </c>
      <c r="W533" s="278">
        <f t="shared" si="74"/>
        <v>0</v>
      </c>
      <c r="X533" s="279">
        <f t="shared" si="67"/>
        <v>0</v>
      </c>
    </row>
    <row r="534" spans="14:24" x14ac:dyDescent="0.35">
      <c r="N534" s="246">
        <f>Weather_Site!B540</f>
        <v>0</v>
      </c>
      <c r="O534" s="247">
        <f>Weather_Site!C540</f>
        <v>0</v>
      </c>
      <c r="P534" s="5">
        <f>Weather_Site!E540</f>
        <v>0</v>
      </c>
      <c r="Q534" s="247">
        <f t="shared" si="68"/>
        <v>0</v>
      </c>
      <c r="R534" s="5">
        <f t="shared" si="71"/>
        <v>0</v>
      </c>
      <c r="S534" s="5">
        <f t="shared" si="69"/>
        <v>0</v>
      </c>
      <c r="T534" s="249">
        <f t="shared" si="70"/>
        <v>0</v>
      </c>
      <c r="U534" s="5">
        <f t="shared" si="72"/>
        <v>0</v>
      </c>
      <c r="V534" s="249">
        <f t="shared" si="73"/>
        <v>0</v>
      </c>
      <c r="W534" s="278">
        <f t="shared" si="74"/>
        <v>0</v>
      </c>
      <c r="X534" s="279">
        <f t="shared" si="67"/>
        <v>0</v>
      </c>
    </row>
    <row r="535" spans="14:24" x14ac:dyDescent="0.35">
      <c r="N535" s="246">
        <f>Weather_Site!B541</f>
        <v>0</v>
      </c>
      <c r="O535" s="247">
        <f>Weather_Site!C541</f>
        <v>0</v>
      </c>
      <c r="P535" s="5">
        <f>Weather_Site!E541</f>
        <v>0</v>
      </c>
      <c r="Q535" s="247">
        <f t="shared" si="68"/>
        <v>0</v>
      </c>
      <c r="R535" s="5">
        <f t="shared" si="71"/>
        <v>0</v>
      </c>
      <c r="S535" s="5">
        <f t="shared" si="69"/>
        <v>0</v>
      </c>
      <c r="T535" s="249">
        <f t="shared" si="70"/>
        <v>0</v>
      </c>
      <c r="U535" s="5">
        <f t="shared" si="72"/>
        <v>0</v>
      </c>
      <c r="V535" s="249">
        <f t="shared" si="73"/>
        <v>0</v>
      </c>
      <c r="W535" s="278">
        <f t="shared" si="74"/>
        <v>0</v>
      </c>
      <c r="X535" s="279">
        <f t="shared" si="67"/>
        <v>0</v>
      </c>
    </row>
    <row r="536" spans="14:24" x14ac:dyDescent="0.35">
      <c r="N536" s="246">
        <f>Weather_Site!B542</f>
        <v>0</v>
      </c>
      <c r="O536" s="247">
        <f>Weather_Site!C542</f>
        <v>0</v>
      </c>
      <c r="P536" s="5">
        <f>Weather_Site!E542</f>
        <v>0</v>
      </c>
      <c r="Q536" s="247">
        <f t="shared" si="68"/>
        <v>0</v>
      </c>
      <c r="R536" s="5">
        <f t="shared" si="71"/>
        <v>0</v>
      </c>
      <c r="S536" s="5">
        <f t="shared" si="69"/>
        <v>0</v>
      </c>
      <c r="T536" s="249">
        <f t="shared" si="70"/>
        <v>0</v>
      </c>
      <c r="U536" s="5">
        <f t="shared" si="72"/>
        <v>0</v>
      </c>
      <c r="V536" s="249">
        <f t="shared" si="73"/>
        <v>0</v>
      </c>
      <c r="W536" s="278">
        <f t="shared" si="74"/>
        <v>0</v>
      </c>
      <c r="X536" s="279">
        <f t="shared" si="67"/>
        <v>0</v>
      </c>
    </row>
    <row r="537" spans="14:24" x14ac:dyDescent="0.35">
      <c r="N537" s="246">
        <f>Weather_Site!B543</f>
        <v>0</v>
      </c>
      <c r="O537" s="247">
        <f>Weather_Site!C543</f>
        <v>0</v>
      </c>
      <c r="P537" s="5">
        <f>Weather_Site!E543</f>
        <v>0</v>
      </c>
      <c r="Q537" s="247">
        <f t="shared" si="68"/>
        <v>0</v>
      </c>
      <c r="R537" s="5">
        <f t="shared" si="71"/>
        <v>0</v>
      </c>
      <c r="S537" s="5">
        <f t="shared" si="69"/>
        <v>0</v>
      </c>
      <c r="T537" s="249">
        <f t="shared" si="70"/>
        <v>0</v>
      </c>
      <c r="U537" s="5">
        <f t="shared" si="72"/>
        <v>0</v>
      </c>
      <c r="V537" s="249">
        <f t="shared" si="73"/>
        <v>0</v>
      </c>
      <c r="W537" s="278">
        <f t="shared" si="74"/>
        <v>0</v>
      </c>
      <c r="X537" s="279">
        <f t="shared" si="67"/>
        <v>0</v>
      </c>
    </row>
    <row r="538" spans="14:24" x14ac:dyDescent="0.35">
      <c r="N538" s="246">
        <f>Weather_Site!B544</f>
        <v>0</v>
      </c>
      <c r="O538" s="247">
        <f>Weather_Site!C544</f>
        <v>0</v>
      </c>
      <c r="P538" s="5">
        <f>Weather_Site!E544</f>
        <v>0</v>
      </c>
      <c r="Q538" s="247">
        <f t="shared" si="68"/>
        <v>0</v>
      </c>
      <c r="R538" s="5">
        <f t="shared" si="71"/>
        <v>0</v>
      </c>
      <c r="S538" s="5">
        <f t="shared" si="69"/>
        <v>0</v>
      </c>
      <c r="T538" s="249">
        <f t="shared" si="70"/>
        <v>0</v>
      </c>
      <c r="U538" s="5">
        <f t="shared" si="72"/>
        <v>0</v>
      </c>
      <c r="V538" s="249">
        <f t="shared" si="73"/>
        <v>0</v>
      </c>
      <c r="W538" s="278">
        <f t="shared" si="74"/>
        <v>0</v>
      </c>
      <c r="X538" s="279">
        <f t="shared" si="67"/>
        <v>0</v>
      </c>
    </row>
    <row r="539" spans="14:24" x14ac:dyDescent="0.35">
      <c r="N539" s="246">
        <f>Weather_Site!B545</f>
        <v>0</v>
      </c>
      <c r="O539" s="247">
        <f>Weather_Site!C545</f>
        <v>0</v>
      </c>
      <c r="P539" s="5">
        <f>Weather_Site!E545</f>
        <v>0</v>
      </c>
      <c r="Q539" s="247">
        <f t="shared" si="68"/>
        <v>0</v>
      </c>
      <c r="R539" s="5">
        <f t="shared" si="71"/>
        <v>0</v>
      </c>
      <c r="S539" s="5">
        <f t="shared" si="69"/>
        <v>0</v>
      </c>
      <c r="T539" s="249">
        <f t="shared" si="70"/>
        <v>0</v>
      </c>
      <c r="U539" s="5">
        <f t="shared" si="72"/>
        <v>0</v>
      </c>
      <c r="V539" s="249">
        <f t="shared" si="73"/>
        <v>0</v>
      </c>
      <c r="W539" s="278">
        <f t="shared" si="74"/>
        <v>0</v>
      </c>
      <c r="X539" s="279">
        <f t="shared" si="67"/>
        <v>0</v>
      </c>
    </row>
    <row r="540" spans="14:24" x14ac:dyDescent="0.35">
      <c r="N540" s="246">
        <f>Weather_Site!B546</f>
        <v>0</v>
      </c>
      <c r="O540" s="247">
        <f>Weather_Site!C546</f>
        <v>0</v>
      </c>
      <c r="P540" s="5">
        <f>Weather_Site!E546</f>
        <v>0</v>
      </c>
      <c r="Q540" s="247">
        <f t="shared" si="68"/>
        <v>0</v>
      </c>
      <c r="R540" s="5">
        <f t="shared" si="71"/>
        <v>0</v>
      </c>
      <c r="S540" s="5">
        <f t="shared" si="69"/>
        <v>0</v>
      </c>
      <c r="T540" s="249">
        <f t="shared" si="70"/>
        <v>0</v>
      </c>
      <c r="U540" s="5">
        <f t="shared" si="72"/>
        <v>0</v>
      </c>
      <c r="V540" s="249">
        <f t="shared" si="73"/>
        <v>0</v>
      </c>
      <c r="W540" s="278">
        <f t="shared" si="74"/>
        <v>0</v>
      </c>
      <c r="X540" s="279">
        <f t="shared" si="67"/>
        <v>0</v>
      </c>
    </row>
    <row r="541" spans="14:24" x14ac:dyDescent="0.35">
      <c r="N541" s="246">
        <f>Weather_Site!B547</f>
        <v>0</v>
      </c>
      <c r="O541" s="247">
        <f>Weather_Site!C547</f>
        <v>0</v>
      </c>
      <c r="P541" s="5">
        <f>Weather_Site!E547</f>
        <v>0</v>
      </c>
      <c r="Q541" s="247">
        <f t="shared" si="68"/>
        <v>0</v>
      </c>
      <c r="R541" s="5">
        <f t="shared" si="71"/>
        <v>0</v>
      </c>
      <c r="S541" s="5">
        <f t="shared" si="69"/>
        <v>0</v>
      </c>
      <c r="T541" s="249">
        <f t="shared" si="70"/>
        <v>0</v>
      </c>
      <c r="U541" s="5">
        <f t="shared" si="72"/>
        <v>0</v>
      </c>
      <c r="V541" s="249">
        <f t="shared" si="73"/>
        <v>0</v>
      </c>
      <c r="W541" s="278">
        <f t="shared" si="74"/>
        <v>0</v>
      </c>
      <c r="X541" s="279">
        <f t="shared" si="67"/>
        <v>0</v>
      </c>
    </row>
    <row r="542" spans="14:24" x14ac:dyDescent="0.35">
      <c r="N542" s="246">
        <f>Weather_Site!B548</f>
        <v>0</v>
      </c>
      <c r="O542" s="247">
        <f>Weather_Site!C548</f>
        <v>0</v>
      </c>
      <c r="P542" s="5">
        <f>Weather_Site!E548</f>
        <v>0</v>
      </c>
      <c r="Q542" s="247">
        <f t="shared" si="68"/>
        <v>0</v>
      </c>
      <c r="R542" s="5">
        <f t="shared" si="71"/>
        <v>0</v>
      </c>
      <c r="S542" s="5">
        <f t="shared" si="69"/>
        <v>0</v>
      </c>
      <c r="T542" s="249">
        <f t="shared" si="70"/>
        <v>0</v>
      </c>
      <c r="U542" s="5">
        <f t="shared" si="72"/>
        <v>0</v>
      </c>
      <c r="V542" s="249">
        <f t="shared" si="73"/>
        <v>0</v>
      </c>
      <c r="W542" s="278">
        <f t="shared" si="74"/>
        <v>0</v>
      </c>
      <c r="X542" s="279">
        <f t="shared" si="67"/>
        <v>0</v>
      </c>
    </row>
    <row r="543" spans="14:24" x14ac:dyDescent="0.35">
      <c r="N543" s="246">
        <f>Weather_Site!B549</f>
        <v>0</v>
      </c>
      <c r="O543" s="247">
        <f>Weather_Site!C549</f>
        <v>0</v>
      </c>
      <c r="P543" s="5">
        <f>Weather_Site!E549</f>
        <v>0</v>
      </c>
      <c r="Q543" s="247">
        <f t="shared" si="68"/>
        <v>0</v>
      </c>
      <c r="R543" s="5">
        <f t="shared" si="71"/>
        <v>0</v>
      </c>
      <c r="S543" s="5">
        <f t="shared" si="69"/>
        <v>0</v>
      </c>
      <c r="T543" s="249">
        <f t="shared" si="70"/>
        <v>0</v>
      </c>
      <c r="U543" s="5">
        <f t="shared" si="72"/>
        <v>0</v>
      </c>
      <c r="V543" s="249">
        <f t="shared" si="73"/>
        <v>0</v>
      </c>
      <c r="W543" s="278">
        <f t="shared" si="74"/>
        <v>0</v>
      </c>
      <c r="X543" s="279">
        <f t="shared" si="67"/>
        <v>0</v>
      </c>
    </row>
    <row r="544" spans="14:24" x14ac:dyDescent="0.35">
      <c r="N544" s="246">
        <f>Weather_Site!B550</f>
        <v>0</v>
      </c>
      <c r="O544" s="247">
        <f>Weather_Site!C550</f>
        <v>0</v>
      </c>
      <c r="P544" s="5">
        <f>Weather_Site!E550</f>
        <v>0</v>
      </c>
      <c r="Q544" s="247">
        <f t="shared" si="68"/>
        <v>0</v>
      </c>
      <c r="R544" s="5">
        <f t="shared" si="71"/>
        <v>0</v>
      </c>
      <c r="S544" s="5">
        <f t="shared" si="69"/>
        <v>0</v>
      </c>
      <c r="T544" s="249">
        <f t="shared" si="70"/>
        <v>0</v>
      </c>
      <c r="U544" s="5">
        <f t="shared" si="72"/>
        <v>0</v>
      </c>
      <c r="V544" s="249">
        <f t="shared" si="73"/>
        <v>0</v>
      </c>
      <c r="W544" s="278">
        <f t="shared" si="74"/>
        <v>0</v>
      </c>
      <c r="X544" s="279">
        <f t="shared" si="67"/>
        <v>0</v>
      </c>
    </row>
    <row r="545" spans="14:24" x14ac:dyDescent="0.35">
      <c r="N545" s="246">
        <f>Weather_Site!B551</f>
        <v>0</v>
      </c>
      <c r="O545" s="247">
        <f>Weather_Site!C551</f>
        <v>0</v>
      </c>
      <c r="P545" s="5">
        <f>Weather_Site!E551</f>
        <v>0</v>
      </c>
      <c r="Q545" s="247">
        <f t="shared" si="68"/>
        <v>0</v>
      </c>
      <c r="R545" s="5">
        <f t="shared" si="71"/>
        <v>0</v>
      </c>
      <c r="S545" s="5">
        <f t="shared" si="69"/>
        <v>0</v>
      </c>
      <c r="T545" s="249">
        <f t="shared" si="70"/>
        <v>0</v>
      </c>
      <c r="U545" s="5">
        <f t="shared" si="72"/>
        <v>0</v>
      </c>
      <c r="V545" s="249">
        <f t="shared" si="73"/>
        <v>0</v>
      </c>
      <c r="W545" s="278">
        <f t="shared" si="74"/>
        <v>0</v>
      </c>
      <c r="X545" s="279">
        <f t="shared" si="67"/>
        <v>0</v>
      </c>
    </row>
    <row r="546" spans="14:24" x14ac:dyDescent="0.35">
      <c r="N546" s="246">
        <f>Weather_Site!B552</f>
        <v>0</v>
      </c>
      <c r="O546" s="247">
        <f>Weather_Site!C552</f>
        <v>0</v>
      </c>
      <c r="P546" s="5">
        <f>Weather_Site!E552</f>
        <v>0</v>
      </c>
      <c r="Q546" s="247">
        <f t="shared" si="68"/>
        <v>0</v>
      </c>
      <c r="R546" s="5">
        <f t="shared" si="71"/>
        <v>0</v>
      </c>
      <c r="S546" s="5">
        <f t="shared" si="69"/>
        <v>0</v>
      </c>
      <c r="T546" s="249">
        <f t="shared" si="70"/>
        <v>0</v>
      </c>
      <c r="U546" s="5">
        <f t="shared" si="72"/>
        <v>0</v>
      </c>
      <c r="V546" s="249">
        <f t="shared" si="73"/>
        <v>0</v>
      </c>
      <c r="W546" s="278">
        <f t="shared" si="74"/>
        <v>0</v>
      </c>
      <c r="X546" s="279">
        <f t="shared" si="67"/>
        <v>0</v>
      </c>
    </row>
    <row r="547" spans="14:24" x14ac:dyDescent="0.35">
      <c r="N547" s="246">
        <f>Weather_Site!B553</f>
        <v>0</v>
      </c>
      <c r="O547" s="247">
        <f>Weather_Site!C553</f>
        <v>0</v>
      </c>
      <c r="P547" s="5">
        <f>Weather_Site!E553</f>
        <v>0</v>
      </c>
      <c r="Q547" s="247">
        <f t="shared" si="68"/>
        <v>0</v>
      </c>
      <c r="R547" s="5">
        <f t="shared" si="71"/>
        <v>0</v>
      </c>
      <c r="S547" s="5">
        <f t="shared" si="69"/>
        <v>0</v>
      </c>
      <c r="T547" s="249">
        <f t="shared" si="70"/>
        <v>0</v>
      </c>
      <c r="U547" s="5">
        <f t="shared" si="72"/>
        <v>0</v>
      </c>
      <c r="V547" s="249">
        <f t="shared" si="73"/>
        <v>0</v>
      </c>
      <c r="W547" s="278">
        <f t="shared" si="74"/>
        <v>0</v>
      </c>
      <c r="X547" s="279">
        <f t="shared" si="67"/>
        <v>0</v>
      </c>
    </row>
    <row r="548" spans="14:24" x14ac:dyDescent="0.35">
      <c r="N548" s="246">
        <f>Weather_Site!B554</f>
        <v>0</v>
      </c>
      <c r="O548" s="247">
        <f>Weather_Site!C554</f>
        <v>0</v>
      </c>
      <c r="P548" s="5">
        <f>Weather_Site!E554</f>
        <v>0</v>
      </c>
      <c r="Q548" s="247">
        <f t="shared" si="68"/>
        <v>0</v>
      </c>
      <c r="R548" s="5">
        <f t="shared" si="71"/>
        <v>0</v>
      </c>
      <c r="S548" s="5">
        <f t="shared" si="69"/>
        <v>0</v>
      </c>
      <c r="T548" s="249">
        <f t="shared" si="70"/>
        <v>0</v>
      </c>
      <c r="U548" s="5">
        <f t="shared" si="72"/>
        <v>0</v>
      </c>
      <c r="V548" s="249">
        <f t="shared" si="73"/>
        <v>0</v>
      </c>
      <c r="W548" s="278">
        <f t="shared" si="74"/>
        <v>0</v>
      </c>
      <c r="X548" s="279">
        <f t="shared" ref="X548:X611" si="75">IF(AND(O547&lt;0.333,O548&gt;=0.333),W548,X547)</f>
        <v>0</v>
      </c>
    </row>
    <row r="549" spans="14:24" x14ac:dyDescent="0.35">
      <c r="N549" s="246">
        <f>Weather_Site!B555</f>
        <v>0</v>
      </c>
      <c r="O549" s="247">
        <f>Weather_Site!C555</f>
        <v>0</v>
      </c>
      <c r="P549" s="5">
        <f>Weather_Site!E555</f>
        <v>0</v>
      </c>
      <c r="Q549" s="247">
        <f t="shared" ref="Q549:Q612" si="76">IF((O549-O548)&lt;0,(1-MAX(O548,0.625))+MIN(O549,0.334),(IF(O548&lt;0.333,(MIN(O549,0.334)-O548),IF(O549&gt;0.625,MAX(O549,0.625)-O548,0))))</f>
        <v>0</v>
      </c>
      <c r="R549" s="5">
        <f t="shared" si="71"/>
        <v>0</v>
      </c>
      <c r="S549" s="5">
        <f t="shared" ref="S549:S612" si="77">HOUR(O549)</f>
        <v>0</v>
      </c>
      <c r="T549" s="249">
        <f t="shared" ref="T549:T612" si="78">(P549+P548)/2*R549</f>
        <v>0</v>
      </c>
      <c r="U549" s="5">
        <f t="shared" si="72"/>
        <v>0</v>
      </c>
      <c r="V549" s="249">
        <f t="shared" si="73"/>
        <v>0</v>
      </c>
      <c r="W549" s="278">
        <f t="shared" si="74"/>
        <v>0</v>
      </c>
      <c r="X549" s="279">
        <f t="shared" si="75"/>
        <v>0</v>
      </c>
    </row>
    <row r="550" spans="14:24" x14ac:dyDescent="0.35">
      <c r="N550" s="246">
        <f>Weather_Site!B556</f>
        <v>0</v>
      </c>
      <c r="O550" s="247">
        <f>Weather_Site!C556</f>
        <v>0</v>
      </c>
      <c r="P550" s="5">
        <f>Weather_Site!E556</f>
        <v>0</v>
      </c>
      <c r="Q550" s="247">
        <f t="shared" si="76"/>
        <v>0</v>
      </c>
      <c r="R550" s="5">
        <f t="shared" si="71"/>
        <v>0</v>
      </c>
      <c r="S550" s="5">
        <f t="shared" si="77"/>
        <v>0</v>
      </c>
      <c r="T550" s="249">
        <f t="shared" si="78"/>
        <v>0</v>
      </c>
      <c r="U550" s="5">
        <f t="shared" si="72"/>
        <v>0</v>
      </c>
      <c r="V550" s="249">
        <f t="shared" si="73"/>
        <v>0</v>
      </c>
      <c r="W550" s="278">
        <f t="shared" si="74"/>
        <v>0</v>
      </c>
      <c r="X550" s="279">
        <f t="shared" si="75"/>
        <v>0</v>
      </c>
    </row>
    <row r="551" spans="14:24" x14ac:dyDescent="0.35">
      <c r="N551" s="246">
        <f>Weather_Site!B557</f>
        <v>0</v>
      </c>
      <c r="O551" s="247">
        <f>Weather_Site!C557</f>
        <v>0</v>
      </c>
      <c r="P551" s="5">
        <f>Weather_Site!E557</f>
        <v>0</v>
      </c>
      <c r="Q551" s="247">
        <f t="shared" si="76"/>
        <v>0</v>
      </c>
      <c r="R551" s="5">
        <f t="shared" si="71"/>
        <v>0</v>
      </c>
      <c r="S551" s="5">
        <f t="shared" si="77"/>
        <v>0</v>
      </c>
      <c r="T551" s="249">
        <f t="shared" si="78"/>
        <v>0</v>
      </c>
      <c r="U551" s="5">
        <f t="shared" si="72"/>
        <v>0</v>
      </c>
      <c r="V551" s="249">
        <f t="shared" si="73"/>
        <v>0</v>
      </c>
      <c r="W551" s="278">
        <f t="shared" si="74"/>
        <v>0</v>
      </c>
      <c r="X551" s="279">
        <f t="shared" si="75"/>
        <v>0</v>
      </c>
    </row>
    <row r="552" spans="14:24" x14ac:dyDescent="0.35">
      <c r="N552" s="246">
        <f>Weather_Site!B558</f>
        <v>0</v>
      </c>
      <c r="O552" s="247">
        <f>Weather_Site!C558</f>
        <v>0</v>
      </c>
      <c r="P552" s="5">
        <f>Weather_Site!E558</f>
        <v>0</v>
      </c>
      <c r="Q552" s="247">
        <f t="shared" si="76"/>
        <v>0</v>
      </c>
      <c r="R552" s="5">
        <f t="shared" si="71"/>
        <v>0</v>
      </c>
      <c r="S552" s="5">
        <f t="shared" si="77"/>
        <v>0</v>
      </c>
      <c r="T552" s="249">
        <f t="shared" si="78"/>
        <v>0</v>
      </c>
      <c r="U552" s="5">
        <f t="shared" si="72"/>
        <v>0</v>
      </c>
      <c r="V552" s="249">
        <f t="shared" si="73"/>
        <v>0</v>
      </c>
      <c r="W552" s="278">
        <f t="shared" si="74"/>
        <v>0</v>
      </c>
      <c r="X552" s="279">
        <f t="shared" si="75"/>
        <v>0</v>
      </c>
    </row>
    <row r="553" spans="14:24" x14ac:dyDescent="0.35">
      <c r="N553" s="246">
        <f>Weather_Site!B559</f>
        <v>0</v>
      </c>
      <c r="O553" s="247">
        <f>Weather_Site!C559</f>
        <v>0</v>
      </c>
      <c r="P553" s="5">
        <f>Weather_Site!E559</f>
        <v>0</v>
      </c>
      <c r="Q553" s="247">
        <f t="shared" si="76"/>
        <v>0</v>
      </c>
      <c r="R553" s="5">
        <f t="shared" si="71"/>
        <v>0</v>
      </c>
      <c r="S553" s="5">
        <f t="shared" si="77"/>
        <v>0</v>
      </c>
      <c r="T553" s="249">
        <f t="shared" si="78"/>
        <v>0</v>
      </c>
      <c r="U553" s="5">
        <f t="shared" si="72"/>
        <v>0</v>
      </c>
      <c r="V553" s="249">
        <f t="shared" si="73"/>
        <v>0</v>
      </c>
      <c r="W553" s="278">
        <f t="shared" si="74"/>
        <v>0</v>
      </c>
      <c r="X553" s="279">
        <f t="shared" si="75"/>
        <v>0</v>
      </c>
    </row>
    <row r="554" spans="14:24" x14ac:dyDescent="0.35">
      <c r="N554" s="246">
        <f>Weather_Site!B560</f>
        <v>0</v>
      </c>
      <c r="O554" s="247">
        <f>Weather_Site!C560</f>
        <v>0</v>
      </c>
      <c r="P554" s="5">
        <f>Weather_Site!E560</f>
        <v>0</v>
      </c>
      <c r="Q554" s="247">
        <f t="shared" si="76"/>
        <v>0</v>
      </c>
      <c r="R554" s="5">
        <f t="shared" si="71"/>
        <v>0</v>
      </c>
      <c r="S554" s="5">
        <f t="shared" si="77"/>
        <v>0</v>
      </c>
      <c r="T554" s="249">
        <f t="shared" si="78"/>
        <v>0</v>
      </c>
      <c r="U554" s="5">
        <f t="shared" si="72"/>
        <v>0</v>
      </c>
      <c r="V554" s="249">
        <f t="shared" si="73"/>
        <v>0</v>
      </c>
      <c r="W554" s="278">
        <f t="shared" si="74"/>
        <v>0</v>
      </c>
      <c r="X554" s="279">
        <f t="shared" si="75"/>
        <v>0</v>
      </c>
    </row>
    <row r="555" spans="14:24" x14ac:dyDescent="0.35">
      <c r="N555" s="246">
        <f>Weather_Site!B561</f>
        <v>0</v>
      </c>
      <c r="O555" s="247">
        <f>Weather_Site!C561</f>
        <v>0</v>
      </c>
      <c r="P555" s="5">
        <f>Weather_Site!E561</f>
        <v>0</v>
      </c>
      <c r="Q555" s="247">
        <f t="shared" si="76"/>
        <v>0</v>
      </c>
      <c r="R555" s="5">
        <f t="shared" si="71"/>
        <v>0</v>
      </c>
      <c r="S555" s="5">
        <f t="shared" si="77"/>
        <v>0</v>
      </c>
      <c r="T555" s="249">
        <f t="shared" si="78"/>
        <v>0</v>
      </c>
      <c r="U555" s="5">
        <f t="shared" si="72"/>
        <v>0</v>
      </c>
      <c r="V555" s="249">
        <f t="shared" si="73"/>
        <v>0</v>
      </c>
      <c r="W555" s="278">
        <f t="shared" si="74"/>
        <v>0</v>
      </c>
      <c r="X555" s="279">
        <f t="shared" si="75"/>
        <v>0</v>
      </c>
    </row>
    <row r="556" spans="14:24" x14ac:dyDescent="0.35">
      <c r="N556" s="246">
        <f>Weather_Site!B562</f>
        <v>0</v>
      </c>
      <c r="O556" s="247">
        <f>Weather_Site!C562</f>
        <v>0</v>
      </c>
      <c r="P556" s="5">
        <f>Weather_Site!E562</f>
        <v>0</v>
      </c>
      <c r="Q556" s="247">
        <f t="shared" si="76"/>
        <v>0</v>
      </c>
      <c r="R556" s="5">
        <f t="shared" si="71"/>
        <v>0</v>
      </c>
      <c r="S556" s="5">
        <f t="shared" si="77"/>
        <v>0</v>
      </c>
      <c r="T556" s="249">
        <f t="shared" si="78"/>
        <v>0</v>
      </c>
      <c r="U556" s="5">
        <f t="shared" si="72"/>
        <v>0</v>
      </c>
      <c r="V556" s="249">
        <f t="shared" si="73"/>
        <v>0</v>
      </c>
      <c r="W556" s="278">
        <f t="shared" si="74"/>
        <v>0</v>
      </c>
      <c r="X556" s="279">
        <f t="shared" si="75"/>
        <v>0</v>
      </c>
    </row>
    <row r="557" spans="14:24" x14ac:dyDescent="0.35">
      <c r="N557" s="246">
        <f>Weather_Site!B563</f>
        <v>0</v>
      </c>
      <c r="O557" s="247">
        <f>Weather_Site!C563</f>
        <v>0</v>
      </c>
      <c r="P557" s="5">
        <f>Weather_Site!E563</f>
        <v>0</v>
      </c>
      <c r="Q557" s="247">
        <f t="shared" si="76"/>
        <v>0</v>
      </c>
      <c r="R557" s="5">
        <f t="shared" si="71"/>
        <v>0</v>
      </c>
      <c r="S557" s="5">
        <f t="shared" si="77"/>
        <v>0</v>
      </c>
      <c r="T557" s="249">
        <f t="shared" si="78"/>
        <v>0</v>
      </c>
      <c r="U557" s="5">
        <f t="shared" si="72"/>
        <v>0</v>
      </c>
      <c r="V557" s="249">
        <f t="shared" si="73"/>
        <v>0</v>
      </c>
      <c r="W557" s="278">
        <f t="shared" si="74"/>
        <v>0</v>
      </c>
      <c r="X557" s="279">
        <f t="shared" si="75"/>
        <v>0</v>
      </c>
    </row>
    <row r="558" spans="14:24" x14ac:dyDescent="0.35">
      <c r="N558" s="246">
        <f>Weather_Site!B564</f>
        <v>0</v>
      </c>
      <c r="O558" s="247">
        <f>Weather_Site!C564</f>
        <v>0</v>
      </c>
      <c r="P558" s="5">
        <f>Weather_Site!E564</f>
        <v>0</v>
      </c>
      <c r="Q558" s="247">
        <f t="shared" si="76"/>
        <v>0</v>
      </c>
      <c r="R558" s="5">
        <f t="shared" si="71"/>
        <v>0</v>
      </c>
      <c r="S558" s="5">
        <f t="shared" si="77"/>
        <v>0</v>
      </c>
      <c r="T558" s="249">
        <f t="shared" si="78"/>
        <v>0</v>
      </c>
      <c r="U558" s="5">
        <f t="shared" si="72"/>
        <v>0</v>
      </c>
      <c r="V558" s="249">
        <f t="shared" si="73"/>
        <v>0</v>
      </c>
      <c r="W558" s="278">
        <f t="shared" si="74"/>
        <v>0</v>
      </c>
      <c r="X558" s="279">
        <f t="shared" si="75"/>
        <v>0</v>
      </c>
    </row>
    <row r="559" spans="14:24" x14ac:dyDescent="0.35">
      <c r="N559" s="246">
        <f>Weather_Site!B565</f>
        <v>0</v>
      </c>
      <c r="O559" s="247">
        <f>Weather_Site!C565</f>
        <v>0</v>
      </c>
      <c r="P559" s="5">
        <f>Weather_Site!E565</f>
        <v>0</v>
      </c>
      <c r="Q559" s="247">
        <f t="shared" si="76"/>
        <v>0</v>
      </c>
      <c r="R559" s="5">
        <f t="shared" si="71"/>
        <v>0</v>
      </c>
      <c r="S559" s="5">
        <f t="shared" si="77"/>
        <v>0</v>
      </c>
      <c r="T559" s="249">
        <f t="shared" si="78"/>
        <v>0</v>
      </c>
      <c r="U559" s="5">
        <f t="shared" si="72"/>
        <v>0</v>
      </c>
      <c r="V559" s="249">
        <f t="shared" si="73"/>
        <v>0</v>
      </c>
      <c r="W559" s="278">
        <f t="shared" si="74"/>
        <v>0</v>
      </c>
      <c r="X559" s="279">
        <f t="shared" si="75"/>
        <v>0</v>
      </c>
    </row>
    <row r="560" spans="14:24" x14ac:dyDescent="0.35">
      <c r="N560" s="246">
        <f>Weather_Site!B566</f>
        <v>0</v>
      </c>
      <c r="O560" s="247">
        <f>Weather_Site!C566</f>
        <v>0</v>
      </c>
      <c r="P560" s="5">
        <f>Weather_Site!E566</f>
        <v>0</v>
      </c>
      <c r="Q560" s="247">
        <f t="shared" si="76"/>
        <v>0</v>
      </c>
      <c r="R560" s="5">
        <f t="shared" si="71"/>
        <v>0</v>
      </c>
      <c r="S560" s="5">
        <f t="shared" si="77"/>
        <v>0</v>
      </c>
      <c r="T560" s="249">
        <f t="shared" si="78"/>
        <v>0</v>
      </c>
      <c r="U560" s="5">
        <f t="shared" si="72"/>
        <v>0</v>
      </c>
      <c r="V560" s="249">
        <f t="shared" si="73"/>
        <v>0</v>
      </c>
      <c r="W560" s="278">
        <f t="shared" si="74"/>
        <v>0</v>
      </c>
      <c r="X560" s="279">
        <f t="shared" si="75"/>
        <v>0</v>
      </c>
    </row>
    <row r="561" spans="14:24" x14ac:dyDescent="0.35">
      <c r="N561" s="246">
        <f>Weather_Site!B567</f>
        <v>0</v>
      </c>
      <c r="O561" s="247">
        <f>Weather_Site!C567</f>
        <v>0</v>
      </c>
      <c r="P561" s="5">
        <f>Weather_Site!E567</f>
        <v>0</v>
      </c>
      <c r="Q561" s="247">
        <f t="shared" si="76"/>
        <v>0</v>
      </c>
      <c r="R561" s="5">
        <f t="shared" si="71"/>
        <v>0</v>
      </c>
      <c r="S561" s="5">
        <f t="shared" si="77"/>
        <v>0</v>
      </c>
      <c r="T561" s="249">
        <f t="shared" si="78"/>
        <v>0</v>
      </c>
      <c r="U561" s="5">
        <f t="shared" si="72"/>
        <v>0</v>
      </c>
      <c r="V561" s="249">
        <f t="shared" si="73"/>
        <v>0</v>
      </c>
      <c r="W561" s="278">
        <f t="shared" si="74"/>
        <v>0</v>
      </c>
      <c r="X561" s="279">
        <f t="shared" si="75"/>
        <v>0</v>
      </c>
    </row>
    <row r="562" spans="14:24" x14ac:dyDescent="0.35">
      <c r="N562" s="246">
        <f>Weather_Site!B568</f>
        <v>0</v>
      </c>
      <c r="O562" s="247">
        <f>Weather_Site!C568</f>
        <v>0</v>
      </c>
      <c r="P562" s="5">
        <f>Weather_Site!E568</f>
        <v>0</v>
      </c>
      <c r="Q562" s="247">
        <f t="shared" si="76"/>
        <v>0</v>
      </c>
      <c r="R562" s="5">
        <f t="shared" si="71"/>
        <v>0</v>
      </c>
      <c r="S562" s="5">
        <f t="shared" si="77"/>
        <v>0</v>
      </c>
      <c r="T562" s="249">
        <f t="shared" si="78"/>
        <v>0</v>
      </c>
      <c r="U562" s="5">
        <f t="shared" si="72"/>
        <v>0</v>
      </c>
      <c r="V562" s="249">
        <f t="shared" si="73"/>
        <v>0</v>
      </c>
      <c r="W562" s="278">
        <f t="shared" si="74"/>
        <v>0</v>
      </c>
      <c r="X562" s="279">
        <f t="shared" si="75"/>
        <v>0</v>
      </c>
    </row>
    <row r="563" spans="14:24" x14ac:dyDescent="0.35">
      <c r="N563" s="246">
        <f>Weather_Site!B569</f>
        <v>0</v>
      </c>
      <c r="O563" s="247">
        <f>Weather_Site!C569</f>
        <v>0</v>
      </c>
      <c r="P563" s="5">
        <f>Weather_Site!E569</f>
        <v>0</v>
      </c>
      <c r="Q563" s="247">
        <f t="shared" si="76"/>
        <v>0</v>
      </c>
      <c r="R563" s="5">
        <f t="shared" si="71"/>
        <v>0</v>
      </c>
      <c r="S563" s="5">
        <f t="shared" si="77"/>
        <v>0</v>
      </c>
      <c r="T563" s="249">
        <f t="shared" si="78"/>
        <v>0</v>
      </c>
      <c r="U563" s="5">
        <f t="shared" si="72"/>
        <v>0</v>
      </c>
      <c r="V563" s="249">
        <f t="shared" si="73"/>
        <v>0</v>
      </c>
      <c r="W563" s="278">
        <f t="shared" si="74"/>
        <v>0</v>
      </c>
      <c r="X563" s="279">
        <f t="shared" si="75"/>
        <v>0</v>
      </c>
    </row>
    <row r="564" spans="14:24" x14ac:dyDescent="0.35">
      <c r="N564" s="246">
        <f>Weather_Site!B570</f>
        <v>0</v>
      </c>
      <c r="O564" s="247">
        <f>Weather_Site!C570</f>
        <v>0</v>
      </c>
      <c r="P564" s="5">
        <f>Weather_Site!E570</f>
        <v>0</v>
      </c>
      <c r="Q564" s="247">
        <f t="shared" si="76"/>
        <v>0</v>
      </c>
      <c r="R564" s="5">
        <f t="shared" si="71"/>
        <v>0</v>
      </c>
      <c r="S564" s="5">
        <f t="shared" si="77"/>
        <v>0</v>
      </c>
      <c r="T564" s="249">
        <f t="shared" si="78"/>
        <v>0</v>
      </c>
      <c r="U564" s="5">
        <f t="shared" si="72"/>
        <v>0</v>
      </c>
      <c r="V564" s="249">
        <f t="shared" si="73"/>
        <v>0</v>
      </c>
      <c r="W564" s="278">
        <f t="shared" si="74"/>
        <v>0</v>
      </c>
      <c r="X564" s="279">
        <f t="shared" si="75"/>
        <v>0</v>
      </c>
    </row>
    <row r="565" spans="14:24" x14ac:dyDescent="0.35">
      <c r="N565" s="246">
        <f>Weather_Site!B571</f>
        <v>0</v>
      </c>
      <c r="O565" s="247">
        <f>Weather_Site!C571</f>
        <v>0</v>
      </c>
      <c r="P565" s="5">
        <f>Weather_Site!E571</f>
        <v>0</v>
      </c>
      <c r="Q565" s="247">
        <f t="shared" si="76"/>
        <v>0</v>
      </c>
      <c r="R565" s="5">
        <f t="shared" si="71"/>
        <v>0</v>
      </c>
      <c r="S565" s="5">
        <f t="shared" si="77"/>
        <v>0</v>
      </c>
      <c r="T565" s="249">
        <f t="shared" si="78"/>
        <v>0</v>
      </c>
      <c r="U565" s="5">
        <f t="shared" si="72"/>
        <v>0</v>
      </c>
      <c r="V565" s="249">
        <f t="shared" si="73"/>
        <v>0</v>
      </c>
      <c r="W565" s="278">
        <f t="shared" si="74"/>
        <v>0</v>
      </c>
      <c r="X565" s="279">
        <f t="shared" si="75"/>
        <v>0</v>
      </c>
    </row>
    <row r="566" spans="14:24" x14ac:dyDescent="0.35">
      <c r="N566" s="246">
        <f>Weather_Site!B572</f>
        <v>0</v>
      </c>
      <c r="O566" s="247">
        <f>Weather_Site!C572</f>
        <v>0</v>
      </c>
      <c r="P566" s="5">
        <f>Weather_Site!E572</f>
        <v>0</v>
      </c>
      <c r="Q566" s="247">
        <f t="shared" si="76"/>
        <v>0</v>
      </c>
      <c r="R566" s="5">
        <f t="shared" si="71"/>
        <v>0</v>
      </c>
      <c r="S566" s="5">
        <f t="shared" si="77"/>
        <v>0</v>
      </c>
      <c r="T566" s="249">
        <f t="shared" si="78"/>
        <v>0</v>
      </c>
      <c r="U566" s="5">
        <f t="shared" si="72"/>
        <v>0</v>
      </c>
      <c r="V566" s="249">
        <f t="shared" si="73"/>
        <v>0</v>
      </c>
      <c r="W566" s="278">
        <f t="shared" si="74"/>
        <v>0</v>
      </c>
      <c r="X566" s="279">
        <f t="shared" si="75"/>
        <v>0</v>
      </c>
    </row>
    <row r="567" spans="14:24" x14ac:dyDescent="0.35">
      <c r="N567" s="246">
        <f>Weather_Site!B573</f>
        <v>0</v>
      </c>
      <c r="O567" s="247">
        <f>Weather_Site!C573</f>
        <v>0</v>
      </c>
      <c r="P567" s="5">
        <f>Weather_Site!E573</f>
        <v>0</v>
      </c>
      <c r="Q567" s="247">
        <f t="shared" si="76"/>
        <v>0</v>
      </c>
      <c r="R567" s="5">
        <f t="shared" si="71"/>
        <v>0</v>
      </c>
      <c r="S567" s="5">
        <f t="shared" si="77"/>
        <v>0</v>
      </c>
      <c r="T567" s="249">
        <f t="shared" si="78"/>
        <v>0</v>
      </c>
      <c r="U567" s="5">
        <f t="shared" si="72"/>
        <v>0</v>
      </c>
      <c r="V567" s="249">
        <f t="shared" si="73"/>
        <v>0</v>
      </c>
      <c r="W567" s="278">
        <f t="shared" si="74"/>
        <v>0</v>
      </c>
      <c r="X567" s="279">
        <f t="shared" si="75"/>
        <v>0</v>
      </c>
    </row>
    <row r="568" spans="14:24" x14ac:dyDescent="0.35">
      <c r="N568" s="246">
        <f>Weather_Site!B574</f>
        <v>0</v>
      </c>
      <c r="O568" s="247">
        <f>Weather_Site!C574</f>
        <v>0</v>
      </c>
      <c r="P568" s="5">
        <f>Weather_Site!E574</f>
        <v>0</v>
      </c>
      <c r="Q568" s="247">
        <f t="shared" si="76"/>
        <v>0</v>
      </c>
      <c r="R568" s="5">
        <f t="shared" si="71"/>
        <v>0</v>
      </c>
      <c r="S568" s="5">
        <f t="shared" si="77"/>
        <v>0</v>
      </c>
      <c r="T568" s="249">
        <f t="shared" si="78"/>
        <v>0</v>
      </c>
      <c r="U568" s="5">
        <f t="shared" si="72"/>
        <v>0</v>
      </c>
      <c r="V568" s="249">
        <f t="shared" si="73"/>
        <v>0</v>
      </c>
      <c r="W568" s="278">
        <f t="shared" si="74"/>
        <v>0</v>
      </c>
      <c r="X568" s="279">
        <f t="shared" si="75"/>
        <v>0</v>
      </c>
    </row>
    <row r="569" spans="14:24" x14ac:dyDescent="0.35">
      <c r="N569" s="246">
        <f>Weather_Site!B575</f>
        <v>0</v>
      </c>
      <c r="O569" s="247">
        <f>Weather_Site!C575</f>
        <v>0</v>
      </c>
      <c r="P569" s="5">
        <f>Weather_Site!E575</f>
        <v>0</v>
      </c>
      <c r="Q569" s="247">
        <f t="shared" si="76"/>
        <v>0</v>
      </c>
      <c r="R569" s="5">
        <f t="shared" si="71"/>
        <v>0</v>
      </c>
      <c r="S569" s="5">
        <f t="shared" si="77"/>
        <v>0</v>
      </c>
      <c r="T569" s="249">
        <f t="shared" si="78"/>
        <v>0</v>
      </c>
      <c r="U569" s="5">
        <f t="shared" si="72"/>
        <v>0</v>
      </c>
      <c r="V569" s="249">
        <f t="shared" si="73"/>
        <v>0</v>
      </c>
      <c r="W569" s="278">
        <f t="shared" si="74"/>
        <v>0</v>
      </c>
      <c r="X569" s="279">
        <f t="shared" si="75"/>
        <v>0</v>
      </c>
    </row>
    <row r="570" spans="14:24" x14ac:dyDescent="0.35">
      <c r="N570" s="246">
        <f>Weather_Site!B576</f>
        <v>0</v>
      </c>
      <c r="O570" s="247">
        <f>Weather_Site!C576</f>
        <v>0</v>
      </c>
      <c r="P570" s="5">
        <f>Weather_Site!E576</f>
        <v>0</v>
      </c>
      <c r="Q570" s="247">
        <f t="shared" si="76"/>
        <v>0</v>
      </c>
      <c r="R570" s="5">
        <f t="shared" si="71"/>
        <v>0</v>
      </c>
      <c r="S570" s="5">
        <f t="shared" si="77"/>
        <v>0</v>
      </c>
      <c r="T570" s="249">
        <f t="shared" si="78"/>
        <v>0</v>
      </c>
      <c r="U570" s="5">
        <f t="shared" si="72"/>
        <v>0</v>
      </c>
      <c r="V570" s="249">
        <f t="shared" si="73"/>
        <v>0</v>
      </c>
      <c r="W570" s="278">
        <f t="shared" si="74"/>
        <v>0</v>
      </c>
      <c r="X570" s="279">
        <f t="shared" si="75"/>
        <v>0</v>
      </c>
    </row>
    <row r="571" spans="14:24" x14ac:dyDescent="0.35">
      <c r="N571" s="246">
        <f>Weather_Site!B577</f>
        <v>0</v>
      </c>
      <c r="O571" s="247">
        <f>Weather_Site!C577</f>
        <v>0</v>
      </c>
      <c r="P571" s="5">
        <f>Weather_Site!E577</f>
        <v>0</v>
      </c>
      <c r="Q571" s="247">
        <f t="shared" si="76"/>
        <v>0</v>
      </c>
      <c r="R571" s="5">
        <f t="shared" si="71"/>
        <v>0</v>
      </c>
      <c r="S571" s="5">
        <f t="shared" si="77"/>
        <v>0</v>
      </c>
      <c r="T571" s="249">
        <f t="shared" si="78"/>
        <v>0</v>
      </c>
      <c r="U571" s="5">
        <f t="shared" si="72"/>
        <v>0</v>
      </c>
      <c r="V571" s="249">
        <f t="shared" si="73"/>
        <v>0</v>
      </c>
      <c r="W571" s="278">
        <f t="shared" si="74"/>
        <v>0</v>
      </c>
      <c r="X571" s="279">
        <f t="shared" si="75"/>
        <v>0</v>
      </c>
    </row>
    <row r="572" spans="14:24" x14ac:dyDescent="0.35">
      <c r="N572" s="246">
        <f>Weather_Site!B578</f>
        <v>0</v>
      </c>
      <c r="O572" s="247">
        <f>Weather_Site!C578</f>
        <v>0</v>
      </c>
      <c r="P572" s="5">
        <f>Weather_Site!E578</f>
        <v>0</v>
      </c>
      <c r="Q572" s="247">
        <f t="shared" si="76"/>
        <v>0</v>
      </c>
      <c r="R572" s="5">
        <f t="shared" si="71"/>
        <v>0</v>
      </c>
      <c r="S572" s="5">
        <f t="shared" si="77"/>
        <v>0</v>
      </c>
      <c r="T572" s="249">
        <f t="shared" si="78"/>
        <v>0</v>
      </c>
      <c r="U572" s="5">
        <f t="shared" si="72"/>
        <v>0</v>
      </c>
      <c r="V572" s="249">
        <f t="shared" si="73"/>
        <v>0</v>
      </c>
      <c r="W572" s="278">
        <f t="shared" si="74"/>
        <v>0</v>
      </c>
      <c r="X572" s="279">
        <f t="shared" si="75"/>
        <v>0</v>
      </c>
    </row>
    <row r="573" spans="14:24" x14ac:dyDescent="0.35">
      <c r="N573" s="246">
        <f>Weather_Site!B579</f>
        <v>0</v>
      </c>
      <c r="O573" s="247">
        <f>Weather_Site!C579</f>
        <v>0</v>
      </c>
      <c r="P573" s="5">
        <f>Weather_Site!E579</f>
        <v>0</v>
      </c>
      <c r="Q573" s="247">
        <f t="shared" si="76"/>
        <v>0</v>
      </c>
      <c r="R573" s="5">
        <f t="shared" si="71"/>
        <v>0</v>
      </c>
      <c r="S573" s="5">
        <f t="shared" si="77"/>
        <v>0</v>
      </c>
      <c r="T573" s="249">
        <f t="shared" si="78"/>
        <v>0</v>
      </c>
      <c r="U573" s="5">
        <f t="shared" si="72"/>
        <v>0</v>
      </c>
      <c r="V573" s="249">
        <f t="shared" si="73"/>
        <v>0</v>
      </c>
      <c r="W573" s="278">
        <f t="shared" si="74"/>
        <v>0</v>
      </c>
      <c r="X573" s="279">
        <f t="shared" si="75"/>
        <v>0</v>
      </c>
    </row>
    <row r="574" spans="14:24" x14ac:dyDescent="0.35">
      <c r="N574" s="246">
        <f>Weather_Site!B580</f>
        <v>0</v>
      </c>
      <c r="O574" s="247">
        <f>Weather_Site!C580</f>
        <v>0</v>
      </c>
      <c r="P574" s="5">
        <f>Weather_Site!E580</f>
        <v>0</v>
      </c>
      <c r="Q574" s="247">
        <f t="shared" si="76"/>
        <v>0</v>
      </c>
      <c r="R574" s="5">
        <f t="shared" si="71"/>
        <v>0</v>
      </c>
      <c r="S574" s="5">
        <f t="shared" si="77"/>
        <v>0</v>
      </c>
      <c r="T574" s="249">
        <f t="shared" si="78"/>
        <v>0</v>
      </c>
      <c r="U574" s="5">
        <f t="shared" si="72"/>
        <v>0</v>
      </c>
      <c r="V574" s="249">
        <f t="shared" si="73"/>
        <v>0</v>
      </c>
      <c r="W574" s="278">
        <f t="shared" si="74"/>
        <v>0</v>
      </c>
      <c r="X574" s="279">
        <f t="shared" si="75"/>
        <v>0</v>
      </c>
    </row>
    <row r="575" spans="14:24" x14ac:dyDescent="0.35">
      <c r="N575" s="246">
        <f>Weather_Site!B581</f>
        <v>0</v>
      </c>
      <c r="O575" s="247">
        <f>Weather_Site!C581</f>
        <v>0</v>
      </c>
      <c r="P575" s="5">
        <f>Weather_Site!E581</f>
        <v>0</v>
      </c>
      <c r="Q575" s="247">
        <f t="shared" si="76"/>
        <v>0</v>
      </c>
      <c r="R575" s="5">
        <f t="shared" si="71"/>
        <v>0</v>
      </c>
      <c r="S575" s="5">
        <f t="shared" si="77"/>
        <v>0</v>
      </c>
      <c r="T575" s="249">
        <f t="shared" si="78"/>
        <v>0</v>
      </c>
      <c r="U575" s="5">
        <f t="shared" si="72"/>
        <v>0</v>
      </c>
      <c r="V575" s="249">
        <f t="shared" si="73"/>
        <v>0</v>
      </c>
      <c r="W575" s="278">
        <f t="shared" si="74"/>
        <v>0</v>
      </c>
      <c r="X575" s="279">
        <f t="shared" si="75"/>
        <v>0</v>
      </c>
    </row>
    <row r="576" spans="14:24" x14ac:dyDescent="0.35">
      <c r="N576" s="246">
        <f>Weather_Site!B582</f>
        <v>0</v>
      </c>
      <c r="O576" s="247">
        <f>Weather_Site!C582</f>
        <v>0</v>
      </c>
      <c r="P576" s="5">
        <f>Weather_Site!E582</f>
        <v>0</v>
      </c>
      <c r="Q576" s="247">
        <f t="shared" si="76"/>
        <v>0</v>
      </c>
      <c r="R576" s="5">
        <f t="shared" si="71"/>
        <v>0</v>
      </c>
      <c r="S576" s="5">
        <f t="shared" si="77"/>
        <v>0</v>
      </c>
      <c r="T576" s="249">
        <f t="shared" si="78"/>
        <v>0</v>
      </c>
      <c r="U576" s="5">
        <f t="shared" si="72"/>
        <v>0</v>
      </c>
      <c r="V576" s="249">
        <f t="shared" si="73"/>
        <v>0</v>
      </c>
      <c r="W576" s="278">
        <f t="shared" si="74"/>
        <v>0</v>
      </c>
      <c r="X576" s="279">
        <f t="shared" si="75"/>
        <v>0</v>
      </c>
    </row>
    <row r="577" spans="14:24" x14ac:dyDescent="0.35">
      <c r="N577" s="246">
        <f>Weather_Site!B583</f>
        <v>0</v>
      </c>
      <c r="O577" s="247">
        <f>Weather_Site!C583</f>
        <v>0</v>
      </c>
      <c r="P577" s="5">
        <f>Weather_Site!E583</f>
        <v>0</v>
      </c>
      <c r="Q577" s="247">
        <f t="shared" si="76"/>
        <v>0</v>
      </c>
      <c r="R577" s="5">
        <f t="shared" si="71"/>
        <v>0</v>
      </c>
      <c r="S577" s="5">
        <f t="shared" si="77"/>
        <v>0</v>
      </c>
      <c r="T577" s="249">
        <f t="shared" si="78"/>
        <v>0</v>
      </c>
      <c r="U577" s="5">
        <f t="shared" si="72"/>
        <v>0</v>
      </c>
      <c r="V577" s="249">
        <f t="shared" si="73"/>
        <v>0</v>
      </c>
      <c r="W577" s="278">
        <f t="shared" si="74"/>
        <v>0</v>
      </c>
      <c r="X577" s="279">
        <f t="shared" si="75"/>
        <v>0</v>
      </c>
    </row>
    <row r="578" spans="14:24" x14ac:dyDescent="0.35">
      <c r="N578" s="246">
        <f>Weather_Site!B584</f>
        <v>0</v>
      </c>
      <c r="O578" s="247">
        <f>Weather_Site!C584</f>
        <v>0</v>
      </c>
      <c r="P578" s="5">
        <f>Weather_Site!E584</f>
        <v>0</v>
      </c>
      <c r="Q578" s="247">
        <f t="shared" si="76"/>
        <v>0</v>
      </c>
      <c r="R578" s="5">
        <f t="shared" si="71"/>
        <v>0</v>
      </c>
      <c r="S578" s="5">
        <f t="shared" si="77"/>
        <v>0</v>
      </c>
      <c r="T578" s="249">
        <f t="shared" si="78"/>
        <v>0</v>
      </c>
      <c r="U578" s="5">
        <f t="shared" si="72"/>
        <v>0</v>
      </c>
      <c r="V578" s="249">
        <f t="shared" si="73"/>
        <v>0</v>
      </c>
      <c r="W578" s="278">
        <f t="shared" si="74"/>
        <v>0</v>
      </c>
      <c r="X578" s="279">
        <f t="shared" si="75"/>
        <v>0</v>
      </c>
    </row>
    <row r="579" spans="14:24" x14ac:dyDescent="0.35">
      <c r="N579" s="246">
        <f>Weather_Site!B585</f>
        <v>0</v>
      </c>
      <c r="O579" s="247">
        <f>Weather_Site!C585</f>
        <v>0</v>
      </c>
      <c r="P579" s="5">
        <f>Weather_Site!E585</f>
        <v>0</v>
      </c>
      <c r="Q579" s="247">
        <f t="shared" si="76"/>
        <v>0</v>
      </c>
      <c r="R579" s="5">
        <f t="shared" si="71"/>
        <v>0</v>
      </c>
      <c r="S579" s="5">
        <f t="shared" si="77"/>
        <v>0</v>
      </c>
      <c r="T579" s="249">
        <f t="shared" si="78"/>
        <v>0</v>
      </c>
      <c r="U579" s="5">
        <f t="shared" si="72"/>
        <v>0</v>
      </c>
      <c r="V579" s="249">
        <f t="shared" si="73"/>
        <v>0</v>
      </c>
      <c r="W579" s="278">
        <f t="shared" si="74"/>
        <v>0</v>
      </c>
      <c r="X579" s="279">
        <f t="shared" si="75"/>
        <v>0</v>
      </c>
    </row>
    <row r="580" spans="14:24" x14ac:dyDescent="0.35">
      <c r="N580" s="246">
        <f>Weather_Site!B586</f>
        <v>0</v>
      </c>
      <c r="O580" s="247">
        <f>Weather_Site!C586</f>
        <v>0</v>
      </c>
      <c r="P580" s="5">
        <f>Weather_Site!E586</f>
        <v>0</v>
      </c>
      <c r="Q580" s="247">
        <f t="shared" si="76"/>
        <v>0</v>
      </c>
      <c r="R580" s="5">
        <f t="shared" si="71"/>
        <v>0</v>
      </c>
      <c r="S580" s="5">
        <f t="shared" si="77"/>
        <v>0</v>
      </c>
      <c r="T580" s="249">
        <f t="shared" si="78"/>
        <v>0</v>
      </c>
      <c r="U580" s="5">
        <f t="shared" si="72"/>
        <v>0</v>
      </c>
      <c r="V580" s="249">
        <f t="shared" si="73"/>
        <v>0</v>
      </c>
      <c r="W580" s="278">
        <f t="shared" si="74"/>
        <v>0</v>
      </c>
      <c r="X580" s="279">
        <f t="shared" si="75"/>
        <v>0</v>
      </c>
    </row>
    <row r="581" spans="14:24" x14ac:dyDescent="0.35">
      <c r="N581" s="246">
        <f>Weather_Site!B587</f>
        <v>0</v>
      </c>
      <c r="O581" s="247">
        <f>Weather_Site!C587</f>
        <v>0</v>
      </c>
      <c r="P581" s="5">
        <f>Weather_Site!E587</f>
        <v>0</v>
      </c>
      <c r="Q581" s="247">
        <f t="shared" si="76"/>
        <v>0</v>
      </c>
      <c r="R581" s="5">
        <f t="shared" si="71"/>
        <v>0</v>
      </c>
      <c r="S581" s="5">
        <f t="shared" si="77"/>
        <v>0</v>
      </c>
      <c r="T581" s="249">
        <f t="shared" si="78"/>
        <v>0</v>
      </c>
      <c r="U581" s="5">
        <f t="shared" si="72"/>
        <v>0</v>
      </c>
      <c r="V581" s="249">
        <f t="shared" si="73"/>
        <v>0</v>
      </c>
      <c r="W581" s="278">
        <f t="shared" si="74"/>
        <v>0</v>
      </c>
      <c r="X581" s="279">
        <f t="shared" si="75"/>
        <v>0</v>
      </c>
    </row>
    <row r="582" spans="14:24" x14ac:dyDescent="0.35">
      <c r="N582" s="246">
        <f>Weather_Site!B588</f>
        <v>0</v>
      </c>
      <c r="O582" s="247">
        <f>Weather_Site!C588</f>
        <v>0</v>
      </c>
      <c r="P582" s="5">
        <f>Weather_Site!E588</f>
        <v>0</v>
      </c>
      <c r="Q582" s="247">
        <f t="shared" si="76"/>
        <v>0</v>
      </c>
      <c r="R582" s="5">
        <f t="shared" si="71"/>
        <v>0</v>
      </c>
      <c r="S582" s="5">
        <f t="shared" si="77"/>
        <v>0</v>
      </c>
      <c r="T582" s="249">
        <f t="shared" si="78"/>
        <v>0</v>
      </c>
      <c r="U582" s="5">
        <f t="shared" si="72"/>
        <v>0</v>
      </c>
      <c r="V582" s="249">
        <f t="shared" si="73"/>
        <v>0</v>
      </c>
      <c r="W582" s="278">
        <f t="shared" si="74"/>
        <v>0</v>
      </c>
      <c r="X582" s="279">
        <f t="shared" si="75"/>
        <v>0</v>
      </c>
    </row>
    <row r="583" spans="14:24" x14ac:dyDescent="0.35">
      <c r="N583" s="246">
        <f>Weather_Site!B589</f>
        <v>0</v>
      </c>
      <c r="O583" s="247">
        <f>Weather_Site!C589</f>
        <v>0</v>
      </c>
      <c r="P583" s="5">
        <f>Weather_Site!E589</f>
        <v>0</v>
      </c>
      <c r="Q583" s="247">
        <f t="shared" si="76"/>
        <v>0</v>
      </c>
      <c r="R583" s="5">
        <f t="shared" si="71"/>
        <v>0</v>
      </c>
      <c r="S583" s="5">
        <f t="shared" si="77"/>
        <v>0</v>
      </c>
      <c r="T583" s="249">
        <f t="shared" si="78"/>
        <v>0</v>
      </c>
      <c r="U583" s="5">
        <f t="shared" si="72"/>
        <v>0</v>
      </c>
      <c r="V583" s="249">
        <f t="shared" si="73"/>
        <v>0</v>
      </c>
      <c r="W583" s="278">
        <f t="shared" si="74"/>
        <v>0</v>
      </c>
      <c r="X583" s="279">
        <f t="shared" si="75"/>
        <v>0</v>
      </c>
    </row>
    <row r="584" spans="14:24" x14ac:dyDescent="0.35">
      <c r="N584" s="246">
        <f>Weather_Site!B590</f>
        <v>0</v>
      </c>
      <c r="O584" s="247">
        <f>Weather_Site!C590</f>
        <v>0</v>
      </c>
      <c r="P584" s="5">
        <f>Weather_Site!E590</f>
        <v>0</v>
      </c>
      <c r="Q584" s="247">
        <f t="shared" si="76"/>
        <v>0</v>
      </c>
      <c r="R584" s="5">
        <f t="shared" ref="R584:R647" si="79">HOUR(Q584)</f>
        <v>0</v>
      </c>
      <c r="S584" s="5">
        <f t="shared" si="77"/>
        <v>0</v>
      </c>
      <c r="T584" s="249">
        <f t="shared" si="78"/>
        <v>0</v>
      </c>
      <c r="U584" s="5">
        <f t="shared" ref="U584:U647" si="80">MAX((T584-70*R584),0)</f>
        <v>0</v>
      </c>
      <c r="V584" s="249">
        <f t="shared" ref="V584:V647" si="81">IF(OR(AND((N584-N583)=0,O583&gt;0.5),AND((N584-N583)=1,O584&lt;0.5),AND(N584-N583)=0,O584&lt;0.5),U584+V583,U584)</f>
        <v>0</v>
      </c>
      <c r="W584" s="278">
        <f t="shared" ref="W584:W647" si="82">IF(O584&lt;0.75,MAX(V584,W583),V584)</f>
        <v>0</v>
      </c>
      <c r="X584" s="279">
        <f t="shared" si="75"/>
        <v>0</v>
      </c>
    </row>
    <row r="585" spans="14:24" x14ac:dyDescent="0.35">
      <c r="N585" s="246">
        <f>Weather_Site!B591</f>
        <v>0</v>
      </c>
      <c r="O585" s="247">
        <f>Weather_Site!C591</f>
        <v>0</v>
      </c>
      <c r="P585" s="5">
        <f>Weather_Site!E591</f>
        <v>0</v>
      </c>
      <c r="Q585" s="247">
        <f t="shared" si="76"/>
        <v>0</v>
      </c>
      <c r="R585" s="5">
        <f t="shared" si="79"/>
        <v>0</v>
      </c>
      <c r="S585" s="5">
        <f t="shared" si="77"/>
        <v>0</v>
      </c>
      <c r="T585" s="249">
        <f t="shared" si="78"/>
        <v>0</v>
      </c>
      <c r="U585" s="5">
        <f t="shared" si="80"/>
        <v>0</v>
      </c>
      <c r="V585" s="249">
        <f t="shared" si="81"/>
        <v>0</v>
      </c>
      <c r="W585" s="278">
        <f t="shared" si="82"/>
        <v>0</v>
      </c>
      <c r="X585" s="279">
        <f t="shared" si="75"/>
        <v>0</v>
      </c>
    </row>
    <row r="586" spans="14:24" x14ac:dyDescent="0.35">
      <c r="N586" s="246">
        <f>Weather_Site!B592</f>
        <v>0</v>
      </c>
      <c r="O586" s="247">
        <f>Weather_Site!C592</f>
        <v>0</v>
      </c>
      <c r="P586" s="5">
        <f>Weather_Site!E592</f>
        <v>0</v>
      </c>
      <c r="Q586" s="247">
        <f t="shared" si="76"/>
        <v>0</v>
      </c>
      <c r="R586" s="5">
        <f t="shared" si="79"/>
        <v>0</v>
      </c>
      <c r="S586" s="5">
        <f t="shared" si="77"/>
        <v>0</v>
      </c>
      <c r="T586" s="249">
        <f t="shared" si="78"/>
        <v>0</v>
      </c>
      <c r="U586" s="5">
        <f t="shared" si="80"/>
        <v>0</v>
      </c>
      <c r="V586" s="249">
        <f t="shared" si="81"/>
        <v>0</v>
      </c>
      <c r="W586" s="278">
        <f t="shared" si="82"/>
        <v>0</v>
      </c>
      <c r="X586" s="279">
        <f t="shared" si="75"/>
        <v>0</v>
      </c>
    </row>
    <row r="587" spans="14:24" x14ac:dyDescent="0.35">
      <c r="N587" s="246">
        <f>Weather_Site!B593</f>
        <v>0</v>
      </c>
      <c r="O587" s="247">
        <f>Weather_Site!C593</f>
        <v>0</v>
      </c>
      <c r="P587" s="5">
        <f>Weather_Site!E593</f>
        <v>0</v>
      </c>
      <c r="Q587" s="247">
        <f t="shared" si="76"/>
        <v>0</v>
      </c>
      <c r="R587" s="5">
        <f t="shared" si="79"/>
        <v>0</v>
      </c>
      <c r="S587" s="5">
        <f t="shared" si="77"/>
        <v>0</v>
      </c>
      <c r="T587" s="249">
        <f t="shared" si="78"/>
        <v>0</v>
      </c>
      <c r="U587" s="5">
        <f t="shared" si="80"/>
        <v>0</v>
      </c>
      <c r="V587" s="249">
        <f t="shared" si="81"/>
        <v>0</v>
      </c>
      <c r="W587" s="278">
        <f t="shared" si="82"/>
        <v>0</v>
      </c>
      <c r="X587" s="279">
        <f t="shared" si="75"/>
        <v>0</v>
      </c>
    </row>
    <row r="588" spans="14:24" x14ac:dyDescent="0.35">
      <c r="N588" s="246">
        <f>Weather_Site!B594</f>
        <v>0</v>
      </c>
      <c r="O588" s="247">
        <f>Weather_Site!C594</f>
        <v>0</v>
      </c>
      <c r="P588" s="5">
        <f>Weather_Site!E594</f>
        <v>0</v>
      </c>
      <c r="Q588" s="247">
        <f t="shared" si="76"/>
        <v>0</v>
      </c>
      <c r="R588" s="5">
        <f t="shared" si="79"/>
        <v>0</v>
      </c>
      <c r="S588" s="5">
        <f t="shared" si="77"/>
        <v>0</v>
      </c>
      <c r="T588" s="249">
        <f t="shared" si="78"/>
        <v>0</v>
      </c>
      <c r="U588" s="5">
        <f t="shared" si="80"/>
        <v>0</v>
      </c>
      <c r="V588" s="249">
        <f t="shared" si="81"/>
        <v>0</v>
      </c>
      <c r="W588" s="278">
        <f t="shared" si="82"/>
        <v>0</v>
      </c>
      <c r="X588" s="279">
        <f t="shared" si="75"/>
        <v>0</v>
      </c>
    </row>
    <row r="589" spans="14:24" x14ac:dyDescent="0.35">
      <c r="N589" s="246">
        <f>Weather_Site!B595</f>
        <v>0</v>
      </c>
      <c r="O589" s="247">
        <f>Weather_Site!C595</f>
        <v>0</v>
      </c>
      <c r="P589" s="5">
        <f>Weather_Site!E595</f>
        <v>0</v>
      </c>
      <c r="Q589" s="247">
        <f t="shared" si="76"/>
        <v>0</v>
      </c>
      <c r="R589" s="5">
        <f t="shared" si="79"/>
        <v>0</v>
      </c>
      <c r="S589" s="5">
        <f t="shared" si="77"/>
        <v>0</v>
      </c>
      <c r="T589" s="249">
        <f t="shared" si="78"/>
        <v>0</v>
      </c>
      <c r="U589" s="5">
        <f t="shared" si="80"/>
        <v>0</v>
      </c>
      <c r="V589" s="249">
        <f t="shared" si="81"/>
        <v>0</v>
      </c>
      <c r="W589" s="278">
        <f t="shared" si="82"/>
        <v>0</v>
      </c>
      <c r="X589" s="279">
        <f t="shared" si="75"/>
        <v>0</v>
      </c>
    </row>
    <row r="590" spans="14:24" x14ac:dyDescent="0.35">
      <c r="N590" s="246">
        <f>Weather_Site!B596</f>
        <v>0</v>
      </c>
      <c r="O590" s="247">
        <f>Weather_Site!C596</f>
        <v>0</v>
      </c>
      <c r="P590" s="5">
        <f>Weather_Site!E596</f>
        <v>0</v>
      </c>
      <c r="Q590" s="247">
        <f t="shared" si="76"/>
        <v>0</v>
      </c>
      <c r="R590" s="5">
        <f t="shared" si="79"/>
        <v>0</v>
      </c>
      <c r="S590" s="5">
        <f t="shared" si="77"/>
        <v>0</v>
      </c>
      <c r="T590" s="249">
        <f t="shared" si="78"/>
        <v>0</v>
      </c>
      <c r="U590" s="5">
        <f t="shared" si="80"/>
        <v>0</v>
      </c>
      <c r="V590" s="249">
        <f t="shared" si="81"/>
        <v>0</v>
      </c>
      <c r="W590" s="278">
        <f t="shared" si="82"/>
        <v>0</v>
      </c>
      <c r="X590" s="279">
        <f t="shared" si="75"/>
        <v>0</v>
      </c>
    </row>
    <row r="591" spans="14:24" x14ac:dyDescent="0.35">
      <c r="N591" s="246">
        <f>Weather_Site!B597</f>
        <v>0</v>
      </c>
      <c r="O591" s="247">
        <f>Weather_Site!C597</f>
        <v>0</v>
      </c>
      <c r="P591" s="5">
        <f>Weather_Site!E597</f>
        <v>0</v>
      </c>
      <c r="Q591" s="247">
        <f t="shared" si="76"/>
        <v>0</v>
      </c>
      <c r="R591" s="5">
        <f t="shared" si="79"/>
        <v>0</v>
      </c>
      <c r="S591" s="5">
        <f t="shared" si="77"/>
        <v>0</v>
      </c>
      <c r="T591" s="249">
        <f t="shared" si="78"/>
        <v>0</v>
      </c>
      <c r="U591" s="5">
        <f t="shared" si="80"/>
        <v>0</v>
      </c>
      <c r="V591" s="249">
        <f t="shared" si="81"/>
        <v>0</v>
      </c>
      <c r="W591" s="278">
        <f t="shared" si="82"/>
        <v>0</v>
      </c>
      <c r="X591" s="279">
        <f t="shared" si="75"/>
        <v>0</v>
      </c>
    </row>
    <row r="592" spans="14:24" x14ac:dyDescent="0.35">
      <c r="N592" s="246">
        <f>Weather_Site!B598</f>
        <v>0</v>
      </c>
      <c r="O592" s="247">
        <f>Weather_Site!C598</f>
        <v>0</v>
      </c>
      <c r="P592" s="5">
        <f>Weather_Site!E598</f>
        <v>0</v>
      </c>
      <c r="Q592" s="247">
        <f t="shared" si="76"/>
        <v>0</v>
      </c>
      <c r="R592" s="5">
        <f t="shared" si="79"/>
        <v>0</v>
      </c>
      <c r="S592" s="5">
        <f t="shared" si="77"/>
        <v>0</v>
      </c>
      <c r="T592" s="249">
        <f t="shared" si="78"/>
        <v>0</v>
      </c>
      <c r="U592" s="5">
        <f t="shared" si="80"/>
        <v>0</v>
      </c>
      <c r="V592" s="249">
        <f t="shared" si="81"/>
        <v>0</v>
      </c>
      <c r="W592" s="278">
        <f t="shared" si="82"/>
        <v>0</v>
      </c>
      <c r="X592" s="279">
        <f t="shared" si="75"/>
        <v>0</v>
      </c>
    </row>
    <row r="593" spans="14:24" x14ac:dyDescent="0.35">
      <c r="N593" s="246">
        <f>Weather_Site!B599</f>
        <v>0</v>
      </c>
      <c r="O593" s="247">
        <f>Weather_Site!C599</f>
        <v>0</v>
      </c>
      <c r="P593" s="5">
        <f>Weather_Site!E599</f>
        <v>0</v>
      </c>
      <c r="Q593" s="247">
        <f t="shared" si="76"/>
        <v>0</v>
      </c>
      <c r="R593" s="5">
        <f t="shared" si="79"/>
        <v>0</v>
      </c>
      <c r="S593" s="5">
        <f t="shared" si="77"/>
        <v>0</v>
      </c>
      <c r="T593" s="249">
        <f t="shared" si="78"/>
        <v>0</v>
      </c>
      <c r="U593" s="5">
        <f t="shared" si="80"/>
        <v>0</v>
      </c>
      <c r="V593" s="249">
        <f t="shared" si="81"/>
        <v>0</v>
      </c>
      <c r="W593" s="278">
        <f t="shared" si="82"/>
        <v>0</v>
      </c>
      <c r="X593" s="279">
        <f t="shared" si="75"/>
        <v>0</v>
      </c>
    </row>
    <row r="594" spans="14:24" x14ac:dyDescent="0.35">
      <c r="N594" s="246">
        <f>Weather_Site!B600</f>
        <v>0</v>
      </c>
      <c r="O594" s="247">
        <f>Weather_Site!C600</f>
        <v>0</v>
      </c>
      <c r="P594" s="5">
        <f>Weather_Site!E600</f>
        <v>0</v>
      </c>
      <c r="Q594" s="247">
        <f t="shared" si="76"/>
        <v>0</v>
      </c>
      <c r="R594" s="5">
        <f t="shared" si="79"/>
        <v>0</v>
      </c>
      <c r="S594" s="5">
        <f t="shared" si="77"/>
        <v>0</v>
      </c>
      <c r="T594" s="249">
        <f t="shared" si="78"/>
        <v>0</v>
      </c>
      <c r="U594" s="5">
        <f t="shared" si="80"/>
        <v>0</v>
      </c>
      <c r="V594" s="249">
        <f t="shared" si="81"/>
        <v>0</v>
      </c>
      <c r="W594" s="278">
        <f t="shared" si="82"/>
        <v>0</v>
      </c>
      <c r="X594" s="279">
        <f t="shared" si="75"/>
        <v>0</v>
      </c>
    </row>
    <row r="595" spans="14:24" x14ac:dyDescent="0.35">
      <c r="N595" s="246">
        <f>Weather_Site!B601</f>
        <v>0</v>
      </c>
      <c r="O595" s="247">
        <f>Weather_Site!C601</f>
        <v>0</v>
      </c>
      <c r="P595" s="5">
        <f>Weather_Site!E601</f>
        <v>0</v>
      </c>
      <c r="Q595" s="247">
        <f t="shared" si="76"/>
        <v>0</v>
      </c>
      <c r="R595" s="5">
        <f t="shared" si="79"/>
        <v>0</v>
      </c>
      <c r="S595" s="5">
        <f t="shared" si="77"/>
        <v>0</v>
      </c>
      <c r="T595" s="249">
        <f t="shared" si="78"/>
        <v>0</v>
      </c>
      <c r="U595" s="5">
        <f t="shared" si="80"/>
        <v>0</v>
      </c>
      <c r="V595" s="249">
        <f t="shared" si="81"/>
        <v>0</v>
      </c>
      <c r="W595" s="278">
        <f t="shared" si="82"/>
        <v>0</v>
      </c>
      <c r="X595" s="279">
        <f t="shared" si="75"/>
        <v>0</v>
      </c>
    </row>
    <row r="596" spans="14:24" x14ac:dyDescent="0.35">
      <c r="N596" s="246">
        <f>Weather_Site!B602</f>
        <v>0</v>
      </c>
      <c r="O596" s="247">
        <f>Weather_Site!C602</f>
        <v>0</v>
      </c>
      <c r="P596" s="5">
        <f>Weather_Site!E602</f>
        <v>0</v>
      </c>
      <c r="Q596" s="247">
        <f t="shared" si="76"/>
        <v>0</v>
      </c>
      <c r="R596" s="5">
        <f t="shared" si="79"/>
        <v>0</v>
      </c>
      <c r="S596" s="5">
        <f t="shared" si="77"/>
        <v>0</v>
      </c>
      <c r="T596" s="249">
        <f t="shared" si="78"/>
        <v>0</v>
      </c>
      <c r="U596" s="5">
        <f t="shared" si="80"/>
        <v>0</v>
      </c>
      <c r="V596" s="249">
        <f t="shared" si="81"/>
        <v>0</v>
      </c>
      <c r="W596" s="278">
        <f t="shared" si="82"/>
        <v>0</v>
      </c>
      <c r="X596" s="279">
        <f t="shared" si="75"/>
        <v>0</v>
      </c>
    </row>
    <row r="597" spans="14:24" x14ac:dyDescent="0.35">
      <c r="N597" s="246">
        <f>Weather_Site!B603</f>
        <v>0</v>
      </c>
      <c r="O597" s="247">
        <f>Weather_Site!C603</f>
        <v>0</v>
      </c>
      <c r="P597" s="5">
        <f>Weather_Site!E603</f>
        <v>0</v>
      </c>
      <c r="Q597" s="247">
        <f t="shared" si="76"/>
        <v>0</v>
      </c>
      <c r="R597" s="5">
        <f t="shared" si="79"/>
        <v>0</v>
      </c>
      <c r="S597" s="5">
        <f t="shared" si="77"/>
        <v>0</v>
      </c>
      <c r="T597" s="249">
        <f t="shared" si="78"/>
        <v>0</v>
      </c>
      <c r="U597" s="5">
        <f t="shared" si="80"/>
        <v>0</v>
      </c>
      <c r="V597" s="249">
        <f t="shared" si="81"/>
        <v>0</v>
      </c>
      <c r="W597" s="278">
        <f t="shared" si="82"/>
        <v>0</v>
      </c>
      <c r="X597" s="279">
        <f t="shared" si="75"/>
        <v>0</v>
      </c>
    </row>
    <row r="598" spans="14:24" x14ac:dyDescent="0.35">
      <c r="N598" s="246">
        <f>Weather_Site!B604</f>
        <v>0</v>
      </c>
      <c r="O598" s="247">
        <f>Weather_Site!C604</f>
        <v>0</v>
      </c>
      <c r="P598" s="5">
        <f>Weather_Site!E604</f>
        <v>0</v>
      </c>
      <c r="Q598" s="247">
        <f t="shared" si="76"/>
        <v>0</v>
      </c>
      <c r="R598" s="5">
        <f t="shared" si="79"/>
        <v>0</v>
      </c>
      <c r="S598" s="5">
        <f t="shared" si="77"/>
        <v>0</v>
      </c>
      <c r="T598" s="249">
        <f t="shared" si="78"/>
        <v>0</v>
      </c>
      <c r="U598" s="5">
        <f t="shared" si="80"/>
        <v>0</v>
      </c>
      <c r="V598" s="249">
        <f t="shared" si="81"/>
        <v>0</v>
      </c>
      <c r="W598" s="278">
        <f t="shared" si="82"/>
        <v>0</v>
      </c>
      <c r="X598" s="279">
        <f t="shared" si="75"/>
        <v>0</v>
      </c>
    </row>
    <row r="599" spans="14:24" x14ac:dyDescent="0.35">
      <c r="N599" s="246">
        <f>Weather_Site!B605</f>
        <v>0</v>
      </c>
      <c r="O599" s="247">
        <f>Weather_Site!C605</f>
        <v>0</v>
      </c>
      <c r="P599" s="5">
        <f>Weather_Site!E605</f>
        <v>0</v>
      </c>
      <c r="Q599" s="247">
        <f t="shared" si="76"/>
        <v>0</v>
      </c>
      <c r="R599" s="5">
        <f t="shared" si="79"/>
        <v>0</v>
      </c>
      <c r="S599" s="5">
        <f t="shared" si="77"/>
        <v>0</v>
      </c>
      <c r="T599" s="249">
        <f t="shared" si="78"/>
        <v>0</v>
      </c>
      <c r="U599" s="5">
        <f t="shared" si="80"/>
        <v>0</v>
      </c>
      <c r="V599" s="249">
        <f t="shared" si="81"/>
        <v>0</v>
      </c>
      <c r="W599" s="278">
        <f t="shared" si="82"/>
        <v>0</v>
      </c>
      <c r="X599" s="279">
        <f t="shared" si="75"/>
        <v>0</v>
      </c>
    </row>
    <row r="600" spans="14:24" x14ac:dyDescent="0.35">
      <c r="N600" s="246">
        <f>Weather_Site!B606</f>
        <v>0</v>
      </c>
      <c r="O600" s="247">
        <f>Weather_Site!C606</f>
        <v>0</v>
      </c>
      <c r="P600" s="5">
        <f>Weather_Site!E606</f>
        <v>0</v>
      </c>
      <c r="Q600" s="247">
        <f t="shared" si="76"/>
        <v>0</v>
      </c>
      <c r="R600" s="5">
        <f t="shared" si="79"/>
        <v>0</v>
      </c>
      <c r="S600" s="5">
        <f t="shared" si="77"/>
        <v>0</v>
      </c>
      <c r="T600" s="249">
        <f t="shared" si="78"/>
        <v>0</v>
      </c>
      <c r="U600" s="5">
        <f t="shared" si="80"/>
        <v>0</v>
      </c>
      <c r="V600" s="249">
        <f t="shared" si="81"/>
        <v>0</v>
      </c>
      <c r="W600" s="278">
        <f t="shared" si="82"/>
        <v>0</v>
      </c>
      <c r="X600" s="279">
        <f t="shared" si="75"/>
        <v>0</v>
      </c>
    </row>
    <row r="601" spans="14:24" x14ac:dyDescent="0.35">
      <c r="N601" s="246">
        <f>Weather_Site!B607</f>
        <v>0</v>
      </c>
      <c r="O601" s="247">
        <f>Weather_Site!C607</f>
        <v>0</v>
      </c>
      <c r="P601" s="5">
        <f>Weather_Site!E607</f>
        <v>0</v>
      </c>
      <c r="Q601" s="247">
        <f t="shared" si="76"/>
        <v>0</v>
      </c>
      <c r="R601" s="5">
        <f t="shared" si="79"/>
        <v>0</v>
      </c>
      <c r="S601" s="5">
        <f t="shared" si="77"/>
        <v>0</v>
      </c>
      <c r="T601" s="249">
        <f t="shared" si="78"/>
        <v>0</v>
      </c>
      <c r="U601" s="5">
        <f t="shared" si="80"/>
        <v>0</v>
      </c>
      <c r="V601" s="249">
        <f t="shared" si="81"/>
        <v>0</v>
      </c>
      <c r="W601" s="278">
        <f t="shared" si="82"/>
        <v>0</v>
      </c>
      <c r="X601" s="279">
        <f t="shared" si="75"/>
        <v>0</v>
      </c>
    </row>
    <row r="602" spans="14:24" x14ac:dyDescent="0.35">
      <c r="N602" s="246">
        <f>Weather_Site!B608</f>
        <v>0</v>
      </c>
      <c r="O602" s="247">
        <f>Weather_Site!C608</f>
        <v>0</v>
      </c>
      <c r="P602" s="5">
        <f>Weather_Site!E608</f>
        <v>0</v>
      </c>
      <c r="Q602" s="247">
        <f t="shared" si="76"/>
        <v>0</v>
      </c>
      <c r="R602" s="5">
        <f t="shared" si="79"/>
        <v>0</v>
      </c>
      <c r="S602" s="5">
        <f t="shared" si="77"/>
        <v>0</v>
      </c>
      <c r="T602" s="249">
        <f t="shared" si="78"/>
        <v>0</v>
      </c>
      <c r="U602" s="5">
        <f t="shared" si="80"/>
        <v>0</v>
      </c>
      <c r="V602" s="249">
        <f t="shared" si="81"/>
        <v>0</v>
      </c>
      <c r="W602" s="278">
        <f t="shared" si="82"/>
        <v>0</v>
      </c>
      <c r="X602" s="279">
        <f t="shared" si="75"/>
        <v>0</v>
      </c>
    </row>
    <row r="603" spans="14:24" x14ac:dyDescent="0.35">
      <c r="N603" s="246">
        <f>Weather_Site!B609</f>
        <v>0</v>
      </c>
      <c r="O603" s="247">
        <f>Weather_Site!C609</f>
        <v>0</v>
      </c>
      <c r="P603" s="5">
        <f>Weather_Site!E609</f>
        <v>0</v>
      </c>
      <c r="Q603" s="247">
        <f t="shared" si="76"/>
        <v>0</v>
      </c>
      <c r="R603" s="5">
        <f t="shared" si="79"/>
        <v>0</v>
      </c>
      <c r="S603" s="5">
        <f t="shared" si="77"/>
        <v>0</v>
      </c>
      <c r="T603" s="249">
        <f t="shared" si="78"/>
        <v>0</v>
      </c>
      <c r="U603" s="5">
        <f t="shared" si="80"/>
        <v>0</v>
      </c>
      <c r="V603" s="249">
        <f t="shared" si="81"/>
        <v>0</v>
      </c>
      <c r="W603" s="278">
        <f t="shared" si="82"/>
        <v>0</v>
      </c>
      <c r="X603" s="279">
        <f t="shared" si="75"/>
        <v>0</v>
      </c>
    </row>
    <row r="604" spans="14:24" x14ac:dyDescent="0.35">
      <c r="N604" s="246">
        <f>Weather_Site!B610</f>
        <v>0</v>
      </c>
      <c r="O604" s="247">
        <f>Weather_Site!C610</f>
        <v>0</v>
      </c>
      <c r="P604" s="5">
        <f>Weather_Site!E610</f>
        <v>0</v>
      </c>
      <c r="Q604" s="247">
        <f t="shared" si="76"/>
        <v>0</v>
      </c>
      <c r="R604" s="5">
        <f t="shared" si="79"/>
        <v>0</v>
      </c>
      <c r="S604" s="5">
        <f t="shared" si="77"/>
        <v>0</v>
      </c>
      <c r="T604" s="249">
        <f t="shared" si="78"/>
        <v>0</v>
      </c>
      <c r="U604" s="5">
        <f t="shared" si="80"/>
        <v>0</v>
      </c>
      <c r="V604" s="249">
        <f t="shared" si="81"/>
        <v>0</v>
      </c>
      <c r="W604" s="278">
        <f t="shared" si="82"/>
        <v>0</v>
      </c>
      <c r="X604" s="279">
        <f t="shared" si="75"/>
        <v>0</v>
      </c>
    </row>
    <row r="605" spans="14:24" x14ac:dyDescent="0.35">
      <c r="N605" s="246">
        <f>Weather_Site!B611</f>
        <v>0</v>
      </c>
      <c r="O605" s="247">
        <f>Weather_Site!C611</f>
        <v>0</v>
      </c>
      <c r="P605" s="5">
        <f>Weather_Site!E611</f>
        <v>0</v>
      </c>
      <c r="Q605" s="247">
        <f t="shared" si="76"/>
        <v>0</v>
      </c>
      <c r="R605" s="5">
        <f t="shared" si="79"/>
        <v>0</v>
      </c>
      <c r="S605" s="5">
        <f t="shared" si="77"/>
        <v>0</v>
      </c>
      <c r="T605" s="249">
        <f t="shared" si="78"/>
        <v>0</v>
      </c>
      <c r="U605" s="5">
        <f t="shared" si="80"/>
        <v>0</v>
      </c>
      <c r="V605" s="249">
        <f t="shared" si="81"/>
        <v>0</v>
      </c>
      <c r="W605" s="278">
        <f t="shared" si="82"/>
        <v>0</v>
      </c>
      <c r="X605" s="279">
        <f t="shared" si="75"/>
        <v>0</v>
      </c>
    </row>
    <row r="606" spans="14:24" x14ac:dyDescent="0.35">
      <c r="N606" s="246">
        <f>Weather_Site!B612</f>
        <v>0</v>
      </c>
      <c r="O606" s="247">
        <f>Weather_Site!C612</f>
        <v>0</v>
      </c>
      <c r="P606" s="5">
        <f>Weather_Site!E612</f>
        <v>0</v>
      </c>
      <c r="Q606" s="247">
        <f t="shared" si="76"/>
        <v>0</v>
      </c>
      <c r="R606" s="5">
        <f t="shared" si="79"/>
        <v>0</v>
      </c>
      <c r="S606" s="5">
        <f t="shared" si="77"/>
        <v>0</v>
      </c>
      <c r="T606" s="249">
        <f t="shared" si="78"/>
        <v>0</v>
      </c>
      <c r="U606" s="5">
        <f t="shared" si="80"/>
        <v>0</v>
      </c>
      <c r="V606" s="249">
        <f t="shared" si="81"/>
        <v>0</v>
      </c>
      <c r="W606" s="278">
        <f t="shared" si="82"/>
        <v>0</v>
      </c>
      <c r="X606" s="279">
        <f t="shared" si="75"/>
        <v>0</v>
      </c>
    </row>
    <row r="607" spans="14:24" x14ac:dyDescent="0.35">
      <c r="N607" s="246">
        <f>Weather_Site!B613</f>
        <v>0</v>
      </c>
      <c r="O607" s="247">
        <f>Weather_Site!C613</f>
        <v>0</v>
      </c>
      <c r="P607" s="5">
        <f>Weather_Site!E613</f>
        <v>0</v>
      </c>
      <c r="Q607" s="247">
        <f t="shared" si="76"/>
        <v>0</v>
      </c>
      <c r="R607" s="5">
        <f t="shared" si="79"/>
        <v>0</v>
      </c>
      <c r="S607" s="5">
        <f t="shared" si="77"/>
        <v>0</v>
      </c>
      <c r="T607" s="249">
        <f t="shared" si="78"/>
        <v>0</v>
      </c>
      <c r="U607" s="5">
        <f t="shared" si="80"/>
        <v>0</v>
      </c>
      <c r="V607" s="249">
        <f t="shared" si="81"/>
        <v>0</v>
      </c>
      <c r="W607" s="278">
        <f t="shared" si="82"/>
        <v>0</v>
      </c>
      <c r="X607" s="279">
        <f t="shared" si="75"/>
        <v>0</v>
      </c>
    </row>
    <row r="608" spans="14:24" x14ac:dyDescent="0.35">
      <c r="N608" s="246">
        <f>Weather_Site!B614</f>
        <v>0</v>
      </c>
      <c r="O608" s="247">
        <f>Weather_Site!C614</f>
        <v>0</v>
      </c>
      <c r="P608" s="5">
        <f>Weather_Site!E614</f>
        <v>0</v>
      </c>
      <c r="Q608" s="247">
        <f t="shared" si="76"/>
        <v>0</v>
      </c>
      <c r="R608" s="5">
        <f t="shared" si="79"/>
        <v>0</v>
      </c>
      <c r="S608" s="5">
        <f t="shared" si="77"/>
        <v>0</v>
      </c>
      <c r="T608" s="249">
        <f t="shared" si="78"/>
        <v>0</v>
      </c>
      <c r="U608" s="5">
        <f t="shared" si="80"/>
        <v>0</v>
      </c>
      <c r="V608" s="249">
        <f t="shared" si="81"/>
        <v>0</v>
      </c>
      <c r="W608" s="278">
        <f t="shared" si="82"/>
        <v>0</v>
      </c>
      <c r="X608" s="279">
        <f t="shared" si="75"/>
        <v>0</v>
      </c>
    </row>
    <row r="609" spans="14:24" x14ac:dyDescent="0.35">
      <c r="N609" s="246">
        <f>Weather_Site!B615</f>
        <v>0</v>
      </c>
      <c r="O609" s="247">
        <f>Weather_Site!C615</f>
        <v>0</v>
      </c>
      <c r="P609" s="5">
        <f>Weather_Site!E615</f>
        <v>0</v>
      </c>
      <c r="Q609" s="247">
        <f t="shared" si="76"/>
        <v>0</v>
      </c>
      <c r="R609" s="5">
        <f t="shared" si="79"/>
        <v>0</v>
      </c>
      <c r="S609" s="5">
        <f t="shared" si="77"/>
        <v>0</v>
      </c>
      <c r="T609" s="249">
        <f t="shared" si="78"/>
        <v>0</v>
      </c>
      <c r="U609" s="5">
        <f t="shared" si="80"/>
        <v>0</v>
      </c>
      <c r="V609" s="249">
        <f t="shared" si="81"/>
        <v>0</v>
      </c>
      <c r="W609" s="278">
        <f t="shared" si="82"/>
        <v>0</v>
      </c>
      <c r="X609" s="279">
        <f t="shared" si="75"/>
        <v>0</v>
      </c>
    </row>
    <row r="610" spans="14:24" x14ac:dyDescent="0.35">
      <c r="N610" s="246">
        <f>Weather_Site!B616</f>
        <v>0</v>
      </c>
      <c r="O610" s="247">
        <f>Weather_Site!C616</f>
        <v>0</v>
      </c>
      <c r="P610" s="5">
        <f>Weather_Site!E616</f>
        <v>0</v>
      </c>
      <c r="Q610" s="247">
        <f t="shared" si="76"/>
        <v>0</v>
      </c>
      <c r="R610" s="5">
        <f t="shared" si="79"/>
        <v>0</v>
      </c>
      <c r="S610" s="5">
        <f t="shared" si="77"/>
        <v>0</v>
      </c>
      <c r="T610" s="249">
        <f t="shared" si="78"/>
        <v>0</v>
      </c>
      <c r="U610" s="5">
        <f t="shared" si="80"/>
        <v>0</v>
      </c>
      <c r="V610" s="249">
        <f t="shared" si="81"/>
        <v>0</v>
      </c>
      <c r="W610" s="278">
        <f t="shared" si="82"/>
        <v>0</v>
      </c>
      <c r="X610" s="279">
        <f t="shared" si="75"/>
        <v>0</v>
      </c>
    </row>
    <row r="611" spans="14:24" x14ac:dyDescent="0.35">
      <c r="N611" s="246">
        <f>Weather_Site!B617</f>
        <v>0</v>
      </c>
      <c r="O611" s="247">
        <f>Weather_Site!C617</f>
        <v>0</v>
      </c>
      <c r="P611" s="5">
        <f>Weather_Site!E617</f>
        <v>0</v>
      </c>
      <c r="Q611" s="247">
        <f t="shared" si="76"/>
        <v>0</v>
      </c>
      <c r="R611" s="5">
        <f t="shared" si="79"/>
        <v>0</v>
      </c>
      <c r="S611" s="5">
        <f t="shared" si="77"/>
        <v>0</v>
      </c>
      <c r="T611" s="249">
        <f t="shared" si="78"/>
        <v>0</v>
      </c>
      <c r="U611" s="5">
        <f t="shared" si="80"/>
        <v>0</v>
      </c>
      <c r="V611" s="249">
        <f t="shared" si="81"/>
        <v>0</v>
      </c>
      <c r="W611" s="278">
        <f t="shared" si="82"/>
        <v>0</v>
      </c>
      <c r="X611" s="279">
        <f t="shared" si="75"/>
        <v>0</v>
      </c>
    </row>
    <row r="612" spans="14:24" x14ac:dyDescent="0.35">
      <c r="N612" s="246">
        <f>Weather_Site!B618</f>
        <v>0</v>
      </c>
      <c r="O612" s="247">
        <f>Weather_Site!C618</f>
        <v>0</v>
      </c>
      <c r="P612" s="5">
        <f>Weather_Site!E618</f>
        <v>0</v>
      </c>
      <c r="Q612" s="247">
        <f t="shared" si="76"/>
        <v>0</v>
      </c>
      <c r="R612" s="5">
        <f t="shared" si="79"/>
        <v>0</v>
      </c>
      <c r="S612" s="5">
        <f t="shared" si="77"/>
        <v>0</v>
      </c>
      <c r="T612" s="249">
        <f t="shared" si="78"/>
        <v>0</v>
      </c>
      <c r="U612" s="5">
        <f t="shared" si="80"/>
        <v>0</v>
      </c>
      <c r="V612" s="249">
        <f t="shared" si="81"/>
        <v>0</v>
      </c>
      <c r="W612" s="278">
        <f t="shared" si="82"/>
        <v>0</v>
      </c>
      <c r="X612" s="279">
        <f t="shared" ref="X612:X675" si="83">IF(AND(O611&lt;0.333,O612&gt;=0.333),W612,X611)</f>
        <v>0</v>
      </c>
    </row>
    <row r="613" spans="14:24" x14ac:dyDescent="0.35">
      <c r="N613" s="246">
        <f>Weather_Site!B619</f>
        <v>0</v>
      </c>
      <c r="O613" s="247">
        <f>Weather_Site!C619</f>
        <v>0</v>
      </c>
      <c r="P613" s="5">
        <f>Weather_Site!E619</f>
        <v>0</v>
      </c>
      <c r="Q613" s="247">
        <f t="shared" ref="Q613:Q676" si="84">IF((O613-O612)&lt;0,(1-MAX(O612,0.625))+MIN(O613,0.334),(IF(O612&lt;0.333,(MIN(O613,0.334)-O612),IF(O613&gt;0.625,MAX(O613,0.625)-O612,0))))</f>
        <v>0</v>
      </c>
      <c r="R613" s="5">
        <f t="shared" si="79"/>
        <v>0</v>
      </c>
      <c r="S613" s="5">
        <f t="shared" ref="S613:S676" si="85">HOUR(O613)</f>
        <v>0</v>
      </c>
      <c r="T613" s="249">
        <f t="shared" ref="T613:T676" si="86">(P613+P612)/2*R613</f>
        <v>0</v>
      </c>
      <c r="U613" s="5">
        <f t="shared" si="80"/>
        <v>0</v>
      </c>
      <c r="V613" s="249">
        <f t="shared" si="81"/>
        <v>0</v>
      </c>
      <c r="W613" s="278">
        <f t="shared" si="82"/>
        <v>0</v>
      </c>
      <c r="X613" s="279">
        <f t="shared" si="83"/>
        <v>0</v>
      </c>
    </row>
    <row r="614" spans="14:24" x14ac:dyDescent="0.35">
      <c r="N614" s="246">
        <f>Weather_Site!B620</f>
        <v>0</v>
      </c>
      <c r="O614" s="247">
        <f>Weather_Site!C620</f>
        <v>0</v>
      </c>
      <c r="P614" s="5">
        <f>Weather_Site!E620</f>
        <v>0</v>
      </c>
      <c r="Q614" s="247">
        <f t="shared" si="84"/>
        <v>0</v>
      </c>
      <c r="R614" s="5">
        <f t="shared" si="79"/>
        <v>0</v>
      </c>
      <c r="S614" s="5">
        <f t="shared" si="85"/>
        <v>0</v>
      </c>
      <c r="T614" s="249">
        <f t="shared" si="86"/>
        <v>0</v>
      </c>
      <c r="U614" s="5">
        <f t="shared" si="80"/>
        <v>0</v>
      </c>
      <c r="V614" s="249">
        <f t="shared" si="81"/>
        <v>0</v>
      </c>
      <c r="W614" s="278">
        <f t="shared" si="82"/>
        <v>0</v>
      </c>
      <c r="X614" s="279">
        <f t="shared" si="83"/>
        <v>0</v>
      </c>
    </row>
    <row r="615" spans="14:24" x14ac:dyDescent="0.35">
      <c r="N615" s="246">
        <f>Weather_Site!B621</f>
        <v>0</v>
      </c>
      <c r="O615" s="247">
        <f>Weather_Site!C621</f>
        <v>0</v>
      </c>
      <c r="P615" s="5">
        <f>Weather_Site!E621</f>
        <v>0</v>
      </c>
      <c r="Q615" s="247">
        <f t="shared" si="84"/>
        <v>0</v>
      </c>
      <c r="R615" s="5">
        <f t="shared" si="79"/>
        <v>0</v>
      </c>
      <c r="S615" s="5">
        <f t="shared" si="85"/>
        <v>0</v>
      </c>
      <c r="T615" s="249">
        <f t="shared" si="86"/>
        <v>0</v>
      </c>
      <c r="U615" s="5">
        <f t="shared" si="80"/>
        <v>0</v>
      </c>
      <c r="V615" s="249">
        <f t="shared" si="81"/>
        <v>0</v>
      </c>
      <c r="W615" s="278">
        <f t="shared" si="82"/>
        <v>0</v>
      </c>
      <c r="X615" s="279">
        <f t="shared" si="83"/>
        <v>0</v>
      </c>
    </row>
    <row r="616" spans="14:24" x14ac:dyDescent="0.35">
      <c r="N616" s="246">
        <f>Weather_Site!B622</f>
        <v>0</v>
      </c>
      <c r="O616" s="247">
        <f>Weather_Site!C622</f>
        <v>0</v>
      </c>
      <c r="P616" s="5">
        <f>Weather_Site!E622</f>
        <v>0</v>
      </c>
      <c r="Q616" s="247">
        <f t="shared" si="84"/>
        <v>0</v>
      </c>
      <c r="R616" s="5">
        <f t="shared" si="79"/>
        <v>0</v>
      </c>
      <c r="S616" s="5">
        <f t="shared" si="85"/>
        <v>0</v>
      </c>
      <c r="T616" s="249">
        <f t="shared" si="86"/>
        <v>0</v>
      </c>
      <c r="U616" s="5">
        <f t="shared" si="80"/>
        <v>0</v>
      </c>
      <c r="V616" s="249">
        <f t="shared" si="81"/>
        <v>0</v>
      </c>
      <c r="W616" s="278">
        <f t="shared" si="82"/>
        <v>0</v>
      </c>
      <c r="X616" s="279">
        <f t="shared" si="83"/>
        <v>0</v>
      </c>
    </row>
    <row r="617" spans="14:24" x14ac:dyDescent="0.35">
      <c r="N617" s="246">
        <f>Weather_Site!B623</f>
        <v>0</v>
      </c>
      <c r="O617" s="247">
        <f>Weather_Site!C623</f>
        <v>0</v>
      </c>
      <c r="P617" s="5">
        <f>Weather_Site!E623</f>
        <v>0</v>
      </c>
      <c r="Q617" s="247">
        <f t="shared" si="84"/>
        <v>0</v>
      </c>
      <c r="R617" s="5">
        <f t="shared" si="79"/>
        <v>0</v>
      </c>
      <c r="S617" s="5">
        <f t="shared" si="85"/>
        <v>0</v>
      </c>
      <c r="T617" s="249">
        <f t="shared" si="86"/>
        <v>0</v>
      </c>
      <c r="U617" s="5">
        <f t="shared" si="80"/>
        <v>0</v>
      </c>
      <c r="V617" s="249">
        <f t="shared" si="81"/>
        <v>0</v>
      </c>
      <c r="W617" s="278">
        <f t="shared" si="82"/>
        <v>0</v>
      </c>
      <c r="X617" s="279">
        <f t="shared" si="83"/>
        <v>0</v>
      </c>
    </row>
    <row r="618" spans="14:24" x14ac:dyDescent="0.35">
      <c r="N618" s="246">
        <f>Weather_Site!B624</f>
        <v>0</v>
      </c>
      <c r="O618" s="247">
        <f>Weather_Site!C624</f>
        <v>0</v>
      </c>
      <c r="P618" s="5">
        <f>Weather_Site!E624</f>
        <v>0</v>
      </c>
      <c r="Q618" s="247">
        <f t="shared" si="84"/>
        <v>0</v>
      </c>
      <c r="R618" s="5">
        <f t="shared" si="79"/>
        <v>0</v>
      </c>
      <c r="S618" s="5">
        <f t="shared" si="85"/>
        <v>0</v>
      </c>
      <c r="T618" s="249">
        <f t="shared" si="86"/>
        <v>0</v>
      </c>
      <c r="U618" s="5">
        <f t="shared" si="80"/>
        <v>0</v>
      </c>
      <c r="V618" s="249">
        <f t="shared" si="81"/>
        <v>0</v>
      </c>
      <c r="W618" s="278">
        <f t="shared" si="82"/>
        <v>0</v>
      </c>
      <c r="X618" s="279">
        <f t="shared" si="83"/>
        <v>0</v>
      </c>
    </row>
    <row r="619" spans="14:24" x14ac:dyDescent="0.35">
      <c r="N619" s="246">
        <f>Weather_Site!B625</f>
        <v>0</v>
      </c>
      <c r="O619" s="247">
        <f>Weather_Site!C625</f>
        <v>0</v>
      </c>
      <c r="P619" s="5">
        <f>Weather_Site!E625</f>
        <v>0</v>
      </c>
      <c r="Q619" s="247">
        <f t="shared" si="84"/>
        <v>0</v>
      </c>
      <c r="R619" s="5">
        <f t="shared" si="79"/>
        <v>0</v>
      </c>
      <c r="S619" s="5">
        <f t="shared" si="85"/>
        <v>0</v>
      </c>
      <c r="T619" s="249">
        <f t="shared" si="86"/>
        <v>0</v>
      </c>
      <c r="U619" s="5">
        <f t="shared" si="80"/>
        <v>0</v>
      </c>
      <c r="V619" s="249">
        <f t="shared" si="81"/>
        <v>0</v>
      </c>
      <c r="W619" s="278">
        <f t="shared" si="82"/>
        <v>0</v>
      </c>
      <c r="X619" s="279">
        <f t="shared" si="83"/>
        <v>0</v>
      </c>
    </row>
    <row r="620" spans="14:24" x14ac:dyDescent="0.35">
      <c r="N620" s="246">
        <f>Weather_Site!B626</f>
        <v>0</v>
      </c>
      <c r="O620" s="247">
        <f>Weather_Site!C626</f>
        <v>0</v>
      </c>
      <c r="P620" s="5">
        <f>Weather_Site!E626</f>
        <v>0</v>
      </c>
      <c r="Q620" s="247">
        <f t="shared" si="84"/>
        <v>0</v>
      </c>
      <c r="R620" s="5">
        <f t="shared" si="79"/>
        <v>0</v>
      </c>
      <c r="S620" s="5">
        <f t="shared" si="85"/>
        <v>0</v>
      </c>
      <c r="T620" s="249">
        <f t="shared" si="86"/>
        <v>0</v>
      </c>
      <c r="U620" s="5">
        <f t="shared" si="80"/>
        <v>0</v>
      </c>
      <c r="V620" s="249">
        <f t="shared" si="81"/>
        <v>0</v>
      </c>
      <c r="W620" s="278">
        <f t="shared" si="82"/>
        <v>0</v>
      </c>
      <c r="X620" s="279">
        <f t="shared" si="83"/>
        <v>0</v>
      </c>
    </row>
    <row r="621" spans="14:24" x14ac:dyDescent="0.35">
      <c r="N621" s="246">
        <f>Weather_Site!B627</f>
        <v>0</v>
      </c>
      <c r="O621" s="247">
        <f>Weather_Site!C627</f>
        <v>0</v>
      </c>
      <c r="P621" s="5">
        <f>Weather_Site!E627</f>
        <v>0</v>
      </c>
      <c r="Q621" s="247">
        <f t="shared" si="84"/>
        <v>0</v>
      </c>
      <c r="R621" s="5">
        <f t="shared" si="79"/>
        <v>0</v>
      </c>
      <c r="S621" s="5">
        <f t="shared" si="85"/>
        <v>0</v>
      </c>
      <c r="T621" s="249">
        <f t="shared" si="86"/>
        <v>0</v>
      </c>
      <c r="U621" s="5">
        <f t="shared" si="80"/>
        <v>0</v>
      </c>
      <c r="V621" s="249">
        <f t="shared" si="81"/>
        <v>0</v>
      </c>
      <c r="W621" s="278">
        <f t="shared" si="82"/>
        <v>0</v>
      </c>
      <c r="X621" s="279">
        <f t="shared" si="83"/>
        <v>0</v>
      </c>
    </row>
    <row r="622" spans="14:24" x14ac:dyDescent="0.35">
      <c r="N622" s="246">
        <f>Weather_Site!B628</f>
        <v>0</v>
      </c>
      <c r="O622" s="247">
        <f>Weather_Site!C628</f>
        <v>0</v>
      </c>
      <c r="P622" s="5">
        <f>Weather_Site!E628</f>
        <v>0</v>
      </c>
      <c r="Q622" s="247">
        <f t="shared" si="84"/>
        <v>0</v>
      </c>
      <c r="R622" s="5">
        <f t="shared" si="79"/>
        <v>0</v>
      </c>
      <c r="S622" s="5">
        <f t="shared" si="85"/>
        <v>0</v>
      </c>
      <c r="T622" s="249">
        <f t="shared" si="86"/>
        <v>0</v>
      </c>
      <c r="U622" s="5">
        <f t="shared" si="80"/>
        <v>0</v>
      </c>
      <c r="V622" s="249">
        <f t="shared" si="81"/>
        <v>0</v>
      </c>
      <c r="W622" s="278">
        <f t="shared" si="82"/>
        <v>0</v>
      </c>
      <c r="X622" s="279">
        <f t="shared" si="83"/>
        <v>0</v>
      </c>
    </row>
    <row r="623" spans="14:24" x14ac:dyDescent="0.35">
      <c r="N623" s="246">
        <f>Weather_Site!B629</f>
        <v>0</v>
      </c>
      <c r="O623" s="247">
        <f>Weather_Site!C629</f>
        <v>0</v>
      </c>
      <c r="P623" s="5">
        <f>Weather_Site!E629</f>
        <v>0</v>
      </c>
      <c r="Q623" s="247">
        <f t="shared" si="84"/>
        <v>0</v>
      </c>
      <c r="R623" s="5">
        <f t="shared" si="79"/>
        <v>0</v>
      </c>
      <c r="S623" s="5">
        <f t="shared" si="85"/>
        <v>0</v>
      </c>
      <c r="T623" s="249">
        <f t="shared" si="86"/>
        <v>0</v>
      </c>
      <c r="U623" s="5">
        <f t="shared" si="80"/>
        <v>0</v>
      </c>
      <c r="V623" s="249">
        <f t="shared" si="81"/>
        <v>0</v>
      </c>
      <c r="W623" s="278">
        <f t="shared" si="82"/>
        <v>0</v>
      </c>
      <c r="X623" s="279">
        <f t="shared" si="83"/>
        <v>0</v>
      </c>
    </row>
    <row r="624" spans="14:24" x14ac:dyDescent="0.35">
      <c r="N624" s="246">
        <f>Weather_Site!B630</f>
        <v>0</v>
      </c>
      <c r="O624" s="247">
        <f>Weather_Site!C630</f>
        <v>0</v>
      </c>
      <c r="P624" s="5">
        <f>Weather_Site!E630</f>
        <v>0</v>
      </c>
      <c r="Q624" s="247">
        <f t="shared" si="84"/>
        <v>0</v>
      </c>
      <c r="R624" s="5">
        <f t="shared" si="79"/>
        <v>0</v>
      </c>
      <c r="S624" s="5">
        <f t="shared" si="85"/>
        <v>0</v>
      </c>
      <c r="T624" s="249">
        <f t="shared" si="86"/>
        <v>0</v>
      </c>
      <c r="U624" s="5">
        <f t="shared" si="80"/>
        <v>0</v>
      </c>
      <c r="V624" s="249">
        <f t="shared" si="81"/>
        <v>0</v>
      </c>
      <c r="W624" s="278">
        <f t="shared" si="82"/>
        <v>0</v>
      </c>
      <c r="X624" s="279">
        <f t="shared" si="83"/>
        <v>0</v>
      </c>
    </row>
    <row r="625" spans="14:24" x14ac:dyDescent="0.35">
      <c r="N625" s="246">
        <f>Weather_Site!B631</f>
        <v>0</v>
      </c>
      <c r="O625" s="247">
        <f>Weather_Site!C631</f>
        <v>0</v>
      </c>
      <c r="P625" s="5">
        <f>Weather_Site!E631</f>
        <v>0</v>
      </c>
      <c r="Q625" s="247">
        <f t="shared" si="84"/>
        <v>0</v>
      </c>
      <c r="R625" s="5">
        <f t="shared" si="79"/>
        <v>0</v>
      </c>
      <c r="S625" s="5">
        <f t="shared" si="85"/>
        <v>0</v>
      </c>
      <c r="T625" s="249">
        <f t="shared" si="86"/>
        <v>0</v>
      </c>
      <c r="U625" s="5">
        <f t="shared" si="80"/>
        <v>0</v>
      </c>
      <c r="V625" s="249">
        <f t="shared" si="81"/>
        <v>0</v>
      </c>
      <c r="W625" s="278">
        <f t="shared" si="82"/>
        <v>0</v>
      </c>
      <c r="X625" s="279">
        <f t="shared" si="83"/>
        <v>0</v>
      </c>
    </row>
    <row r="626" spans="14:24" x14ac:dyDescent="0.35">
      <c r="N626" s="246">
        <f>Weather_Site!B632</f>
        <v>0</v>
      </c>
      <c r="O626" s="247">
        <f>Weather_Site!C632</f>
        <v>0</v>
      </c>
      <c r="P626" s="5">
        <f>Weather_Site!E632</f>
        <v>0</v>
      </c>
      <c r="Q626" s="247">
        <f t="shared" si="84"/>
        <v>0</v>
      </c>
      <c r="R626" s="5">
        <f t="shared" si="79"/>
        <v>0</v>
      </c>
      <c r="S626" s="5">
        <f t="shared" si="85"/>
        <v>0</v>
      </c>
      <c r="T626" s="249">
        <f t="shared" si="86"/>
        <v>0</v>
      </c>
      <c r="U626" s="5">
        <f t="shared" si="80"/>
        <v>0</v>
      </c>
      <c r="V626" s="249">
        <f t="shared" si="81"/>
        <v>0</v>
      </c>
      <c r="W626" s="278">
        <f t="shared" si="82"/>
        <v>0</v>
      </c>
      <c r="X626" s="279">
        <f t="shared" si="83"/>
        <v>0</v>
      </c>
    </row>
    <row r="627" spans="14:24" x14ac:dyDescent="0.35">
      <c r="N627" s="246">
        <f>Weather_Site!B633</f>
        <v>0</v>
      </c>
      <c r="O627" s="247">
        <f>Weather_Site!C633</f>
        <v>0</v>
      </c>
      <c r="P627" s="5">
        <f>Weather_Site!E633</f>
        <v>0</v>
      </c>
      <c r="Q627" s="247">
        <f t="shared" si="84"/>
        <v>0</v>
      </c>
      <c r="R627" s="5">
        <f t="shared" si="79"/>
        <v>0</v>
      </c>
      <c r="S627" s="5">
        <f t="shared" si="85"/>
        <v>0</v>
      </c>
      <c r="T627" s="249">
        <f t="shared" si="86"/>
        <v>0</v>
      </c>
      <c r="U627" s="5">
        <f t="shared" si="80"/>
        <v>0</v>
      </c>
      <c r="V627" s="249">
        <f t="shared" si="81"/>
        <v>0</v>
      </c>
      <c r="W627" s="278">
        <f t="shared" si="82"/>
        <v>0</v>
      </c>
      <c r="X627" s="279">
        <f t="shared" si="83"/>
        <v>0</v>
      </c>
    </row>
    <row r="628" spans="14:24" x14ac:dyDescent="0.35">
      <c r="N628" s="246">
        <f>Weather_Site!B634</f>
        <v>0</v>
      </c>
      <c r="O628" s="247">
        <f>Weather_Site!C634</f>
        <v>0</v>
      </c>
      <c r="P628" s="5">
        <f>Weather_Site!E634</f>
        <v>0</v>
      </c>
      <c r="Q628" s="247">
        <f t="shared" si="84"/>
        <v>0</v>
      </c>
      <c r="R628" s="5">
        <f t="shared" si="79"/>
        <v>0</v>
      </c>
      <c r="S628" s="5">
        <f t="shared" si="85"/>
        <v>0</v>
      </c>
      <c r="T628" s="249">
        <f t="shared" si="86"/>
        <v>0</v>
      </c>
      <c r="U628" s="5">
        <f t="shared" si="80"/>
        <v>0</v>
      </c>
      <c r="V628" s="249">
        <f t="shared" si="81"/>
        <v>0</v>
      </c>
      <c r="W628" s="278">
        <f t="shared" si="82"/>
        <v>0</v>
      </c>
      <c r="X628" s="279">
        <f t="shared" si="83"/>
        <v>0</v>
      </c>
    </row>
    <row r="629" spans="14:24" x14ac:dyDescent="0.35">
      <c r="N629" s="246">
        <f>Weather_Site!B635</f>
        <v>0</v>
      </c>
      <c r="O629" s="247">
        <f>Weather_Site!C635</f>
        <v>0</v>
      </c>
      <c r="P629" s="5">
        <f>Weather_Site!E635</f>
        <v>0</v>
      </c>
      <c r="Q629" s="247">
        <f t="shared" si="84"/>
        <v>0</v>
      </c>
      <c r="R629" s="5">
        <f t="shared" si="79"/>
        <v>0</v>
      </c>
      <c r="S629" s="5">
        <f t="shared" si="85"/>
        <v>0</v>
      </c>
      <c r="T629" s="249">
        <f t="shared" si="86"/>
        <v>0</v>
      </c>
      <c r="U629" s="5">
        <f t="shared" si="80"/>
        <v>0</v>
      </c>
      <c r="V629" s="249">
        <f t="shared" si="81"/>
        <v>0</v>
      </c>
      <c r="W629" s="278">
        <f t="shared" si="82"/>
        <v>0</v>
      </c>
      <c r="X629" s="279">
        <f t="shared" si="83"/>
        <v>0</v>
      </c>
    </row>
    <row r="630" spans="14:24" x14ac:dyDescent="0.35">
      <c r="N630" s="246">
        <f>Weather_Site!B636</f>
        <v>0</v>
      </c>
      <c r="O630" s="247">
        <f>Weather_Site!C636</f>
        <v>0</v>
      </c>
      <c r="P630" s="5">
        <f>Weather_Site!E636</f>
        <v>0</v>
      </c>
      <c r="Q630" s="247">
        <f t="shared" si="84"/>
        <v>0</v>
      </c>
      <c r="R630" s="5">
        <f t="shared" si="79"/>
        <v>0</v>
      </c>
      <c r="S630" s="5">
        <f t="shared" si="85"/>
        <v>0</v>
      </c>
      <c r="T630" s="249">
        <f t="shared" si="86"/>
        <v>0</v>
      </c>
      <c r="U630" s="5">
        <f t="shared" si="80"/>
        <v>0</v>
      </c>
      <c r="V630" s="249">
        <f t="shared" si="81"/>
        <v>0</v>
      </c>
      <c r="W630" s="278">
        <f t="shared" si="82"/>
        <v>0</v>
      </c>
      <c r="X630" s="279">
        <f t="shared" si="83"/>
        <v>0</v>
      </c>
    </row>
    <row r="631" spans="14:24" x14ac:dyDescent="0.35">
      <c r="N631" s="246">
        <f>Weather_Site!B637</f>
        <v>0</v>
      </c>
      <c r="O631" s="247">
        <f>Weather_Site!C637</f>
        <v>0</v>
      </c>
      <c r="P631" s="5">
        <f>Weather_Site!E637</f>
        <v>0</v>
      </c>
      <c r="Q631" s="247">
        <f t="shared" si="84"/>
        <v>0</v>
      </c>
      <c r="R631" s="5">
        <f t="shared" si="79"/>
        <v>0</v>
      </c>
      <c r="S631" s="5">
        <f t="shared" si="85"/>
        <v>0</v>
      </c>
      <c r="T631" s="249">
        <f t="shared" si="86"/>
        <v>0</v>
      </c>
      <c r="U631" s="5">
        <f t="shared" si="80"/>
        <v>0</v>
      </c>
      <c r="V631" s="249">
        <f t="shared" si="81"/>
        <v>0</v>
      </c>
      <c r="W631" s="278">
        <f t="shared" si="82"/>
        <v>0</v>
      </c>
      <c r="X631" s="279">
        <f t="shared" si="83"/>
        <v>0</v>
      </c>
    </row>
    <row r="632" spans="14:24" x14ac:dyDescent="0.35">
      <c r="N632" s="246">
        <f>Weather_Site!B638</f>
        <v>0</v>
      </c>
      <c r="O632" s="247">
        <f>Weather_Site!C638</f>
        <v>0</v>
      </c>
      <c r="P632" s="5">
        <f>Weather_Site!E638</f>
        <v>0</v>
      </c>
      <c r="Q632" s="247">
        <f t="shared" si="84"/>
        <v>0</v>
      </c>
      <c r="R632" s="5">
        <f t="shared" si="79"/>
        <v>0</v>
      </c>
      <c r="S632" s="5">
        <f t="shared" si="85"/>
        <v>0</v>
      </c>
      <c r="T632" s="249">
        <f t="shared" si="86"/>
        <v>0</v>
      </c>
      <c r="U632" s="5">
        <f t="shared" si="80"/>
        <v>0</v>
      </c>
      <c r="V632" s="249">
        <f t="shared" si="81"/>
        <v>0</v>
      </c>
      <c r="W632" s="278">
        <f t="shared" si="82"/>
        <v>0</v>
      </c>
      <c r="X632" s="279">
        <f t="shared" si="83"/>
        <v>0</v>
      </c>
    </row>
    <row r="633" spans="14:24" x14ac:dyDescent="0.35">
      <c r="N633" s="246">
        <f>Weather_Site!B639</f>
        <v>0</v>
      </c>
      <c r="O633" s="247">
        <f>Weather_Site!C639</f>
        <v>0</v>
      </c>
      <c r="P633" s="5">
        <f>Weather_Site!E639</f>
        <v>0</v>
      </c>
      <c r="Q633" s="247">
        <f t="shared" si="84"/>
        <v>0</v>
      </c>
      <c r="R633" s="5">
        <f t="shared" si="79"/>
        <v>0</v>
      </c>
      <c r="S633" s="5">
        <f t="shared" si="85"/>
        <v>0</v>
      </c>
      <c r="T633" s="249">
        <f t="shared" si="86"/>
        <v>0</v>
      </c>
      <c r="U633" s="5">
        <f t="shared" si="80"/>
        <v>0</v>
      </c>
      <c r="V633" s="249">
        <f t="shared" si="81"/>
        <v>0</v>
      </c>
      <c r="W633" s="278">
        <f t="shared" si="82"/>
        <v>0</v>
      </c>
      <c r="X633" s="279">
        <f t="shared" si="83"/>
        <v>0</v>
      </c>
    </row>
    <row r="634" spans="14:24" x14ac:dyDescent="0.35">
      <c r="N634" s="246">
        <f>Weather_Site!B640</f>
        <v>0</v>
      </c>
      <c r="O634" s="247">
        <f>Weather_Site!C640</f>
        <v>0</v>
      </c>
      <c r="P634" s="5">
        <f>Weather_Site!E640</f>
        <v>0</v>
      </c>
      <c r="Q634" s="247">
        <f t="shared" si="84"/>
        <v>0</v>
      </c>
      <c r="R634" s="5">
        <f t="shared" si="79"/>
        <v>0</v>
      </c>
      <c r="S634" s="5">
        <f t="shared" si="85"/>
        <v>0</v>
      </c>
      <c r="T634" s="249">
        <f t="shared" si="86"/>
        <v>0</v>
      </c>
      <c r="U634" s="5">
        <f t="shared" si="80"/>
        <v>0</v>
      </c>
      <c r="V634" s="249">
        <f t="shared" si="81"/>
        <v>0</v>
      </c>
      <c r="W634" s="278">
        <f t="shared" si="82"/>
        <v>0</v>
      </c>
      <c r="X634" s="279">
        <f t="shared" si="83"/>
        <v>0</v>
      </c>
    </row>
    <row r="635" spans="14:24" x14ac:dyDescent="0.35">
      <c r="N635" s="246">
        <f>Weather_Site!B641</f>
        <v>0</v>
      </c>
      <c r="O635" s="247">
        <f>Weather_Site!C641</f>
        <v>0</v>
      </c>
      <c r="P635" s="5">
        <f>Weather_Site!E641</f>
        <v>0</v>
      </c>
      <c r="Q635" s="247">
        <f t="shared" si="84"/>
        <v>0</v>
      </c>
      <c r="R635" s="5">
        <f t="shared" si="79"/>
        <v>0</v>
      </c>
      <c r="S635" s="5">
        <f t="shared" si="85"/>
        <v>0</v>
      </c>
      <c r="T635" s="249">
        <f t="shared" si="86"/>
        <v>0</v>
      </c>
      <c r="U635" s="5">
        <f t="shared" si="80"/>
        <v>0</v>
      </c>
      <c r="V635" s="249">
        <f t="shared" si="81"/>
        <v>0</v>
      </c>
      <c r="W635" s="278">
        <f t="shared" si="82"/>
        <v>0</v>
      </c>
      <c r="X635" s="279">
        <f t="shared" si="83"/>
        <v>0</v>
      </c>
    </row>
    <row r="636" spans="14:24" x14ac:dyDescent="0.35">
      <c r="N636" s="246">
        <f>Weather_Site!B642</f>
        <v>0</v>
      </c>
      <c r="O636" s="247">
        <f>Weather_Site!C642</f>
        <v>0</v>
      </c>
      <c r="P636" s="5">
        <f>Weather_Site!E642</f>
        <v>0</v>
      </c>
      <c r="Q636" s="247">
        <f t="shared" si="84"/>
        <v>0</v>
      </c>
      <c r="R636" s="5">
        <f t="shared" si="79"/>
        <v>0</v>
      </c>
      <c r="S636" s="5">
        <f t="shared" si="85"/>
        <v>0</v>
      </c>
      <c r="T636" s="249">
        <f t="shared" si="86"/>
        <v>0</v>
      </c>
      <c r="U636" s="5">
        <f t="shared" si="80"/>
        <v>0</v>
      </c>
      <c r="V636" s="249">
        <f t="shared" si="81"/>
        <v>0</v>
      </c>
      <c r="W636" s="278">
        <f t="shared" si="82"/>
        <v>0</v>
      </c>
      <c r="X636" s="279">
        <f t="shared" si="83"/>
        <v>0</v>
      </c>
    </row>
    <row r="637" spans="14:24" x14ac:dyDescent="0.35">
      <c r="N637" s="246">
        <f>Weather_Site!B643</f>
        <v>0</v>
      </c>
      <c r="O637" s="247">
        <f>Weather_Site!C643</f>
        <v>0</v>
      </c>
      <c r="P637" s="5">
        <f>Weather_Site!E643</f>
        <v>0</v>
      </c>
      <c r="Q637" s="247">
        <f t="shared" si="84"/>
        <v>0</v>
      </c>
      <c r="R637" s="5">
        <f t="shared" si="79"/>
        <v>0</v>
      </c>
      <c r="S637" s="5">
        <f t="shared" si="85"/>
        <v>0</v>
      </c>
      <c r="T637" s="249">
        <f t="shared" si="86"/>
        <v>0</v>
      </c>
      <c r="U637" s="5">
        <f t="shared" si="80"/>
        <v>0</v>
      </c>
      <c r="V637" s="249">
        <f t="shared" si="81"/>
        <v>0</v>
      </c>
      <c r="W637" s="278">
        <f t="shared" si="82"/>
        <v>0</v>
      </c>
      <c r="X637" s="279">
        <f t="shared" si="83"/>
        <v>0</v>
      </c>
    </row>
    <row r="638" spans="14:24" x14ac:dyDescent="0.35">
      <c r="N638" s="246">
        <f>Weather_Site!B644</f>
        <v>0</v>
      </c>
      <c r="O638" s="247">
        <f>Weather_Site!C644</f>
        <v>0</v>
      </c>
      <c r="P638" s="5">
        <f>Weather_Site!E644</f>
        <v>0</v>
      </c>
      <c r="Q638" s="247">
        <f t="shared" si="84"/>
        <v>0</v>
      </c>
      <c r="R638" s="5">
        <f t="shared" si="79"/>
        <v>0</v>
      </c>
      <c r="S638" s="5">
        <f t="shared" si="85"/>
        <v>0</v>
      </c>
      <c r="T638" s="249">
        <f t="shared" si="86"/>
        <v>0</v>
      </c>
      <c r="U638" s="5">
        <f t="shared" si="80"/>
        <v>0</v>
      </c>
      <c r="V638" s="249">
        <f t="shared" si="81"/>
        <v>0</v>
      </c>
      <c r="W638" s="278">
        <f t="shared" si="82"/>
        <v>0</v>
      </c>
      <c r="X638" s="279">
        <f t="shared" si="83"/>
        <v>0</v>
      </c>
    </row>
    <row r="639" spans="14:24" x14ac:dyDescent="0.35">
      <c r="N639" s="246">
        <f>Weather_Site!B645</f>
        <v>0</v>
      </c>
      <c r="O639" s="247">
        <f>Weather_Site!C645</f>
        <v>0</v>
      </c>
      <c r="P639" s="5">
        <f>Weather_Site!E645</f>
        <v>0</v>
      </c>
      <c r="Q639" s="247">
        <f t="shared" si="84"/>
        <v>0</v>
      </c>
      <c r="R639" s="5">
        <f t="shared" si="79"/>
        <v>0</v>
      </c>
      <c r="S639" s="5">
        <f t="shared" si="85"/>
        <v>0</v>
      </c>
      <c r="T639" s="249">
        <f t="shared" si="86"/>
        <v>0</v>
      </c>
      <c r="U639" s="5">
        <f t="shared" si="80"/>
        <v>0</v>
      </c>
      <c r="V639" s="249">
        <f t="shared" si="81"/>
        <v>0</v>
      </c>
      <c r="W639" s="278">
        <f t="shared" si="82"/>
        <v>0</v>
      </c>
      <c r="X639" s="279">
        <f t="shared" si="83"/>
        <v>0</v>
      </c>
    </row>
    <row r="640" spans="14:24" x14ac:dyDescent="0.35">
      <c r="N640" s="246">
        <f>Weather_Site!B646</f>
        <v>0</v>
      </c>
      <c r="O640" s="247">
        <f>Weather_Site!C646</f>
        <v>0</v>
      </c>
      <c r="P640" s="5">
        <f>Weather_Site!E646</f>
        <v>0</v>
      </c>
      <c r="Q640" s="247">
        <f t="shared" si="84"/>
        <v>0</v>
      </c>
      <c r="R640" s="5">
        <f t="shared" si="79"/>
        <v>0</v>
      </c>
      <c r="S640" s="5">
        <f t="shared" si="85"/>
        <v>0</v>
      </c>
      <c r="T640" s="249">
        <f t="shared" si="86"/>
        <v>0</v>
      </c>
      <c r="U640" s="5">
        <f t="shared" si="80"/>
        <v>0</v>
      </c>
      <c r="V640" s="249">
        <f t="shared" si="81"/>
        <v>0</v>
      </c>
      <c r="W640" s="278">
        <f t="shared" si="82"/>
        <v>0</v>
      </c>
      <c r="X640" s="279">
        <f t="shared" si="83"/>
        <v>0</v>
      </c>
    </row>
    <row r="641" spans="14:24" x14ac:dyDescent="0.35">
      <c r="N641" s="246">
        <f>Weather_Site!B647</f>
        <v>0</v>
      </c>
      <c r="O641" s="247">
        <f>Weather_Site!C647</f>
        <v>0</v>
      </c>
      <c r="P641" s="5">
        <f>Weather_Site!E647</f>
        <v>0</v>
      </c>
      <c r="Q641" s="247">
        <f t="shared" si="84"/>
        <v>0</v>
      </c>
      <c r="R641" s="5">
        <f t="shared" si="79"/>
        <v>0</v>
      </c>
      <c r="S641" s="5">
        <f t="shared" si="85"/>
        <v>0</v>
      </c>
      <c r="T641" s="249">
        <f t="shared" si="86"/>
        <v>0</v>
      </c>
      <c r="U641" s="5">
        <f t="shared" si="80"/>
        <v>0</v>
      </c>
      <c r="V641" s="249">
        <f t="shared" si="81"/>
        <v>0</v>
      </c>
      <c r="W641" s="278">
        <f t="shared" si="82"/>
        <v>0</v>
      </c>
      <c r="X641" s="279">
        <f t="shared" si="83"/>
        <v>0</v>
      </c>
    </row>
    <row r="642" spans="14:24" x14ac:dyDescent="0.35">
      <c r="N642" s="246">
        <f>Weather_Site!B648</f>
        <v>0</v>
      </c>
      <c r="O642" s="247">
        <f>Weather_Site!C648</f>
        <v>0</v>
      </c>
      <c r="P642" s="5">
        <f>Weather_Site!E648</f>
        <v>0</v>
      </c>
      <c r="Q642" s="247">
        <f t="shared" si="84"/>
        <v>0</v>
      </c>
      <c r="R642" s="5">
        <f t="shared" si="79"/>
        <v>0</v>
      </c>
      <c r="S642" s="5">
        <f t="shared" si="85"/>
        <v>0</v>
      </c>
      <c r="T642" s="249">
        <f t="shared" si="86"/>
        <v>0</v>
      </c>
      <c r="U642" s="5">
        <f t="shared" si="80"/>
        <v>0</v>
      </c>
      <c r="V642" s="249">
        <f t="shared" si="81"/>
        <v>0</v>
      </c>
      <c r="W642" s="278">
        <f t="shared" si="82"/>
        <v>0</v>
      </c>
      <c r="X642" s="279">
        <f t="shared" si="83"/>
        <v>0</v>
      </c>
    </row>
    <row r="643" spans="14:24" x14ac:dyDescent="0.35">
      <c r="N643" s="246">
        <f>Weather_Site!B649</f>
        <v>0</v>
      </c>
      <c r="O643" s="247">
        <f>Weather_Site!C649</f>
        <v>0</v>
      </c>
      <c r="P643" s="5">
        <f>Weather_Site!E649</f>
        <v>0</v>
      </c>
      <c r="Q643" s="247">
        <f t="shared" si="84"/>
        <v>0</v>
      </c>
      <c r="R643" s="5">
        <f t="shared" si="79"/>
        <v>0</v>
      </c>
      <c r="S643" s="5">
        <f t="shared" si="85"/>
        <v>0</v>
      </c>
      <c r="T643" s="249">
        <f t="shared" si="86"/>
        <v>0</v>
      </c>
      <c r="U643" s="5">
        <f t="shared" si="80"/>
        <v>0</v>
      </c>
      <c r="V643" s="249">
        <f t="shared" si="81"/>
        <v>0</v>
      </c>
      <c r="W643" s="278">
        <f t="shared" si="82"/>
        <v>0</v>
      </c>
      <c r="X643" s="279">
        <f t="shared" si="83"/>
        <v>0</v>
      </c>
    </row>
    <row r="644" spans="14:24" x14ac:dyDescent="0.35">
      <c r="N644" s="246">
        <f>Weather_Site!B650</f>
        <v>0</v>
      </c>
      <c r="O644" s="247">
        <f>Weather_Site!C650</f>
        <v>0</v>
      </c>
      <c r="P644" s="5">
        <f>Weather_Site!E650</f>
        <v>0</v>
      </c>
      <c r="Q644" s="247">
        <f t="shared" si="84"/>
        <v>0</v>
      </c>
      <c r="R644" s="5">
        <f t="shared" si="79"/>
        <v>0</v>
      </c>
      <c r="S644" s="5">
        <f t="shared" si="85"/>
        <v>0</v>
      </c>
      <c r="T644" s="249">
        <f t="shared" si="86"/>
        <v>0</v>
      </c>
      <c r="U644" s="5">
        <f t="shared" si="80"/>
        <v>0</v>
      </c>
      <c r="V644" s="249">
        <f t="shared" si="81"/>
        <v>0</v>
      </c>
      <c r="W644" s="278">
        <f t="shared" si="82"/>
        <v>0</v>
      </c>
      <c r="X644" s="279">
        <f t="shared" si="83"/>
        <v>0</v>
      </c>
    </row>
    <row r="645" spans="14:24" x14ac:dyDescent="0.35">
      <c r="N645" s="246">
        <f>Weather_Site!B651</f>
        <v>0</v>
      </c>
      <c r="O645" s="247">
        <f>Weather_Site!C651</f>
        <v>0</v>
      </c>
      <c r="P645" s="5">
        <f>Weather_Site!E651</f>
        <v>0</v>
      </c>
      <c r="Q645" s="247">
        <f t="shared" si="84"/>
        <v>0</v>
      </c>
      <c r="R645" s="5">
        <f t="shared" si="79"/>
        <v>0</v>
      </c>
      <c r="S645" s="5">
        <f t="shared" si="85"/>
        <v>0</v>
      </c>
      <c r="T645" s="249">
        <f t="shared" si="86"/>
        <v>0</v>
      </c>
      <c r="U645" s="5">
        <f t="shared" si="80"/>
        <v>0</v>
      </c>
      <c r="V645" s="249">
        <f t="shared" si="81"/>
        <v>0</v>
      </c>
      <c r="W645" s="278">
        <f t="shared" si="82"/>
        <v>0</v>
      </c>
      <c r="X645" s="279">
        <f t="shared" si="83"/>
        <v>0</v>
      </c>
    </row>
    <row r="646" spans="14:24" x14ac:dyDescent="0.35">
      <c r="N646" s="246">
        <f>Weather_Site!B652</f>
        <v>0</v>
      </c>
      <c r="O646" s="247">
        <f>Weather_Site!C652</f>
        <v>0</v>
      </c>
      <c r="P646" s="5">
        <f>Weather_Site!E652</f>
        <v>0</v>
      </c>
      <c r="Q646" s="247">
        <f t="shared" si="84"/>
        <v>0</v>
      </c>
      <c r="R646" s="5">
        <f t="shared" si="79"/>
        <v>0</v>
      </c>
      <c r="S646" s="5">
        <f t="shared" si="85"/>
        <v>0</v>
      </c>
      <c r="T646" s="249">
        <f t="shared" si="86"/>
        <v>0</v>
      </c>
      <c r="U646" s="5">
        <f t="shared" si="80"/>
        <v>0</v>
      </c>
      <c r="V646" s="249">
        <f t="shared" si="81"/>
        <v>0</v>
      </c>
      <c r="W646" s="278">
        <f t="shared" si="82"/>
        <v>0</v>
      </c>
      <c r="X646" s="279">
        <f t="shared" si="83"/>
        <v>0</v>
      </c>
    </row>
    <row r="647" spans="14:24" x14ac:dyDescent="0.35">
      <c r="N647" s="246">
        <f>Weather_Site!B653</f>
        <v>0</v>
      </c>
      <c r="O647" s="247">
        <f>Weather_Site!C653</f>
        <v>0</v>
      </c>
      <c r="P647" s="5">
        <f>Weather_Site!E653</f>
        <v>0</v>
      </c>
      <c r="Q647" s="247">
        <f t="shared" si="84"/>
        <v>0</v>
      </c>
      <c r="R647" s="5">
        <f t="shared" si="79"/>
        <v>0</v>
      </c>
      <c r="S647" s="5">
        <f t="shared" si="85"/>
        <v>0</v>
      </c>
      <c r="T647" s="249">
        <f t="shared" si="86"/>
        <v>0</v>
      </c>
      <c r="U647" s="5">
        <f t="shared" si="80"/>
        <v>0</v>
      </c>
      <c r="V647" s="249">
        <f t="shared" si="81"/>
        <v>0</v>
      </c>
      <c r="W647" s="278">
        <f t="shared" si="82"/>
        <v>0</v>
      </c>
      <c r="X647" s="279">
        <f t="shared" si="83"/>
        <v>0</v>
      </c>
    </row>
    <row r="648" spans="14:24" x14ac:dyDescent="0.35">
      <c r="N648" s="246">
        <f>Weather_Site!B654</f>
        <v>0</v>
      </c>
      <c r="O648" s="247">
        <f>Weather_Site!C654</f>
        <v>0</v>
      </c>
      <c r="P648" s="5">
        <f>Weather_Site!E654</f>
        <v>0</v>
      </c>
      <c r="Q648" s="247">
        <f t="shared" si="84"/>
        <v>0</v>
      </c>
      <c r="R648" s="5">
        <f t="shared" ref="R648:R711" si="87">HOUR(Q648)</f>
        <v>0</v>
      </c>
      <c r="S648" s="5">
        <f t="shared" si="85"/>
        <v>0</v>
      </c>
      <c r="T648" s="249">
        <f t="shared" si="86"/>
        <v>0</v>
      </c>
      <c r="U648" s="5">
        <f t="shared" ref="U648:U711" si="88">MAX((T648-70*R648),0)</f>
        <v>0</v>
      </c>
      <c r="V648" s="249">
        <f t="shared" ref="V648:V711" si="89">IF(OR(AND((N648-N647)=0,O647&gt;0.5),AND((N648-N647)=1,O648&lt;0.5),AND(N648-N647)=0,O648&lt;0.5),U648+V647,U648)</f>
        <v>0</v>
      </c>
      <c r="W648" s="278">
        <f t="shared" ref="W648:W711" si="90">IF(O648&lt;0.75,MAX(V648,W647),V648)</f>
        <v>0</v>
      </c>
      <c r="X648" s="279">
        <f t="shared" si="83"/>
        <v>0</v>
      </c>
    </row>
    <row r="649" spans="14:24" x14ac:dyDescent="0.35">
      <c r="N649" s="246">
        <f>Weather_Site!B655</f>
        <v>0</v>
      </c>
      <c r="O649" s="247">
        <f>Weather_Site!C655</f>
        <v>0</v>
      </c>
      <c r="P649" s="5">
        <f>Weather_Site!E655</f>
        <v>0</v>
      </c>
      <c r="Q649" s="247">
        <f t="shared" si="84"/>
        <v>0</v>
      </c>
      <c r="R649" s="5">
        <f t="shared" si="87"/>
        <v>0</v>
      </c>
      <c r="S649" s="5">
        <f t="shared" si="85"/>
        <v>0</v>
      </c>
      <c r="T649" s="249">
        <f t="shared" si="86"/>
        <v>0</v>
      </c>
      <c r="U649" s="5">
        <f t="shared" si="88"/>
        <v>0</v>
      </c>
      <c r="V649" s="249">
        <f t="shared" si="89"/>
        <v>0</v>
      </c>
      <c r="W649" s="278">
        <f t="shared" si="90"/>
        <v>0</v>
      </c>
      <c r="X649" s="279">
        <f t="shared" si="83"/>
        <v>0</v>
      </c>
    </row>
    <row r="650" spans="14:24" x14ac:dyDescent="0.35">
      <c r="N650" s="246">
        <f>Weather_Site!B656</f>
        <v>0</v>
      </c>
      <c r="O650" s="247">
        <f>Weather_Site!C656</f>
        <v>0</v>
      </c>
      <c r="P650" s="5">
        <f>Weather_Site!E656</f>
        <v>0</v>
      </c>
      <c r="Q650" s="247">
        <f t="shared" si="84"/>
        <v>0</v>
      </c>
      <c r="R650" s="5">
        <f t="shared" si="87"/>
        <v>0</v>
      </c>
      <c r="S650" s="5">
        <f t="shared" si="85"/>
        <v>0</v>
      </c>
      <c r="T650" s="249">
        <f t="shared" si="86"/>
        <v>0</v>
      </c>
      <c r="U650" s="5">
        <f t="shared" si="88"/>
        <v>0</v>
      </c>
      <c r="V650" s="249">
        <f t="shared" si="89"/>
        <v>0</v>
      </c>
      <c r="W650" s="278">
        <f t="shared" si="90"/>
        <v>0</v>
      </c>
      <c r="X650" s="279">
        <f t="shared" si="83"/>
        <v>0</v>
      </c>
    </row>
    <row r="651" spans="14:24" x14ac:dyDescent="0.35">
      <c r="N651" s="246">
        <f>Weather_Site!B657</f>
        <v>0</v>
      </c>
      <c r="O651" s="247">
        <f>Weather_Site!C657</f>
        <v>0</v>
      </c>
      <c r="P651" s="5">
        <f>Weather_Site!E657</f>
        <v>0</v>
      </c>
      <c r="Q651" s="247">
        <f t="shared" si="84"/>
        <v>0</v>
      </c>
      <c r="R651" s="5">
        <f t="shared" si="87"/>
        <v>0</v>
      </c>
      <c r="S651" s="5">
        <f t="shared" si="85"/>
        <v>0</v>
      </c>
      <c r="T651" s="249">
        <f t="shared" si="86"/>
        <v>0</v>
      </c>
      <c r="U651" s="5">
        <f t="shared" si="88"/>
        <v>0</v>
      </c>
      <c r="V651" s="249">
        <f t="shared" si="89"/>
        <v>0</v>
      </c>
      <c r="W651" s="278">
        <f t="shared" si="90"/>
        <v>0</v>
      </c>
      <c r="X651" s="279">
        <f t="shared" si="83"/>
        <v>0</v>
      </c>
    </row>
    <row r="652" spans="14:24" x14ac:dyDescent="0.35">
      <c r="N652" s="246">
        <f>Weather_Site!B658</f>
        <v>0</v>
      </c>
      <c r="O652" s="247">
        <f>Weather_Site!C658</f>
        <v>0</v>
      </c>
      <c r="P652" s="5">
        <f>Weather_Site!E658</f>
        <v>0</v>
      </c>
      <c r="Q652" s="247">
        <f t="shared" si="84"/>
        <v>0</v>
      </c>
      <c r="R652" s="5">
        <f t="shared" si="87"/>
        <v>0</v>
      </c>
      <c r="S652" s="5">
        <f t="shared" si="85"/>
        <v>0</v>
      </c>
      <c r="T652" s="249">
        <f t="shared" si="86"/>
        <v>0</v>
      </c>
      <c r="U652" s="5">
        <f t="shared" si="88"/>
        <v>0</v>
      </c>
      <c r="V652" s="249">
        <f t="shared" si="89"/>
        <v>0</v>
      </c>
      <c r="W652" s="278">
        <f t="shared" si="90"/>
        <v>0</v>
      </c>
      <c r="X652" s="279">
        <f t="shared" si="83"/>
        <v>0</v>
      </c>
    </row>
    <row r="653" spans="14:24" x14ac:dyDescent="0.35">
      <c r="N653" s="246">
        <f>Weather_Site!B659</f>
        <v>0</v>
      </c>
      <c r="O653" s="247">
        <f>Weather_Site!C659</f>
        <v>0</v>
      </c>
      <c r="P653" s="5">
        <f>Weather_Site!E659</f>
        <v>0</v>
      </c>
      <c r="Q653" s="247">
        <f t="shared" si="84"/>
        <v>0</v>
      </c>
      <c r="R653" s="5">
        <f t="shared" si="87"/>
        <v>0</v>
      </c>
      <c r="S653" s="5">
        <f t="shared" si="85"/>
        <v>0</v>
      </c>
      <c r="T653" s="249">
        <f t="shared" si="86"/>
        <v>0</v>
      </c>
      <c r="U653" s="5">
        <f t="shared" si="88"/>
        <v>0</v>
      </c>
      <c r="V653" s="249">
        <f t="shared" si="89"/>
        <v>0</v>
      </c>
      <c r="W653" s="278">
        <f t="shared" si="90"/>
        <v>0</v>
      </c>
      <c r="X653" s="279">
        <f t="shared" si="83"/>
        <v>0</v>
      </c>
    </row>
    <row r="654" spans="14:24" x14ac:dyDescent="0.35">
      <c r="N654" s="246">
        <f>Weather_Site!B660</f>
        <v>0</v>
      </c>
      <c r="O654" s="247">
        <f>Weather_Site!C660</f>
        <v>0</v>
      </c>
      <c r="P654" s="5">
        <f>Weather_Site!E660</f>
        <v>0</v>
      </c>
      <c r="Q654" s="247">
        <f t="shared" si="84"/>
        <v>0</v>
      </c>
      <c r="R654" s="5">
        <f t="shared" si="87"/>
        <v>0</v>
      </c>
      <c r="S654" s="5">
        <f t="shared" si="85"/>
        <v>0</v>
      </c>
      <c r="T654" s="249">
        <f t="shared" si="86"/>
        <v>0</v>
      </c>
      <c r="U654" s="5">
        <f t="shared" si="88"/>
        <v>0</v>
      </c>
      <c r="V654" s="249">
        <f t="shared" si="89"/>
        <v>0</v>
      </c>
      <c r="W654" s="278">
        <f t="shared" si="90"/>
        <v>0</v>
      </c>
      <c r="X654" s="279">
        <f t="shared" si="83"/>
        <v>0</v>
      </c>
    </row>
    <row r="655" spans="14:24" x14ac:dyDescent="0.35">
      <c r="N655" s="246">
        <f>Weather_Site!B661</f>
        <v>0</v>
      </c>
      <c r="O655" s="247">
        <f>Weather_Site!C661</f>
        <v>0</v>
      </c>
      <c r="P655" s="5">
        <f>Weather_Site!E661</f>
        <v>0</v>
      </c>
      <c r="Q655" s="247">
        <f t="shared" si="84"/>
        <v>0</v>
      </c>
      <c r="R655" s="5">
        <f t="shared" si="87"/>
        <v>0</v>
      </c>
      <c r="S655" s="5">
        <f t="shared" si="85"/>
        <v>0</v>
      </c>
      <c r="T655" s="249">
        <f t="shared" si="86"/>
        <v>0</v>
      </c>
      <c r="U655" s="5">
        <f t="shared" si="88"/>
        <v>0</v>
      </c>
      <c r="V655" s="249">
        <f t="shared" si="89"/>
        <v>0</v>
      </c>
      <c r="W655" s="278">
        <f t="shared" si="90"/>
        <v>0</v>
      </c>
      <c r="X655" s="279">
        <f t="shared" si="83"/>
        <v>0</v>
      </c>
    </row>
    <row r="656" spans="14:24" x14ac:dyDescent="0.35">
      <c r="N656" s="246">
        <f>Weather_Site!B662</f>
        <v>0</v>
      </c>
      <c r="O656" s="247">
        <f>Weather_Site!C662</f>
        <v>0</v>
      </c>
      <c r="P656" s="5">
        <f>Weather_Site!E662</f>
        <v>0</v>
      </c>
      <c r="Q656" s="247">
        <f t="shared" si="84"/>
        <v>0</v>
      </c>
      <c r="R656" s="5">
        <f t="shared" si="87"/>
        <v>0</v>
      </c>
      <c r="S656" s="5">
        <f t="shared" si="85"/>
        <v>0</v>
      </c>
      <c r="T656" s="249">
        <f t="shared" si="86"/>
        <v>0</v>
      </c>
      <c r="U656" s="5">
        <f t="shared" si="88"/>
        <v>0</v>
      </c>
      <c r="V656" s="249">
        <f t="shared" si="89"/>
        <v>0</v>
      </c>
      <c r="W656" s="278">
        <f t="shared" si="90"/>
        <v>0</v>
      </c>
      <c r="X656" s="279">
        <f t="shared" si="83"/>
        <v>0</v>
      </c>
    </row>
    <row r="657" spans="14:24" x14ac:dyDescent="0.35">
      <c r="N657" s="246">
        <f>Weather_Site!B663</f>
        <v>0</v>
      </c>
      <c r="O657" s="247">
        <f>Weather_Site!C663</f>
        <v>0</v>
      </c>
      <c r="P657" s="5">
        <f>Weather_Site!E663</f>
        <v>0</v>
      </c>
      <c r="Q657" s="247">
        <f t="shared" si="84"/>
        <v>0</v>
      </c>
      <c r="R657" s="5">
        <f t="shared" si="87"/>
        <v>0</v>
      </c>
      <c r="S657" s="5">
        <f t="shared" si="85"/>
        <v>0</v>
      </c>
      <c r="T657" s="249">
        <f t="shared" si="86"/>
        <v>0</v>
      </c>
      <c r="U657" s="5">
        <f t="shared" si="88"/>
        <v>0</v>
      </c>
      <c r="V657" s="249">
        <f t="shared" si="89"/>
        <v>0</v>
      </c>
      <c r="W657" s="278">
        <f t="shared" si="90"/>
        <v>0</v>
      </c>
      <c r="X657" s="279">
        <f t="shared" si="83"/>
        <v>0</v>
      </c>
    </row>
    <row r="658" spans="14:24" x14ac:dyDescent="0.35">
      <c r="N658" s="246">
        <f>Weather_Site!B664</f>
        <v>0</v>
      </c>
      <c r="O658" s="247">
        <f>Weather_Site!C664</f>
        <v>0</v>
      </c>
      <c r="P658" s="5">
        <f>Weather_Site!E664</f>
        <v>0</v>
      </c>
      <c r="Q658" s="247">
        <f t="shared" si="84"/>
        <v>0</v>
      </c>
      <c r="R658" s="5">
        <f t="shared" si="87"/>
        <v>0</v>
      </c>
      <c r="S658" s="5">
        <f t="shared" si="85"/>
        <v>0</v>
      </c>
      <c r="T658" s="249">
        <f t="shared" si="86"/>
        <v>0</v>
      </c>
      <c r="U658" s="5">
        <f t="shared" si="88"/>
        <v>0</v>
      </c>
      <c r="V658" s="249">
        <f t="shared" si="89"/>
        <v>0</v>
      </c>
      <c r="W658" s="278">
        <f t="shared" si="90"/>
        <v>0</v>
      </c>
      <c r="X658" s="279">
        <f t="shared" si="83"/>
        <v>0</v>
      </c>
    </row>
    <row r="659" spans="14:24" x14ac:dyDescent="0.35">
      <c r="N659" s="246">
        <f>Weather_Site!B665</f>
        <v>0</v>
      </c>
      <c r="O659" s="247">
        <f>Weather_Site!C665</f>
        <v>0</v>
      </c>
      <c r="P659" s="5">
        <f>Weather_Site!E665</f>
        <v>0</v>
      </c>
      <c r="Q659" s="247">
        <f t="shared" si="84"/>
        <v>0</v>
      </c>
      <c r="R659" s="5">
        <f t="shared" si="87"/>
        <v>0</v>
      </c>
      <c r="S659" s="5">
        <f t="shared" si="85"/>
        <v>0</v>
      </c>
      <c r="T659" s="249">
        <f t="shared" si="86"/>
        <v>0</v>
      </c>
      <c r="U659" s="5">
        <f t="shared" si="88"/>
        <v>0</v>
      </c>
      <c r="V659" s="249">
        <f t="shared" si="89"/>
        <v>0</v>
      </c>
      <c r="W659" s="278">
        <f t="shared" si="90"/>
        <v>0</v>
      </c>
      <c r="X659" s="279">
        <f t="shared" si="83"/>
        <v>0</v>
      </c>
    </row>
    <row r="660" spans="14:24" x14ac:dyDescent="0.35">
      <c r="N660" s="246">
        <f>Weather_Site!B666</f>
        <v>0</v>
      </c>
      <c r="O660" s="247">
        <f>Weather_Site!C666</f>
        <v>0</v>
      </c>
      <c r="P660" s="5">
        <f>Weather_Site!E666</f>
        <v>0</v>
      </c>
      <c r="Q660" s="247">
        <f t="shared" si="84"/>
        <v>0</v>
      </c>
      <c r="R660" s="5">
        <f t="shared" si="87"/>
        <v>0</v>
      </c>
      <c r="S660" s="5">
        <f t="shared" si="85"/>
        <v>0</v>
      </c>
      <c r="T660" s="249">
        <f t="shared" si="86"/>
        <v>0</v>
      </c>
      <c r="U660" s="5">
        <f t="shared" si="88"/>
        <v>0</v>
      </c>
      <c r="V660" s="249">
        <f t="shared" si="89"/>
        <v>0</v>
      </c>
      <c r="W660" s="278">
        <f t="shared" si="90"/>
        <v>0</v>
      </c>
      <c r="X660" s="279">
        <f t="shared" si="83"/>
        <v>0</v>
      </c>
    </row>
    <row r="661" spans="14:24" x14ac:dyDescent="0.35">
      <c r="N661" s="246">
        <f>Weather_Site!B667</f>
        <v>0</v>
      </c>
      <c r="O661" s="247">
        <f>Weather_Site!C667</f>
        <v>0</v>
      </c>
      <c r="P661" s="5">
        <f>Weather_Site!E667</f>
        <v>0</v>
      </c>
      <c r="Q661" s="247">
        <f t="shared" si="84"/>
        <v>0</v>
      </c>
      <c r="R661" s="5">
        <f t="shared" si="87"/>
        <v>0</v>
      </c>
      <c r="S661" s="5">
        <f t="shared" si="85"/>
        <v>0</v>
      </c>
      <c r="T661" s="249">
        <f t="shared" si="86"/>
        <v>0</v>
      </c>
      <c r="U661" s="5">
        <f t="shared" si="88"/>
        <v>0</v>
      </c>
      <c r="V661" s="249">
        <f t="shared" si="89"/>
        <v>0</v>
      </c>
      <c r="W661" s="278">
        <f t="shared" si="90"/>
        <v>0</v>
      </c>
      <c r="X661" s="279">
        <f t="shared" si="83"/>
        <v>0</v>
      </c>
    </row>
    <row r="662" spans="14:24" x14ac:dyDescent="0.35">
      <c r="N662" s="246">
        <f>Weather_Site!B668</f>
        <v>0</v>
      </c>
      <c r="O662" s="247">
        <f>Weather_Site!C668</f>
        <v>0</v>
      </c>
      <c r="P662" s="5">
        <f>Weather_Site!E668</f>
        <v>0</v>
      </c>
      <c r="Q662" s="247">
        <f t="shared" si="84"/>
        <v>0</v>
      </c>
      <c r="R662" s="5">
        <f t="shared" si="87"/>
        <v>0</v>
      </c>
      <c r="S662" s="5">
        <f t="shared" si="85"/>
        <v>0</v>
      </c>
      <c r="T662" s="249">
        <f t="shared" si="86"/>
        <v>0</v>
      </c>
      <c r="U662" s="5">
        <f t="shared" si="88"/>
        <v>0</v>
      </c>
      <c r="V662" s="249">
        <f t="shared" si="89"/>
        <v>0</v>
      </c>
      <c r="W662" s="278">
        <f t="shared" si="90"/>
        <v>0</v>
      </c>
      <c r="X662" s="279">
        <f t="shared" si="83"/>
        <v>0</v>
      </c>
    </row>
    <row r="663" spans="14:24" x14ac:dyDescent="0.35">
      <c r="N663" s="246">
        <f>Weather_Site!B669</f>
        <v>0</v>
      </c>
      <c r="O663" s="247">
        <f>Weather_Site!C669</f>
        <v>0</v>
      </c>
      <c r="P663" s="5">
        <f>Weather_Site!E669</f>
        <v>0</v>
      </c>
      <c r="Q663" s="247">
        <f t="shared" si="84"/>
        <v>0</v>
      </c>
      <c r="R663" s="5">
        <f t="shared" si="87"/>
        <v>0</v>
      </c>
      <c r="S663" s="5">
        <f t="shared" si="85"/>
        <v>0</v>
      </c>
      <c r="T663" s="249">
        <f t="shared" si="86"/>
        <v>0</v>
      </c>
      <c r="U663" s="5">
        <f t="shared" si="88"/>
        <v>0</v>
      </c>
      <c r="V663" s="249">
        <f t="shared" si="89"/>
        <v>0</v>
      </c>
      <c r="W663" s="278">
        <f t="shared" si="90"/>
        <v>0</v>
      </c>
      <c r="X663" s="279">
        <f t="shared" si="83"/>
        <v>0</v>
      </c>
    </row>
    <row r="664" spans="14:24" x14ac:dyDescent="0.35">
      <c r="N664" s="246">
        <f>Weather_Site!B670</f>
        <v>0</v>
      </c>
      <c r="O664" s="247">
        <f>Weather_Site!C670</f>
        <v>0</v>
      </c>
      <c r="P664" s="5">
        <f>Weather_Site!E670</f>
        <v>0</v>
      </c>
      <c r="Q664" s="247">
        <f t="shared" si="84"/>
        <v>0</v>
      </c>
      <c r="R664" s="5">
        <f t="shared" si="87"/>
        <v>0</v>
      </c>
      <c r="S664" s="5">
        <f t="shared" si="85"/>
        <v>0</v>
      </c>
      <c r="T664" s="249">
        <f t="shared" si="86"/>
        <v>0</v>
      </c>
      <c r="U664" s="5">
        <f t="shared" si="88"/>
        <v>0</v>
      </c>
      <c r="V664" s="249">
        <f t="shared" si="89"/>
        <v>0</v>
      </c>
      <c r="W664" s="278">
        <f t="shared" si="90"/>
        <v>0</v>
      </c>
      <c r="X664" s="279">
        <f t="shared" si="83"/>
        <v>0</v>
      </c>
    </row>
    <row r="665" spans="14:24" x14ac:dyDescent="0.35">
      <c r="N665" s="246">
        <f>Weather_Site!B671</f>
        <v>0</v>
      </c>
      <c r="O665" s="247">
        <f>Weather_Site!C671</f>
        <v>0</v>
      </c>
      <c r="P665" s="5">
        <f>Weather_Site!E671</f>
        <v>0</v>
      </c>
      <c r="Q665" s="247">
        <f t="shared" si="84"/>
        <v>0</v>
      </c>
      <c r="R665" s="5">
        <f t="shared" si="87"/>
        <v>0</v>
      </c>
      <c r="S665" s="5">
        <f t="shared" si="85"/>
        <v>0</v>
      </c>
      <c r="T665" s="249">
        <f t="shared" si="86"/>
        <v>0</v>
      </c>
      <c r="U665" s="5">
        <f t="shared" si="88"/>
        <v>0</v>
      </c>
      <c r="V665" s="249">
        <f t="shared" si="89"/>
        <v>0</v>
      </c>
      <c r="W665" s="278">
        <f t="shared" si="90"/>
        <v>0</v>
      </c>
      <c r="X665" s="279">
        <f t="shared" si="83"/>
        <v>0</v>
      </c>
    </row>
    <row r="666" spans="14:24" x14ac:dyDescent="0.35">
      <c r="N666" s="246">
        <f>Weather_Site!B672</f>
        <v>0</v>
      </c>
      <c r="O666" s="247">
        <f>Weather_Site!C672</f>
        <v>0</v>
      </c>
      <c r="P666" s="5">
        <f>Weather_Site!E672</f>
        <v>0</v>
      </c>
      <c r="Q666" s="247">
        <f t="shared" si="84"/>
        <v>0</v>
      </c>
      <c r="R666" s="5">
        <f t="shared" si="87"/>
        <v>0</v>
      </c>
      <c r="S666" s="5">
        <f t="shared" si="85"/>
        <v>0</v>
      </c>
      <c r="T666" s="249">
        <f t="shared" si="86"/>
        <v>0</v>
      </c>
      <c r="U666" s="5">
        <f t="shared" si="88"/>
        <v>0</v>
      </c>
      <c r="V666" s="249">
        <f t="shared" si="89"/>
        <v>0</v>
      </c>
      <c r="W666" s="278">
        <f t="shared" si="90"/>
        <v>0</v>
      </c>
      <c r="X666" s="279">
        <f t="shared" si="83"/>
        <v>0</v>
      </c>
    </row>
    <row r="667" spans="14:24" x14ac:dyDescent="0.35">
      <c r="N667" s="246">
        <f>Weather_Site!B673</f>
        <v>0</v>
      </c>
      <c r="O667" s="247">
        <f>Weather_Site!C673</f>
        <v>0</v>
      </c>
      <c r="P667" s="5">
        <f>Weather_Site!E673</f>
        <v>0</v>
      </c>
      <c r="Q667" s="247">
        <f t="shared" si="84"/>
        <v>0</v>
      </c>
      <c r="R667" s="5">
        <f t="shared" si="87"/>
        <v>0</v>
      </c>
      <c r="S667" s="5">
        <f t="shared" si="85"/>
        <v>0</v>
      </c>
      <c r="T667" s="249">
        <f t="shared" si="86"/>
        <v>0</v>
      </c>
      <c r="U667" s="5">
        <f t="shared" si="88"/>
        <v>0</v>
      </c>
      <c r="V667" s="249">
        <f t="shared" si="89"/>
        <v>0</v>
      </c>
      <c r="W667" s="278">
        <f t="shared" si="90"/>
        <v>0</v>
      </c>
      <c r="X667" s="279">
        <f t="shared" si="83"/>
        <v>0</v>
      </c>
    </row>
    <row r="668" spans="14:24" x14ac:dyDescent="0.35">
      <c r="N668" s="246">
        <f>Weather_Site!B674</f>
        <v>0</v>
      </c>
      <c r="O668" s="247">
        <f>Weather_Site!C674</f>
        <v>0</v>
      </c>
      <c r="P668" s="5">
        <f>Weather_Site!E674</f>
        <v>0</v>
      </c>
      <c r="Q668" s="247">
        <f t="shared" si="84"/>
        <v>0</v>
      </c>
      <c r="R668" s="5">
        <f t="shared" si="87"/>
        <v>0</v>
      </c>
      <c r="S668" s="5">
        <f t="shared" si="85"/>
        <v>0</v>
      </c>
      <c r="T668" s="249">
        <f t="shared" si="86"/>
        <v>0</v>
      </c>
      <c r="U668" s="5">
        <f t="shared" si="88"/>
        <v>0</v>
      </c>
      <c r="V668" s="249">
        <f t="shared" si="89"/>
        <v>0</v>
      </c>
      <c r="W668" s="278">
        <f t="shared" si="90"/>
        <v>0</v>
      </c>
      <c r="X668" s="279">
        <f t="shared" si="83"/>
        <v>0</v>
      </c>
    </row>
    <row r="669" spans="14:24" x14ac:dyDescent="0.35">
      <c r="N669" s="246">
        <f>Weather_Site!B675</f>
        <v>0</v>
      </c>
      <c r="O669" s="247">
        <f>Weather_Site!C675</f>
        <v>0</v>
      </c>
      <c r="P669" s="5">
        <f>Weather_Site!E675</f>
        <v>0</v>
      </c>
      <c r="Q669" s="247">
        <f t="shared" si="84"/>
        <v>0</v>
      </c>
      <c r="R669" s="5">
        <f t="shared" si="87"/>
        <v>0</v>
      </c>
      <c r="S669" s="5">
        <f t="shared" si="85"/>
        <v>0</v>
      </c>
      <c r="T669" s="249">
        <f t="shared" si="86"/>
        <v>0</v>
      </c>
      <c r="U669" s="5">
        <f t="shared" si="88"/>
        <v>0</v>
      </c>
      <c r="V669" s="249">
        <f t="shared" si="89"/>
        <v>0</v>
      </c>
      <c r="W669" s="278">
        <f t="shared" si="90"/>
        <v>0</v>
      </c>
      <c r="X669" s="279">
        <f t="shared" si="83"/>
        <v>0</v>
      </c>
    </row>
    <row r="670" spans="14:24" x14ac:dyDescent="0.35">
      <c r="N670" s="246">
        <f>Weather_Site!B676</f>
        <v>0</v>
      </c>
      <c r="O670" s="247">
        <f>Weather_Site!C676</f>
        <v>0</v>
      </c>
      <c r="P670" s="5">
        <f>Weather_Site!E676</f>
        <v>0</v>
      </c>
      <c r="Q670" s="247">
        <f t="shared" si="84"/>
        <v>0</v>
      </c>
      <c r="R670" s="5">
        <f t="shared" si="87"/>
        <v>0</v>
      </c>
      <c r="S670" s="5">
        <f t="shared" si="85"/>
        <v>0</v>
      </c>
      <c r="T670" s="249">
        <f t="shared" si="86"/>
        <v>0</v>
      </c>
      <c r="U670" s="5">
        <f t="shared" si="88"/>
        <v>0</v>
      </c>
      <c r="V670" s="249">
        <f t="shared" si="89"/>
        <v>0</v>
      </c>
      <c r="W670" s="278">
        <f t="shared" si="90"/>
        <v>0</v>
      </c>
      <c r="X670" s="279">
        <f t="shared" si="83"/>
        <v>0</v>
      </c>
    </row>
    <row r="671" spans="14:24" x14ac:dyDescent="0.35">
      <c r="N671" s="246">
        <f>Weather_Site!B677</f>
        <v>0</v>
      </c>
      <c r="O671" s="247">
        <f>Weather_Site!C677</f>
        <v>0</v>
      </c>
      <c r="P671" s="5">
        <f>Weather_Site!E677</f>
        <v>0</v>
      </c>
      <c r="Q671" s="247">
        <f t="shared" si="84"/>
        <v>0</v>
      </c>
      <c r="R671" s="5">
        <f t="shared" si="87"/>
        <v>0</v>
      </c>
      <c r="S671" s="5">
        <f t="shared" si="85"/>
        <v>0</v>
      </c>
      <c r="T671" s="249">
        <f t="shared" si="86"/>
        <v>0</v>
      </c>
      <c r="U671" s="5">
        <f t="shared" si="88"/>
        <v>0</v>
      </c>
      <c r="V671" s="249">
        <f t="shared" si="89"/>
        <v>0</v>
      </c>
      <c r="W671" s="278">
        <f t="shared" si="90"/>
        <v>0</v>
      </c>
      <c r="X671" s="279">
        <f t="shared" si="83"/>
        <v>0</v>
      </c>
    </row>
    <row r="672" spans="14:24" x14ac:dyDescent="0.35">
      <c r="N672" s="246">
        <f>Weather_Site!B678</f>
        <v>0</v>
      </c>
      <c r="O672" s="247">
        <f>Weather_Site!C678</f>
        <v>0</v>
      </c>
      <c r="P672" s="5">
        <f>Weather_Site!E678</f>
        <v>0</v>
      </c>
      <c r="Q672" s="247">
        <f t="shared" si="84"/>
        <v>0</v>
      </c>
      <c r="R672" s="5">
        <f t="shared" si="87"/>
        <v>0</v>
      </c>
      <c r="S672" s="5">
        <f t="shared" si="85"/>
        <v>0</v>
      </c>
      <c r="T672" s="249">
        <f t="shared" si="86"/>
        <v>0</v>
      </c>
      <c r="U672" s="5">
        <f t="shared" si="88"/>
        <v>0</v>
      </c>
      <c r="V672" s="249">
        <f t="shared" si="89"/>
        <v>0</v>
      </c>
      <c r="W672" s="278">
        <f t="shared" si="90"/>
        <v>0</v>
      </c>
      <c r="X672" s="279">
        <f t="shared" si="83"/>
        <v>0</v>
      </c>
    </row>
    <row r="673" spans="14:24" x14ac:dyDescent="0.35">
      <c r="N673" s="246">
        <f>Weather_Site!B679</f>
        <v>0</v>
      </c>
      <c r="O673" s="247">
        <f>Weather_Site!C679</f>
        <v>0</v>
      </c>
      <c r="P673" s="5">
        <f>Weather_Site!E679</f>
        <v>0</v>
      </c>
      <c r="Q673" s="247">
        <f t="shared" si="84"/>
        <v>0</v>
      </c>
      <c r="R673" s="5">
        <f t="shared" si="87"/>
        <v>0</v>
      </c>
      <c r="S673" s="5">
        <f t="shared" si="85"/>
        <v>0</v>
      </c>
      <c r="T673" s="249">
        <f t="shared" si="86"/>
        <v>0</v>
      </c>
      <c r="U673" s="5">
        <f t="shared" si="88"/>
        <v>0</v>
      </c>
      <c r="V673" s="249">
        <f t="shared" si="89"/>
        <v>0</v>
      </c>
      <c r="W673" s="278">
        <f t="shared" si="90"/>
        <v>0</v>
      </c>
      <c r="X673" s="279">
        <f t="shared" si="83"/>
        <v>0</v>
      </c>
    </row>
    <row r="674" spans="14:24" x14ac:dyDescent="0.35">
      <c r="N674" s="246">
        <f>Weather_Site!B680</f>
        <v>0</v>
      </c>
      <c r="O674" s="247">
        <f>Weather_Site!C680</f>
        <v>0</v>
      </c>
      <c r="P674" s="5">
        <f>Weather_Site!E680</f>
        <v>0</v>
      </c>
      <c r="Q674" s="247">
        <f t="shared" si="84"/>
        <v>0</v>
      </c>
      <c r="R674" s="5">
        <f t="shared" si="87"/>
        <v>0</v>
      </c>
      <c r="S674" s="5">
        <f t="shared" si="85"/>
        <v>0</v>
      </c>
      <c r="T674" s="249">
        <f t="shared" si="86"/>
        <v>0</v>
      </c>
      <c r="U674" s="5">
        <f t="shared" si="88"/>
        <v>0</v>
      </c>
      <c r="V674" s="249">
        <f t="shared" si="89"/>
        <v>0</v>
      </c>
      <c r="W674" s="278">
        <f t="shared" si="90"/>
        <v>0</v>
      </c>
      <c r="X674" s="279">
        <f t="shared" si="83"/>
        <v>0</v>
      </c>
    </row>
    <row r="675" spans="14:24" x14ac:dyDescent="0.35">
      <c r="N675" s="246">
        <f>Weather_Site!B681</f>
        <v>0</v>
      </c>
      <c r="O675" s="247">
        <f>Weather_Site!C681</f>
        <v>0</v>
      </c>
      <c r="P675" s="5">
        <f>Weather_Site!E681</f>
        <v>0</v>
      </c>
      <c r="Q675" s="247">
        <f t="shared" si="84"/>
        <v>0</v>
      </c>
      <c r="R675" s="5">
        <f t="shared" si="87"/>
        <v>0</v>
      </c>
      <c r="S675" s="5">
        <f t="shared" si="85"/>
        <v>0</v>
      </c>
      <c r="T675" s="249">
        <f t="shared" si="86"/>
        <v>0</v>
      </c>
      <c r="U675" s="5">
        <f t="shared" si="88"/>
        <v>0</v>
      </c>
      <c r="V675" s="249">
        <f t="shared" si="89"/>
        <v>0</v>
      </c>
      <c r="W675" s="278">
        <f t="shared" si="90"/>
        <v>0</v>
      </c>
      <c r="X675" s="279">
        <f t="shared" si="83"/>
        <v>0</v>
      </c>
    </row>
    <row r="676" spans="14:24" x14ac:dyDescent="0.35">
      <c r="N676" s="246">
        <f>Weather_Site!B682</f>
        <v>0</v>
      </c>
      <c r="O676" s="247">
        <f>Weather_Site!C682</f>
        <v>0</v>
      </c>
      <c r="P676" s="5">
        <f>Weather_Site!E682</f>
        <v>0</v>
      </c>
      <c r="Q676" s="247">
        <f t="shared" si="84"/>
        <v>0</v>
      </c>
      <c r="R676" s="5">
        <f t="shared" si="87"/>
        <v>0</v>
      </c>
      <c r="S676" s="5">
        <f t="shared" si="85"/>
        <v>0</v>
      </c>
      <c r="T676" s="249">
        <f t="shared" si="86"/>
        <v>0</v>
      </c>
      <c r="U676" s="5">
        <f t="shared" si="88"/>
        <v>0</v>
      </c>
      <c r="V676" s="249">
        <f t="shared" si="89"/>
        <v>0</v>
      </c>
      <c r="W676" s="278">
        <f t="shared" si="90"/>
        <v>0</v>
      </c>
      <c r="X676" s="279">
        <f t="shared" ref="X676:X739" si="91">IF(AND(O675&lt;0.333,O676&gt;=0.333),W676,X675)</f>
        <v>0</v>
      </c>
    </row>
    <row r="677" spans="14:24" x14ac:dyDescent="0.35">
      <c r="N677" s="246">
        <f>Weather_Site!B683</f>
        <v>0</v>
      </c>
      <c r="O677" s="247">
        <f>Weather_Site!C683</f>
        <v>0</v>
      </c>
      <c r="P677" s="5">
        <f>Weather_Site!E683</f>
        <v>0</v>
      </c>
      <c r="Q677" s="247">
        <f t="shared" ref="Q677:Q740" si="92">IF((O677-O676)&lt;0,(1-MAX(O676,0.625))+MIN(O677,0.334),(IF(O676&lt;0.333,(MIN(O677,0.334)-O676),IF(O677&gt;0.625,MAX(O677,0.625)-O676,0))))</f>
        <v>0</v>
      </c>
      <c r="R677" s="5">
        <f t="shared" si="87"/>
        <v>0</v>
      </c>
      <c r="S677" s="5">
        <f t="shared" ref="S677:S740" si="93">HOUR(O677)</f>
        <v>0</v>
      </c>
      <c r="T677" s="249">
        <f t="shared" ref="T677:T740" si="94">(P677+P676)/2*R677</f>
        <v>0</v>
      </c>
      <c r="U677" s="5">
        <f t="shared" si="88"/>
        <v>0</v>
      </c>
      <c r="V677" s="249">
        <f t="shared" si="89"/>
        <v>0</v>
      </c>
      <c r="W677" s="278">
        <f t="shared" si="90"/>
        <v>0</v>
      </c>
      <c r="X677" s="279">
        <f t="shared" si="91"/>
        <v>0</v>
      </c>
    </row>
    <row r="678" spans="14:24" x14ac:dyDescent="0.35">
      <c r="N678" s="246">
        <f>Weather_Site!B684</f>
        <v>0</v>
      </c>
      <c r="O678" s="247">
        <f>Weather_Site!C684</f>
        <v>0</v>
      </c>
      <c r="P678" s="5">
        <f>Weather_Site!E684</f>
        <v>0</v>
      </c>
      <c r="Q678" s="247">
        <f t="shared" si="92"/>
        <v>0</v>
      </c>
      <c r="R678" s="5">
        <f t="shared" si="87"/>
        <v>0</v>
      </c>
      <c r="S678" s="5">
        <f t="shared" si="93"/>
        <v>0</v>
      </c>
      <c r="T678" s="249">
        <f t="shared" si="94"/>
        <v>0</v>
      </c>
      <c r="U678" s="5">
        <f t="shared" si="88"/>
        <v>0</v>
      </c>
      <c r="V678" s="249">
        <f t="shared" si="89"/>
        <v>0</v>
      </c>
      <c r="W678" s="278">
        <f t="shared" si="90"/>
        <v>0</v>
      </c>
      <c r="X678" s="279">
        <f t="shared" si="91"/>
        <v>0</v>
      </c>
    </row>
    <row r="679" spans="14:24" x14ac:dyDescent="0.35">
      <c r="N679" s="246">
        <f>Weather_Site!B685</f>
        <v>0</v>
      </c>
      <c r="O679" s="247">
        <f>Weather_Site!C685</f>
        <v>0</v>
      </c>
      <c r="P679" s="5">
        <f>Weather_Site!E685</f>
        <v>0</v>
      </c>
      <c r="Q679" s="247">
        <f t="shared" si="92"/>
        <v>0</v>
      </c>
      <c r="R679" s="5">
        <f t="shared" si="87"/>
        <v>0</v>
      </c>
      <c r="S679" s="5">
        <f t="shared" si="93"/>
        <v>0</v>
      </c>
      <c r="T679" s="249">
        <f t="shared" si="94"/>
        <v>0</v>
      </c>
      <c r="U679" s="5">
        <f t="shared" si="88"/>
        <v>0</v>
      </c>
      <c r="V679" s="249">
        <f t="shared" si="89"/>
        <v>0</v>
      </c>
      <c r="W679" s="278">
        <f t="shared" si="90"/>
        <v>0</v>
      </c>
      <c r="X679" s="279">
        <f t="shared" si="91"/>
        <v>0</v>
      </c>
    </row>
    <row r="680" spans="14:24" x14ac:dyDescent="0.35">
      <c r="N680" s="246">
        <f>Weather_Site!B686</f>
        <v>0</v>
      </c>
      <c r="O680" s="247">
        <f>Weather_Site!C686</f>
        <v>0</v>
      </c>
      <c r="P680" s="5">
        <f>Weather_Site!E686</f>
        <v>0</v>
      </c>
      <c r="Q680" s="247">
        <f t="shared" si="92"/>
        <v>0</v>
      </c>
      <c r="R680" s="5">
        <f t="shared" si="87"/>
        <v>0</v>
      </c>
      <c r="S680" s="5">
        <f t="shared" si="93"/>
        <v>0</v>
      </c>
      <c r="T680" s="249">
        <f t="shared" si="94"/>
        <v>0</v>
      </c>
      <c r="U680" s="5">
        <f t="shared" si="88"/>
        <v>0</v>
      </c>
      <c r="V680" s="249">
        <f t="shared" si="89"/>
        <v>0</v>
      </c>
      <c r="W680" s="278">
        <f t="shared" si="90"/>
        <v>0</v>
      </c>
      <c r="X680" s="279">
        <f t="shared" si="91"/>
        <v>0</v>
      </c>
    </row>
    <row r="681" spans="14:24" x14ac:dyDescent="0.35">
      <c r="N681" s="246">
        <f>Weather_Site!B687</f>
        <v>0</v>
      </c>
      <c r="O681" s="247">
        <f>Weather_Site!C687</f>
        <v>0</v>
      </c>
      <c r="P681" s="5">
        <f>Weather_Site!E687</f>
        <v>0</v>
      </c>
      <c r="Q681" s="247">
        <f t="shared" si="92"/>
        <v>0</v>
      </c>
      <c r="R681" s="5">
        <f t="shared" si="87"/>
        <v>0</v>
      </c>
      <c r="S681" s="5">
        <f t="shared" si="93"/>
        <v>0</v>
      </c>
      <c r="T681" s="249">
        <f t="shared" si="94"/>
        <v>0</v>
      </c>
      <c r="U681" s="5">
        <f t="shared" si="88"/>
        <v>0</v>
      </c>
      <c r="V681" s="249">
        <f t="shared" si="89"/>
        <v>0</v>
      </c>
      <c r="W681" s="278">
        <f t="shared" si="90"/>
        <v>0</v>
      </c>
      <c r="X681" s="279">
        <f t="shared" si="91"/>
        <v>0</v>
      </c>
    </row>
    <row r="682" spans="14:24" x14ac:dyDescent="0.35">
      <c r="N682" s="246">
        <f>Weather_Site!B688</f>
        <v>0</v>
      </c>
      <c r="O682" s="247">
        <f>Weather_Site!C688</f>
        <v>0</v>
      </c>
      <c r="P682" s="5">
        <f>Weather_Site!E688</f>
        <v>0</v>
      </c>
      <c r="Q682" s="247">
        <f t="shared" si="92"/>
        <v>0</v>
      </c>
      <c r="R682" s="5">
        <f t="shared" si="87"/>
        <v>0</v>
      </c>
      <c r="S682" s="5">
        <f t="shared" si="93"/>
        <v>0</v>
      </c>
      <c r="T682" s="249">
        <f t="shared" si="94"/>
        <v>0</v>
      </c>
      <c r="U682" s="5">
        <f t="shared" si="88"/>
        <v>0</v>
      </c>
      <c r="V682" s="249">
        <f t="shared" si="89"/>
        <v>0</v>
      </c>
      <c r="W682" s="278">
        <f t="shared" si="90"/>
        <v>0</v>
      </c>
      <c r="X682" s="279">
        <f t="shared" si="91"/>
        <v>0</v>
      </c>
    </row>
    <row r="683" spans="14:24" x14ac:dyDescent="0.35">
      <c r="N683" s="246">
        <f>Weather_Site!B689</f>
        <v>0</v>
      </c>
      <c r="O683" s="247">
        <f>Weather_Site!C689</f>
        <v>0</v>
      </c>
      <c r="P683" s="5">
        <f>Weather_Site!E689</f>
        <v>0</v>
      </c>
      <c r="Q683" s="247">
        <f t="shared" si="92"/>
        <v>0</v>
      </c>
      <c r="R683" s="5">
        <f t="shared" si="87"/>
        <v>0</v>
      </c>
      <c r="S683" s="5">
        <f t="shared" si="93"/>
        <v>0</v>
      </c>
      <c r="T683" s="249">
        <f t="shared" si="94"/>
        <v>0</v>
      </c>
      <c r="U683" s="5">
        <f t="shared" si="88"/>
        <v>0</v>
      </c>
      <c r="V683" s="249">
        <f t="shared" si="89"/>
        <v>0</v>
      </c>
      <c r="W683" s="278">
        <f t="shared" si="90"/>
        <v>0</v>
      </c>
      <c r="X683" s="279">
        <f t="shared" si="91"/>
        <v>0</v>
      </c>
    </row>
    <row r="684" spans="14:24" x14ac:dyDescent="0.35">
      <c r="N684" s="246">
        <f>Weather_Site!B690</f>
        <v>0</v>
      </c>
      <c r="O684" s="247">
        <f>Weather_Site!C690</f>
        <v>0</v>
      </c>
      <c r="P684" s="5">
        <f>Weather_Site!E690</f>
        <v>0</v>
      </c>
      <c r="Q684" s="247">
        <f t="shared" si="92"/>
        <v>0</v>
      </c>
      <c r="R684" s="5">
        <f t="shared" si="87"/>
        <v>0</v>
      </c>
      <c r="S684" s="5">
        <f t="shared" si="93"/>
        <v>0</v>
      </c>
      <c r="T684" s="249">
        <f t="shared" si="94"/>
        <v>0</v>
      </c>
      <c r="U684" s="5">
        <f t="shared" si="88"/>
        <v>0</v>
      </c>
      <c r="V684" s="249">
        <f t="shared" si="89"/>
        <v>0</v>
      </c>
      <c r="W684" s="278">
        <f t="shared" si="90"/>
        <v>0</v>
      </c>
      <c r="X684" s="279">
        <f t="shared" si="91"/>
        <v>0</v>
      </c>
    </row>
    <row r="685" spans="14:24" x14ac:dyDescent="0.35">
      <c r="N685" s="246">
        <f>Weather_Site!B691</f>
        <v>0</v>
      </c>
      <c r="O685" s="247">
        <f>Weather_Site!C691</f>
        <v>0</v>
      </c>
      <c r="P685" s="5">
        <f>Weather_Site!E691</f>
        <v>0</v>
      </c>
      <c r="Q685" s="247">
        <f t="shared" si="92"/>
        <v>0</v>
      </c>
      <c r="R685" s="5">
        <f t="shared" si="87"/>
        <v>0</v>
      </c>
      <c r="S685" s="5">
        <f t="shared" si="93"/>
        <v>0</v>
      </c>
      <c r="T685" s="249">
        <f t="shared" si="94"/>
        <v>0</v>
      </c>
      <c r="U685" s="5">
        <f t="shared" si="88"/>
        <v>0</v>
      </c>
      <c r="V685" s="249">
        <f t="shared" si="89"/>
        <v>0</v>
      </c>
      <c r="W685" s="278">
        <f t="shared" si="90"/>
        <v>0</v>
      </c>
      <c r="X685" s="279">
        <f t="shared" si="91"/>
        <v>0</v>
      </c>
    </row>
    <row r="686" spans="14:24" x14ac:dyDescent="0.35">
      <c r="N686" s="246">
        <f>Weather_Site!B692</f>
        <v>0</v>
      </c>
      <c r="O686" s="247">
        <f>Weather_Site!C692</f>
        <v>0</v>
      </c>
      <c r="P686" s="5">
        <f>Weather_Site!E692</f>
        <v>0</v>
      </c>
      <c r="Q686" s="247">
        <f t="shared" si="92"/>
        <v>0</v>
      </c>
      <c r="R686" s="5">
        <f t="shared" si="87"/>
        <v>0</v>
      </c>
      <c r="S686" s="5">
        <f t="shared" si="93"/>
        <v>0</v>
      </c>
      <c r="T686" s="249">
        <f t="shared" si="94"/>
        <v>0</v>
      </c>
      <c r="U686" s="5">
        <f t="shared" si="88"/>
        <v>0</v>
      </c>
      <c r="V686" s="249">
        <f t="shared" si="89"/>
        <v>0</v>
      </c>
      <c r="W686" s="278">
        <f t="shared" si="90"/>
        <v>0</v>
      </c>
      <c r="X686" s="279">
        <f t="shared" si="91"/>
        <v>0</v>
      </c>
    </row>
    <row r="687" spans="14:24" x14ac:dyDescent="0.35">
      <c r="N687" s="246">
        <f>Weather_Site!B693</f>
        <v>0</v>
      </c>
      <c r="O687" s="247">
        <f>Weather_Site!C693</f>
        <v>0</v>
      </c>
      <c r="P687" s="5">
        <f>Weather_Site!E693</f>
        <v>0</v>
      </c>
      <c r="Q687" s="247">
        <f t="shared" si="92"/>
        <v>0</v>
      </c>
      <c r="R687" s="5">
        <f t="shared" si="87"/>
        <v>0</v>
      </c>
      <c r="S687" s="5">
        <f t="shared" si="93"/>
        <v>0</v>
      </c>
      <c r="T687" s="249">
        <f t="shared" si="94"/>
        <v>0</v>
      </c>
      <c r="U687" s="5">
        <f t="shared" si="88"/>
        <v>0</v>
      </c>
      <c r="V687" s="249">
        <f t="shared" si="89"/>
        <v>0</v>
      </c>
      <c r="W687" s="278">
        <f t="shared" si="90"/>
        <v>0</v>
      </c>
      <c r="X687" s="279">
        <f t="shared" si="91"/>
        <v>0</v>
      </c>
    </row>
    <row r="688" spans="14:24" x14ac:dyDescent="0.35">
      <c r="N688" s="246">
        <f>Weather_Site!B694</f>
        <v>0</v>
      </c>
      <c r="O688" s="247">
        <f>Weather_Site!C694</f>
        <v>0</v>
      </c>
      <c r="P688" s="5">
        <f>Weather_Site!E694</f>
        <v>0</v>
      </c>
      <c r="Q688" s="247">
        <f t="shared" si="92"/>
        <v>0</v>
      </c>
      <c r="R688" s="5">
        <f t="shared" si="87"/>
        <v>0</v>
      </c>
      <c r="S688" s="5">
        <f t="shared" si="93"/>
        <v>0</v>
      </c>
      <c r="T688" s="249">
        <f t="shared" si="94"/>
        <v>0</v>
      </c>
      <c r="U688" s="5">
        <f t="shared" si="88"/>
        <v>0</v>
      </c>
      <c r="V688" s="249">
        <f t="shared" si="89"/>
        <v>0</v>
      </c>
      <c r="W688" s="278">
        <f t="shared" si="90"/>
        <v>0</v>
      </c>
      <c r="X688" s="279">
        <f t="shared" si="91"/>
        <v>0</v>
      </c>
    </row>
    <row r="689" spans="14:24" x14ac:dyDescent="0.35">
      <c r="N689" s="246">
        <f>Weather_Site!B695</f>
        <v>0</v>
      </c>
      <c r="O689" s="247">
        <f>Weather_Site!C695</f>
        <v>0</v>
      </c>
      <c r="P689" s="5">
        <f>Weather_Site!E695</f>
        <v>0</v>
      </c>
      <c r="Q689" s="247">
        <f t="shared" si="92"/>
        <v>0</v>
      </c>
      <c r="R689" s="5">
        <f t="shared" si="87"/>
        <v>0</v>
      </c>
      <c r="S689" s="5">
        <f t="shared" si="93"/>
        <v>0</v>
      </c>
      <c r="T689" s="249">
        <f t="shared" si="94"/>
        <v>0</v>
      </c>
      <c r="U689" s="5">
        <f t="shared" si="88"/>
        <v>0</v>
      </c>
      <c r="V689" s="249">
        <f t="shared" si="89"/>
        <v>0</v>
      </c>
      <c r="W689" s="278">
        <f t="shared" si="90"/>
        <v>0</v>
      </c>
      <c r="X689" s="279">
        <f t="shared" si="91"/>
        <v>0</v>
      </c>
    </row>
    <row r="690" spans="14:24" x14ac:dyDescent="0.35">
      <c r="N690" s="246">
        <f>Weather_Site!B696</f>
        <v>0</v>
      </c>
      <c r="O690" s="247">
        <f>Weather_Site!C696</f>
        <v>0</v>
      </c>
      <c r="P690" s="5">
        <f>Weather_Site!E696</f>
        <v>0</v>
      </c>
      <c r="Q690" s="247">
        <f t="shared" si="92"/>
        <v>0</v>
      </c>
      <c r="R690" s="5">
        <f t="shared" si="87"/>
        <v>0</v>
      </c>
      <c r="S690" s="5">
        <f t="shared" si="93"/>
        <v>0</v>
      </c>
      <c r="T690" s="249">
        <f t="shared" si="94"/>
        <v>0</v>
      </c>
      <c r="U690" s="5">
        <f t="shared" si="88"/>
        <v>0</v>
      </c>
      <c r="V690" s="249">
        <f t="shared" si="89"/>
        <v>0</v>
      </c>
      <c r="W690" s="278">
        <f t="shared" si="90"/>
        <v>0</v>
      </c>
      <c r="X690" s="279">
        <f t="shared" si="91"/>
        <v>0</v>
      </c>
    </row>
    <row r="691" spans="14:24" x14ac:dyDescent="0.35">
      <c r="N691" s="246">
        <f>Weather_Site!B697</f>
        <v>0</v>
      </c>
      <c r="O691" s="247">
        <f>Weather_Site!C697</f>
        <v>0</v>
      </c>
      <c r="P691" s="5">
        <f>Weather_Site!E697</f>
        <v>0</v>
      </c>
      <c r="Q691" s="247">
        <f t="shared" si="92"/>
        <v>0</v>
      </c>
      <c r="R691" s="5">
        <f t="shared" si="87"/>
        <v>0</v>
      </c>
      <c r="S691" s="5">
        <f t="shared" si="93"/>
        <v>0</v>
      </c>
      <c r="T691" s="249">
        <f t="shared" si="94"/>
        <v>0</v>
      </c>
      <c r="U691" s="5">
        <f t="shared" si="88"/>
        <v>0</v>
      </c>
      <c r="V691" s="249">
        <f t="shared" si="89"/>
        <v>0</v>
      </c>
      <c r="W691" s="278">
        <f t="shared" si="90"/>
        <v>0</v>
      </c>
      <c r="X691" s="279">
        <f t="shared" si="91"/>
        <v>0</v>
      </c>
    </row>
    <row r="692" spans="14:24" x14ac:dyDescent="0.35">
      <c r="N692" s="246">
        <f>Weather_Site!B698</f>
        <v>0</v>
      </c>
      <c r="O692" s="247">
        <f>Weather_Site!C698</f>
        <v>0</v>
      </c>
      <c r="P692" s="5">
        <f>Weather_Site!E698</f>
        <v>0</v>
      </c>
      <c r="Q692" s="247">
        <f t="shared" si="92"/>
        <v>0</v>
      </c>
      <c r="R692" s="5">
        <f t="shared" si="87"/>
        <v>0</v>
      </c>
      <c r="S692" s="5">
        <f t="shared" si="93"/>
        <v>0</v>
      </c>
      <c r="T692" s="249">
        <f t="shared" si="94"/>
        <v>0</v>
      </c>
      <c r="U692" s="5">
        <f t="shared" si="88"/>
        <v>0</v>
      </c>
      <c r="V692" s="249">
        <f t="shared" si="89"/>
        <v>0</v>
      </c>
      <c r="W692" s="278">
        <f t="shared" si="90"/>
        <v>0</v>
      </c>
      <c r="X692" s="279">
        <f t="shared" si="91"/>
        <v>0</v>
      </c>
    </row>
    <row r="693" spans="14:24" x14ac:dyDescent="0.35">
      <c r="N693" s="246">
        <f>Weather_Site!B699</f>
        <v>0</v>
      </c>
      <c r="O693" s="247">
        <f>Weather_Site!C699</f>
        <v>0</v>
      </c>
      <c r="P693" s="5">
        <f>Weather_Site!E699</f>
        <v>0</v>
      </c>
      <c r="Q693" s="247">
        <f t="shared" si="92"/>
        <v>0</v>
      </c>
      <c r="R693" s="5">
        <f t="shared" si="87"/>
        <v>0</v>
      </c>
      <c r="S693" s="5">
        <f t="shared" si="93"/>
        <v>0</v>
      </c>
      <c r="T693" s="249">
        <f t="shared" si="94"/>
        <v>0</v>
      </c>
      <c r="U693" s="5">
        <f t="shared" si="88"/>
        <v>0</v>
      </c>
      <c r="V693" s="249">
        <f t="shared" si="89"/>
        <v>0</v>
      </c>
      <c r="W693" s="278">
        <f t="shared" si="90"/>
        <v>0</v>
      </c>
      <c r="X693" s="279">
        <f t="shared" si="91"/>
        <v>0</v>
      </c>
    </row>
    <row r="694" spans="14:24" x14ac:dyDescent="0.35">
      <c r="N694" s="246">
        <f>Weather_Site!B700</f>
        <v>0</v>
      </c>
      <c r="O694" s="247">
        <f>Weather_Site!C700</f>
        <v>0</v>
      </c>
      <c r="P694" s="5">
        <f>Weather_Site!E700</f>
        <v>0</v>
      </c>
      <c r="Q694" s="247">
        <f t="shared" si="92"/>
        <v>0</v>
      </c>
      <c r="R694" s="5">
        <f t="shared" si="87"/>
        <v>0</v>
      </c>
      <c r="S694" s="5">
        <f t="shared" si="93"/>
        <v>0</v>
      </c>
      <c r="T694" s="249">
        <f t="shared" si="94"/>
        <v>0</v>
      </c>
      <c r="U694" s="5">
        <f t="shared" si="88"/>
        <v>0</v>
      </c>
      <c r="V694" s="249">
        <f t="shared" si="89"/>
        <v>0</v>
      </c>
      <c r="W694" s="278">
        <f t="shared" si="90"/>
        <v>0</v>
      </c>
      <c r="X694" s="279">
        <f t="shared" si="91"/>
        <v>0</v>
      </c>
    </row>
    <row r="695" spans="14:24" x14ac:dyDescent="0.35">
      <c r="N695" s="246">
        <f>Weather_Site!B701</f>
        <v>0</v>
      </c>
      <c r="O695" s="247">
        <f>Weather_Site!C701</f>
        <v>0</v>
      </c>
      <c r="P695" s="5">
        <f>Weather_Site!E701</f>
        <v>0</v>
      </c>
      <c r="Q695" s="247">
        <f t="shared" si="92"/>
        <v>0</v>
      </c>
      <c r="R695" s="5">
        <f t="shared" si="87"/>
        <v>0</v>
      </c>
      <c r="S695" s="5">
        <f t="shared" si="93"/>
        <v>0</v>
      </c>
      <c r="T695" s="249">
        <f t="shared" si="94"/>
        <v>0</v>
      </c>
      <c r="U695" s="5">
        <f t="shared" si="88"/>
        <v>0</v>
      </c>
      <c r="V695" s="249">
        <f t="shared" si="89"/>
        <v>0</v>
      </c>
      <c r="W695" s="278">
        <f t="shared" si="90"/>
        <v>0</v>
      </c>
      <c r="X695" s="279">
        <f t="shared" si="91"/>
        <v>0</v>
      </c>
    </row>
    <row r="696" spans="14:24" x14ac:dyDescent="0.35">
      <c r="N696" s="246">
        <f>Weather_Site!B702</f>
        <v>0</v>
      </c>
      <c r="O696" s="247">
        <f>Weather_Site!C702</f>
        <v>0</v>
      </c>
      <c r="P696" s="5">
        <f>Weather_Site!E702</f>
        <v>0</v>
      </c>
      <c r="Q696" s="247">
        <f t="shared" si="92"/>
        <v>0</v>
      </c>
      <c r="R696" s="5">
        <f t="shared" si="87"/>
        <v>0</v>
      </c>
      <c r="S696" s="5">
        <f t="shared" si="93"/>
        <v>0</v>
      </c>
      <c r="T696" s="249">
        <f t="shared" si="94"/>
        <v>0</v>
      </c>
      <c r="U696" s="5">
        <f t="shared" si="88"/>
        <v>0</v>
      </c>
      <c r="V696" s="249">
        <f t="shared" si="89"/>
        <v>0</v>
      </c>
      <c r="W696" s="278">
        <f t="shared" si="90"/>
        <v>0</v>
      </c>
      <c r="X696" s="279">
        <f t="shared" si="91"/>
        <v>0</v>
      </c>
    </row>
    <row r="697" spans="14:24" x14ac:dyDescent="0.35">
      <c r="N697" s="246">
        <f>Weather_Site!B703</f>
        <v>0</v>
      </c>
      <c r="O697" s="247">
        <f>Weather_Site!C703</f>
        <v>0</v>
      </c>
      <c r="P697" s="5">
        <f>Weather_Site!E703</f>
        <v>0</v>
      </c>
      <c r="Q697" s="247">
        <f t="shared" si="92"/>
        <v>0</v>
      </c>
      <c r="R697" s="5">
        <f t="shared" si="87"/>
        <v>0</v>
      </c>
      <c r="S697" s="5">
        <f t="shared" si="93"/>
        <v>0</v>
      </c>
      <c r="T697" s="249">
        <f t="shared" si="94"/>
        <v>0</v>
      </c>
      <c r="U697" s="5">
        <f t="shared" si="88"/>
        <v>0</v>
      </c>
      <c r="V697" s="249">
        <f t="shared" si="89"/>
        <v>0</v>
      </c>
      <c r="W697" s="278">
        <f t="shared" si="90"/>
        <v>0</v>
      </c>
      <c r="X697" s="279">
        <f t="shared" si="91"/>
        <v>0</v>
      </c>
    </row>
    <row r="698" spans="14:24" x14ac:dyDescent="0.35">
      <c r="N698" s="246">
        <f>Weather_Site!B704</f>
        <v>0</v>
      </c>
      <c r="O698" s="247">
        <f>Weather_Site!C704</f>
        <v>0</v>
      </c>
      <c r="P698" s="5">
        <f>Weather_Site!E704</f>
        <v>0</v>
      </c>
      <c r="Q698" s="247">
        <f t="shared" si="92"/>
        <v>0</v>
      </c>
      <c r="R698" s="5">
        <f t="shared" si="87"/>
        <v>0</v>
      </c>
      <c r="S698" s="5">
        <f t="shared" si="93"/>
        <v>0</v>
      </c>
      <c r="T698" s="249">
        <f t="shared" si="94"/>
        <v>0</v>
      </c>
      <c r="U698" s="5">
        <f t="shared" si="88"/>
        <v>0</v>
      </c>
      <c r="V698" s="249">
        <f t="shared" si="89"/>
        <v>0</v>
      </c>
      <c r="W698" s="278">
        <f t="shared" si="90"/>
        <v>0</v>
      </c>
      <c r="X698" s="279">
        <f t="shared" si="91"/>
        <v>0</v>
      </c>
    </row>
    <row r="699" spans="14:24" x14ac:dyDescent="0.35">
      <c r="N699" s="246">
        <f>Weather_Site!B705</f>
        <v>0</v>
      </c>
      <c r="O699" s="247">
        <f>Weather_Site!C705</f>
        <v>0</v>
      </c>
      <c r="P699" s="5">
        <f>Weather_Site!E705</f>
        <v>0</v>
      </c>
      <c r="Q699" s="247">
        <f t="shared" si="92"/>
        <v>0</v>
      </c>
      <c r="R699" s="5">
        <f t="shared" si="87"/>
        <v>0</v>
      </c>
      <c r="S699" s="5">
        <f t="shared" si="93"/>
        <v>0</v>
      </c>
      <c r="T699" s="249">
        <f t="shared" si="94"/>
        <v>0</v>
      </c>
      <c r="U699" s="5">
        <f t="shared" si="88"/>
        <v>0</v>
      </c>
      <c r="V699" s="249">
        <f t="shared" si="89"/>
        <v>0</v>
      </c>
      <c r="W699" s="278">
        <f t="shared" si="90"/>
        <v>0</v>
      </c>
      <c r="X699" s="279">
        <f t="shared" si="91"/>
        <v>0</v>
      </c>
    </row>
    <row r="700" spans="14:24" x14ac:dyDescent="0.35">
      <c r="N700" s="246">
        <f>Weather_Site!B706</f>
        <v>0</v>
      </c>
      <c r="O700" s="247">
        <f>Weather_Site!C706</f>
        <v>0</v>
      </c>
      <c r="P700" s="5">
        <f>Weather_Site!E706</f>
        <v>0</v>
      </c>
      <c r="Q700" s="247">
        <f t="shared" si="92"/>
        <v>0</v>
      </c>
      <c r="R700" s="5">
        <f t="shared" si="87"/>
        <v>0</v>
      </c>
      <c r="S700" s="5">
        <f t="shared" si="93"/>
        <v>0</v>
      </c>
      <c r="T700" s="249">
        <f t="shared" si="94"/>
        <v>0</v>
      </c>
      <c r="U700" s="5">
        <f t="shared" si="88"/>
        <v>0</v>
      </c>
      <c r="V700" s="249">
        <f t="shared" si="89"/>
        <v>0</v>
      </c>
      <c r="W700" s="278">
        <f t="shared" si="90"/>
        <v>0</v>
      </c>
      <c r="X700" s="279">
        <f t="shared" si="91"/>
        <v>0</v>
      </c>
    </row>
    <row r="701" spans="14:24" x14ac:dyDescent="0.35">
      <c r="N701" s="246">
        <f>Weather_Site!B707</f>
        <v>0</v>
      </c>
      <c r="O701" s="247">
        <f>Weather_Site!C707</f>
        <v>0</v>
      </c>
      <c r="P701" s="5">
        <f>Weather_Site!E707</f>
        <v>0</v>
      </c>
      <c r="Q701" s="247">
        <f t="shared" si="92"/>
        <v>0</v>
      </c>
      <c r="R701" s="5">
        <f t="shared" si="87"/>
        <v>0</v>
      </c>
      <c r="S701" s="5">
        <f t="shared" si="93"/>
        <v>0</v>
      </c>
      <c r="T701" s="249">
        <f t="shared" si="94"/>
        <v>0</v>
      </c>
      <c r="U701" s="5">
        <f t="shared" si="88"/>
        <v>0</v>
      </c>
      <c r="V701" s="249">
        <f t="shared" si="89"/>
        <v>0</v>
      </c>
      <c r="W701" s="278">
        <f t="shared" si="90"/>
        <v>0</v>
      </c>
      <c r="X701" s="279">
        <f t="shared" si="91"/>
        <v>0</v>
      </c>
    </row>
    <row r="702" spans="14:24" x14ac:dyDescent="0.35">
      <c r="N702" s="246">
        <f>Weather_Site!B708</f>
        <v>0</v>
      </c>
      <c r="O702" s="247">
        <f>Weather_Site!C708</f>
        <v>0</v>
      </c>
      <c r="P702" s="5">
        <f>Weather_Site!E708</f>
        <v>0</v>
      </c>
      <c r="Q702" s="247">
        <f t="shared" si="92"/>
        <v>0</v>
      </c>
      <c r="R702" s="5">
        <f t="shared" si="87"/>
        <v>0</v>
      </c>
      <c r="S702" s="5">
        <f t="shared" si="93"/>
        <v>0</v>
      </c>
      <c r="T702" s="249">
        <f t="shared" si="94"/>
        <v>0</v>
      </c>
      <c r="U702" s="5">
        <f t="shared" si="88"/>
        <v>0</v>
      </c>
      <c r="V702" s="249">
        <f t="shared" si="89"/>
        <v>0</v>
      </c>
      <c r="W702" s="278">
        <f t="shared" si="90"/>
        <v>0</v>
      </c>
      <c r="X702" s="279">
        <f t="shared" si="91"/>
        <v>0</v>
      </c>
    </row>
    <row r="703" spans="14:24" x14ac:dyDescent="0.35">
      <c r="N703" s="246">
        <f>Weather_Site!B709</f>
        <v>0</v>
      </c>
      <c r="O703" s="247">
        <f>Weather_Site!C709</f>
        <v>0</v>
      </c>
      <c r="P703" s="5">
        <f>Weather_Site!E709</f>
        <v>0</v>
      </c>
      <c r="Q703" s="247">
        <f t="shared" si="92"/>
        <v>0</v>
      </c>
      <c r="R703" s="5">
        <f t="shared" si="87"/>
        <v>0</v>
      </c>
      <c r="S703" s="5">
        <f t="shared" si="93"/>
        <v>0</v>
      </c>
      <c r="T703" s="249">
        <f t="shared" si="94"/>
        <v>0</v>
      </c>
      <c r="U703" s="5">
        <f t="shared" si="88"/>
        <v>0</v>
      </c>
      <c r="V703" s="249">
        <f t="shared" si="89"/>
        <v>0</v>
      </c>
      <c r="W703" s="278">
        <f t="shared" si="90"/>
        <v>0</v>
      </c>
      <c r="X703" s="279">
        <f t="shared" si="91"/>
        <v>0</v>
      </c>
    </row>
    <row r="704" spans="14:24" x14ac:dyDescent="0.35">
      <c r="N704" s="246">
        <f>Weather_Site!B710</f>
        <v>0</v>
      </c>
      <c r="O704" s="247">
        <f>Weather_Site!C710</f>
        <v>0</v>
      </c>
      <c r="P704" s="5">
        <f>Weather_Site!E710</f>
        <v>0</v>
      </c>
      <c r="Q704" s="247">
        <f t="shared" si="92"/>
        <v>0</v>
      </c>
      <c r="R704" s="5">
        <f t="shared" si="87"/>
        <v>0</v>
      </c>
      <c r="S704" s="5">
        <f t="shared" si="93"/>
        <v>0</v>
      </c>
      <c r="T704" s="249">
        <f t="shared" si="94"/>
        <v>0</v>
      </c>
      <c r="U704" s="5">
        <f t="shared" si="88"/>
        <v>0</v>
      </c>
      <c r="V704" s="249">
        <f t="shared" si="89"/>
        <v>0</v>
      </c>
      <c r="W704" s="278">
        <f t="shared" si="90"/>
        <v>0</v>
      </c>
      <c r="X704" s="279">
        <f t="shared" si="91"/>
        <v>0</v>
      </c>
    </row>
    <row r="705" spans="14:24" x14ac:dyDescent="0.35">
      <c r="N705" s="246">
        <f>Weather_Site!B711</f>
        <v>0</v>
      </c>
      <c r="O705" s="247">
        <f>Weather_Site!C711</f>
        <v>0</v>
      </c>
      <c r="P705" s="5">
        <f>Weather_Site!E711</f>
        <v>0</v>
      </c>
      <c r="Q705" s="247">
        <f t="shared" si="92"/>
        <v>0</v>
      </c>
      <c r="R705" s="5">
        <f t="shared" si="87"/>
        <v>0</v>
      </c>
      <c r="S705" s="5">
        <f t="shared" si="93"/>
        <v>0</v>
      </c>
      <c r="T705" s="249">
        <f t="shared" si="94"/>
        <v>0</v>
      </c>
      <c r="U705" s="5">
        <f t="shared" si="88"/>
        <v>0</v>
      </c>
      <c r="V705" s="249">
        <f t="shared" si="89"/>
        <v>0</v>
      </c>
      <c r="W705" s="278">
        <f t="shared" si="90"/>
        <v>0</v>
      </c>
      <c r="X705" s="279">
        <f t="shared" si="91"/>
        <v>0</v>
      </c>
    </row>
    <row r="706" spans="14:24" x14ac:dyDescent="0.35">
      <c r="N706" s="246">
        <f>Weather_Site!B712</f>
        <v>0</v>
      </c>
      <c r="O706" s="247">
        <f>Weather_Site!C712</f>
        <v>0</v>
      </c>
      <c r="P706" s="5">
        <f>Weather_Site!E712</f>
        <v>0</v>
      </c>
      <c r="Q706" s="247">
        <f t="shared" si="92"/>
        <v>0</v>
      </c>
      <c r="R706" s="5">
        <f t="shared" si="87"/>
        <v>0</v>
      </c>
      <c r="S706" s="5">
        <f t="shared" si="93"/>
        <v>0</v>
      </c>
      <c r="T706" s="249">
        <f t="shared" si="94"/>
        <v>0</v>
      </c>
      <c r="U706" s="5">
        <f t="shared" si="88"/>
        <v>0</v>
      </c>
      <c r="V706" s="249">
        <f t="shared" si="89"/>
        <v>0</v>
      </c>
      <c r="W706" s="278">
        <f t="shared" si="90"/>
        <v>0</v>
      </c>
      <c r="X706" s="279">
        <f t="shared" si="91"/>
        <v>0</v>
      </c>
    </row>
    <row r="707" spans="14:24" x14ac:dyDescent="0.35">
      <c r="N707" s="246">
        <f>Weather_Site!B713</f>
        <v>0</v>
      </c>
      <c r="O707" s="247">
        <f>Weather_Site!C713</f>
        <v>0</v>
      </c>
      <c r="P707" s="5">
        <f>Weather_Site!E713</f>
        <v>0</v>
      </c>
      <c r="Q707" s="247">
        <f t="shared" si="92"/>
        <v>0</v>
      </c>
      <c r="R707" s="5">
        <f t="shared" si="87"/>
        <v>0</v>
      </c>
      <c r="S707" s="5">
        <f t="shared" si="93"/>
        <v>0</v>
      </c>
      <c r="T707" s="249">
        <f t="shared" si="94"/>
        <v>0</v>
      </c>
      <c r="U707" s="5">
        <f t="shared" si="88"/>
        <v>0</v>
      </c>
      <c r="V707" s="249">
        <f t="shared" si="89"/>
        <v>0</v>
      </c>
      <c r="W707" s="278">
        <f t="shared" si="90"/>
        <v>0</v>
      </c>
      <c r="X707" s="279">
        <f t="shared" si="91"/>
        <v>0</v>
      </c>
    </row>
    <row r="708" spans="14:24" x14ac:dyDescent="0.35">
      <c r="N708" s="246">
        <f>Weather_Site!B714</f>
        <v>0</v>
      </c>
      <c r="O708" s="247">
        <f>Weather_Site!C714</f>
        <v>0</v>
      </c>
      <c r="P708" s="5">
        <f>Weather_Site!E714</f>
        <v>0</v>
      </c>
      <c r="Q708" s="247">
        <f t="shared" si="92"/>
        <v>0</v>
      </c>
      <c r="R708" s="5">
        <f t="shared" si="87"/>
        <v>0</v>
      </c>
      <c r="S708" s="5">
        <f t="shared" si="93"/>
        <v>0</v>
      </c>
      <c r="T708" s="249">
        <f t="shared" si="94"/>
        <v>0</v>
      </c>
      <c r="U708" s="5">
        <f t="shared" si="88"/>
        <v>0</v>
      </c>
      <c r="V708" s="249">
        <f t="shared" si="89"/>
        <v>0</v>
      </c>
      <c r="W708" s="278">
        <f t="shared" si="90"/>
        <v>0</v>
      </c>
      <c r="X708" s="279">
        <f t="shared" si="91"/>
        <v>0</v>
      </c>
    </row>
    <row r="709" spans="14:24" x14ac:dyDescent="0.35">
      <c r="N709" s="246">
        <f>Weather_Site!B715</f>
        <v>0</v>
      </c>
      <c r="O709" s="247">
        <f>Weather_Site!C715</f>
        <v>0</v>
      </c>
      <c r="P709" s="5">
        <f>Weather_Site!E715</f>
        <v>0</v>
      </c>
      <c r="Q709" s="247">
        <f t="shared" si="92"/>
        <v>0</v>
      </c>
      <c r="R709" s="5">
        <f t="shared" si="87"/>
        <v>0</v>
      </c>
      <c r="S709" s="5">
        <f t="shared" si="93"/>
        <v>0</v>
      </c>
      <c r="T709" s="249">
        <f t="shared" si="94"/>
        <v>0</v>
      </c>
      <c r="U709" s="5">
        <f t="shared" si="88"/>
        <v>0</v>
      </c>
      <c r="V709" s="249">
        <f t="shared" si="89"/>
        <v>0</v>
      </c>
      <c r="W709" s="278">
        <f t="shared" si="90"/>
        <v>0</v>
      </c>
      <c r="X709" s="279">
        <f t="shared" si="91"/>
        <v>0</v>
      </c>
    </row>
    <row r="710" spans="14:24" x14ac:dyDescent="0.35">
      <c r="N710" s="246">
        <f>Weather_Site!B716</f>
        <v>0</v>
      </c>
      <c r="O710" s="247">
        <f>Weather_Site!C716</f>
        <v>0</v>
      </c>
      <c r="P710" s="5">
        <f>Weather_Site!E716</f>
        <v>0</v>
      </c>
      <c r="Q710" s="247">
        <f t="shared" si="92"/>
        <v>0</v>
      </c>
      <c r="R710" s="5">
        <f t="shared" si="87"/>
        <v>0</v>
      </c>
      <c r="S710" s="5">
        <f t="shared" si="93"/>
        <v>0</v>
      </c>
      <c r="T710" s="249">
        <f t="shared" si="94"/>
        <v>0</v>
      </c>
      <c r="U710" s="5">
        <f t="shared" si="88"/>
        <v>0</v>
      </c>
      <c r="V710" s="249">
        <f t="shared" si="89"/>
        <v>0</v>
      </c>
      <c r="W710" s="278">
        <f t="shared" si="90"/>
        <v>0</v>
      </c>
      <c r="X710" s="279">
        <f t="shared" si="91"/>
        <v>0</v>
      </c>
    </row>
    <row r="711" spans="14:24" x14ac:dyDescent="0.35">
      <c r="N711" s="246">
        <f>Weather_Site!B717</f>
        <v>0</v>
      </c>
      <c r="O711" s="247">
        <f>Weather_Site!C717</f>
        <v>0</v>
      </c>
      <c r="P711" s="5">
        <f>Weather_Site!E717</f>
        <v>0</v>
      </c>
      <c r="Q711" s="247">
        <f t="shared" si="92"/>
        <v>0</v>
      </c>
      <c r="R711" s="5">
        <f t="shared" si="87"/>
        <v>0</v>
      </c>
      <c r="S711" s="5">
        <f t="shared" si="93"/>
        <v>0</v>
      </c>
      <c r="T711" s="249">
        <f t="shared" si="94"/>
        <v>0</v>
      </c>
      <c r="U711" s="5">
        <f t="shared" si="88"/>
        <v>0</v>
      </c>
      <c r="V711" s="249">
        <f t="shared" si="89"/>
        <v>0</v>
      </c>
      <c r="W711" s="278">
        <f t="shared" si="90"/>
        <v>0</v>
      </c>
      <c r="X711" s="279">
        <f t="shared" si="91"/>
        <v>0</v>
      </c>
    </row>
    <row r="712" spans="14:24" x14ac:dyDescent="0.35">
      <c r="N712" s="246">
        <f>Weather_Site!B718</f>
        <v>0</v>
      </c>
      <c r="O712" s="247">
        <f>Weather_Site!C718</f>
        <v>0</v>
      </c>
      <c r="P712" s="5">
        <f>Weather_Site!E718</f>
        <v>0</v>
      </c>
      <c r="Q712" s="247">
        <f t="shared" si="92"/>
        <v>0</v>
      </c>
      <c r="R712" s="5">
        <f t="shared" ref="R712:R762" si="95">HOUR(Q712)</f>
        <v>0</v>
      </c>
      <c r="S712" s="5">
        <f t="shared" si="93"/>
        <v>0</v>
      </c>
      <c r="T712" s="249">
        <f t="shared" si="94"/>
        <v>0</v>
      </c>
      <c r="U712" s="5">
        <f t="shared" ref="U712:U762" si="96">MAX((T712-70*R712),0)</f>
        <v>0</v>
      </c>
      <c r="V712" s="249">
        <f t="shared" ref="V712:V762" si="97">IF(OR(AND((N712-N711)=0,O711&gt;0.5),AND((N712-N711)=1,O712&lt;0.5),AND(N712-N711)=0,O712&lt;0.5),U712+V711,U712)</f>
        <v>0</v>
      </c>
      <c r="W712" s="278">
        <f t="shared" ref="W712:W762" si="98">IF(O712&lt;0.75,MAX(V712,W711),V712)</f>
        <v>0</v>
      </c>
      <c r="X712" s="279">
        <f t="shared" si="91"/>
        <v>0</v>
      </c>
    </row>
    <row r="713" spans="14:24" x14ac:dyDescent="0.35">
      <c r="N713" s="246">
        <f>Weather_Site!B719</f>
        <v>0</v>
      </c>
      <c r="O713" s="247">
        <f>Weather_Site!C719</f>
        <v>0</v>
      </c>
      <c r="P713" s="5">
        <f>Weather_Site!E719</f>
        <v>0</v>
      </c>
      <c r="Q713" s="247">
        <f t="shared" si="92"/>
        <v>0</v>
      </c>
      <c r="R713" s="5">
        <f t="shared" si="95"/>
        <v>0</v>
      </c>
      <c r="S713" s="5">
        <f t="shared" si="93"/>
        <v>0</v>
      </c>
      <c r="T713" s="249">
        <f t="shared" si="94"/>
        <v>0</v>
      </c>
      <c r="U713" s="5">
        <f t="shared" si="96"/>
        <v>0</v>
      </c>
      <c r="V713" s="249">
        <f t="shared" si="97"/>
        <v>0</v>
      </c>
      <c r="W713" s="278">
        <f t="shared" si="98"/>
        <v>0</v>
      </c>
      <c r="X713" s="279">
        <f t="shared" si="91"/>
        <v>0</v>
      </c>
    </row>
    <row r="714" spans="14:24" x14ac:dyDescent="0.35">
      <c r="N714" s="246">
        <f>Weather_Site!B720</f>
        <v>0</v>
      </c>
      <c r="O714" s="247">
        <f>Weather_Site!C720</f>
        <v>0</v>
      </c>
      <c r="P714" s="5">
        <f>Weather_Site!E720</f>
        <v>0</v>
      </c>
      <c r="Q714" s="247">
        <f t="shared" si="92"/>
        <v>0</v>
      </c>
      <c r="R714" s="5">
        <f t="shared" si="95"/>
        <v>0</v>
      </c>
      <c r="S714" s="5">
        <f t="shared" si="93"/>
        <v>0</v>
      </c>
      <c r="T714" s="249">
        <f t="shared" si="94"/>
        <v>0</v>
      </c>
      <c r="U714" s="5">
        <f t="shared" si="96"/>
        <v>0</v>
      </c>
      <c r="V714" s="249">
        <f t="shared" si="97"/>
        <v>0</v>
      </c>
      <c r="W714" s="278">
        <f t="shared" si="98"/>
        <v>0</v>
      </c>
      <c r="X714" s="279">
        <f t="shared" si="91"/>
        <v>0</v>
      </c>
    </row>
    <row r="715" spans="14:24" x14ac:dyDescent="0.35">
      <c r="N715" s="246">
        <f>Weather_Site!B721</f>
        <v>0</v>
      </c>
      <c r="O715" s="247">
        <f>Weather_Site!C721</f>
        <v>0</v>
      </c>
      <c r="P715" s="5">
        <f>Weather_Site!E721</f>
        <v>0</v>
      </c>
      <c r="Q715" s="247">
        <f t="shared" si="92"/>
        <v>0</v>
      </c>
      <c r="R715" s="5">
        <f t="shared" si="95"/>
        <v>0</v>
      </c>
      <c r="S715" s="5">
        <f t="shared" si="93"/>
        <v>0</v>
      </c>
      <c r="T715" s="249">
        <f t="shared" si="94"/>
        <v>0</v>
      </c>
      <c r="U715" s="5">
        <f t="shared" si="96"/>
        <v>0</v>
      </c>
      <c r="V715" s="249">
        <f t="shared" si="97"/>
        <v>0</v>
      </c>
      <c r="W715" s="278">
        <f t="shared" si="98"/>
        <v>0</v>
      </c>
      <c r="X715" s="279">
        <f t="shared" si="91"/>
        <v>0</v>
      </c>
    </row>
    <row r="716" spans="14:24" x14ac:dyDescent="0.35">
      <c r="N716" s="246">
        <f>Weather_Site!B722</f>
        <v>0</v>
      </c>
      <c r="O716" s="247">
        <f>Weather_Site!C722</f>
        <v>0</v>
      </c>
      <c r="P716" s="5">
        <f>Weather_Site!E722</f>
        <v>0</v>
      </c>
      <c r="Q716" s="247">
        <f t="shared" si="92"/>
        <v>0</v>
      </c>
      <c r="R716" s="5">
        <f t="shared" si="95"/>
        <v>0</v>
      </c>
      <c r="S716" s="5">
        <f t="shared" si="93"/>
        <v>0</v>
      </c>
      <c r="T716" s="249">
        <f t="shared" si="94"/>
        <v>0</v>
      </c>
      <c r="U716" s="5">
        <f t="shared" si="96"/>
        <v>0</v>
      </c>
      <c r="V716" s="249">
        <f t="shared" si="97"/>
        <v>0</v>
      </c>
      <c r="W716" s="278">
        <f t="shared" si="98"/>
        <v>0</v>
      </c>
      <c r="X716" s="279">
        <f t="shared" si="91"/>
        <v>0</v>
      </c>
    </row>
    <row r="717" spans="14:24" x14ac:dyDescent="0.35">
      <c r="N717" s="246">
        <f>Weather_Site!B723</f>
        <v>0</v>
      </c>
      <c r="O717" s="247">
        <f>Weather_Site!C723</f>
        <v>0</v>
      </c>
      <c r="P717" s="5">
        <f>Weather_Site!E723</f>
        <v>0</v>
      </c>
      <c r="Q717" s="247">
        <f t="shared" si="92"/>
        <v>0</v>
      </c>
      <c r="R717" s="5">
        <f t="shared" si="95"/>
        <v>0</v>
      </c>
      <c r="S717" s="5">
        <f t="shared" si="93"/>
        <v>0</v>
      </c>
      <c r="T717" s="249">
        <f t="shared" si="94"/>
        <v>0</v>
      </c>
      <c r="U717" s="5">
        <f t="shared" si="96"/>
        <v>0</v>
      </c>
      <c r="V717" s="249">
        <f t="shared" si="97"/>
        <v>0</v>
      </c>
      <c r="W717" s="278">
        <f t="shared" si="98"/>
        <v>0</v>
      </c>
      <c r="X717" s="279">
        <f t="shared" si="91"/>
        <v>0</v>
      </c>
    </row>
    <row r="718" spans="14:24" x14ac:dyDescent="0.35">
      <c r="N718" s="246">
        <f>Weather_Site!B724</f>
        <v>0</v>
      </c>
      <c r="O718" s="247">
        <f>Weather_Site!C724</f>
        <v>0</v>
      </c>
      <c r="P718" s="5">
        <f>Weather_Site!E724</f>
        <v>0</v>
      </c>
      <c r="Q718" s="247">
        <f t="shared" si="92"/>
        <v>0</v>
      </c>
      <c r="R718" s="5">
        <f t="shared" si="95"/>
        <v>0</v>
      </c>
      <c r="S718" s="5">
        <f t="shared" si="93"/>
        <v>0</v>
      </c>
      <c r="T718" s="249">
        <f t="shared" si="94"/>
        <v>0</v>
      </c>
      <c r="U718" s="5">
        <f t="shared" si="96"/>
        <v>0</v>
      </c>
      <c r="V718" s="249">
        <f t="shared" si="97"/>
        <v>0</v>
      </c>
      <c r="W718" s="278">
        <f t="shared" si="98"/>
        <v>0</v>
      </c>
      <c r="X718" s="279">
        <f t="shared" si="91"/>
        <v>0</v>
      </c>
    </row>
    <row r="719" spans="14:24" x14ac:dyDescent="0.35">
      <c r="N719" s="246">
        <f>Weather_Site!B725</f>
        <v>0</v>
      </c>
      <c r="O719" s="247">
        <f>Weather_Site!C725</f>
        <v>0</v>
      </c>
      <c r="P719" s="5">
        <f>Weather_Site!E725</f>
        <v>0</v>
      </c>
      <c r="Q719" s="247">
        <f t="shared" si="92"/>
        <v>0</v>
      </c>
      <c r="R719" s="5">
        <f t="shared" si="95"/>
        <v>0</v>
      </c>
      <c r="S719" s="5">
        <f t="shared" si="93"/>
        <v>0</v>
      </c>
      <c r="T719" s="249">
        <f t="shared" si="94"/>
        <v>0</v>
      </c>
      <c r="U719" s="5">
        <f t="shared" si="96"/>
        <v>0</v>
      </c>
      <c r="V719" s="249">
        <f t="shared" si="97"/>
        <v>0</v>
      </c>
      <c r="W719" s="278">
        <f t="shared" si="98"/>
        <v>0</v>
      </c>
      <c r="X719" s="279">
        <f t="shared" si="91"/>
        <v>0</v>
      </c>
    </row>
    <row r="720" spans="14:24" x14ac:dyDescent="0.35">
      <c r="N720" s="246">
        <f>Weather_Site!B726</f>
        <v>0</v>
      </c>
      <c r="O720" s="247">
        <f>Weather_Site!C726</f>
        <v>0</v>
      </c>
      <c r="P720" s="5">
        <f>Weather_Site!E726</f>
        <v>0</v>
      </c>
      <c r="Q720" s="247">
        <f t="shared" si="92"/>
        <v>0</v>
      </c>
      <c r="R720" s="5">
        <f t="shared" si="95"/>
        <v>0</v>
      </c>
      <c r="S720" s="5">
        <f t="shared" si="93"/>
        <v>0</v>
      </c>
      <c r="T720" s="249">
        <f t="shared" si="94"/>
        <v>0</v>
      </c>
      <c r="U720" s="5">
        <f t="shared" si="96"/>
        <v>0</v>
      </c>
      <c r="V720" s="249">
        <f t="shared" si="97"/>
        <v>0</v>
      </c>
      <c r="W720" s="278">
        <f t="shared" si="98"/>
        <v>0</v>
      </c>
      <c r="X720" s="279">
        <f t="shared" si="91"/>
        <v>0</v>
      </c>
    </row>
    <row r="721" spans="14:24" x14ac:dyDescent="0.35">
      <c r="N721" s="246">
        <f>Weather_Site!B727</f>
        <v>0</v>
      </c>
      <c r="O721" s="247">
        <f>Weather_Site!C727</f>
        <v>0</v>
      </c>
      <c r="P721" s="5">
        <f>Weather_Site!E727</f>
        <v>0</v>
      </c>
      <c r="Q721" s="247">
        <f t="shared" si="92"/>
        <v>0</v>
      </c>
      <c r="R721" s="5">
        <f t="shared" si="95"/>
        <v>0</v>
      </c>
      <c r="S721" s="5">
        <f t="shared" si="93"/>
        <v>0</v>
      </c>
      <c r="T721" s="249">
        <f t="shared" si="94"/>
        <v>0</v>
      </c>
      <c r="U721" s="5">
        <f t="shared" si="96"/>
        <v>0</v>
      </c>
      <c r="V721" s="249">
        <f t="shared" si="97"/>
        <v>0</v>
      </c>
      <c r="W721" s="278">
        <f t="shared" si="98"/>
        <v>0</v>
      </c>
      <c r="X721" s="279">
        <f t="shared" si="91"/>
        <v>0</v>
      </c>
    </row>
    <row r="722" spans="14:24" x14ac:dyDescent="0.35">
      <c r="N722" s="246">
        <f>Weather_Site!B728</f>
        <v>0</v>
      </c>
      <c r="O722" s="247">
        <f>Weather_Site!C728</f>
        <v>0</v>
      </c>
      <c r="P722" s="5">
        <f>Weather_Site!E728</f>
        <v>0</v>
      </c>
      <c r="Q722" s="247">
        <f t="shared" si="92"/>
        <v>0</v>
      </c>
      <c r="R722" s="5">
        <f t="shared" si="95"/>
        <v>0</v>
      </c>
      <c r="S722" s="5">
        <f t="shared" si="93"/>
        <v>0</v>
      </c>
      <c r="T722" s="249">
        <f t="shared" si="94"/>
        <v>0</v>
      </c>
      <c r="U722" s="5">
        <f t="shared" si="96"/>
        <v>0</v>
      </c>
      <c r="V722" s="249">
        <f t="shared" si="97"/>
        <v>0</v>
      </c>
      <c r="W722" s="278">
        <f t="shared" si="98"/>
        <v>0</v>
      </c>
      <c r="X722" s="279">
        <f t="shared" si="91"/>
        <v>0</v>
      </c>
    </row>
    <row r="723" spans="14:24" x14ac:dyDescent="0.35">
      <c r="N723" s="246">
        <f>Weather_Site!B729</f>
        <v>0</v>
      </c>
      <c r="O723" s="247">
        <f>Weather_Site!C729</f>
        <v>0</v>
      </c>
      <c r="P723" s="5">
        <f>Weather_Site!E729</f>
        <v>0</v>
      </c>
      <c r="Q723" s="247">
        <f t="shared" si="92"/>
        <v>0</v>
      </c>
      <c r="R723" s="5">
        <f t="shared" si="95"/>
        <v>0</v>
      </c>
      <c r="S723" s="5">
        <f t="shared" si="93"/>
        <v>0</v>
      </c>
      <c r="T723" s="249">
        <f t="shared" si="94"/>
        <v>0</v>
      </c>
      <c r="U723" s="5">
        <f t="shared" si="96"/>
        <v>0</v>
      </c>
      <c r="V723" s="249">
        <f t="shared" si="97"/>
        <v>0</v>
      </c>
      <c r="W723" s="278">
        <f t="shared" si="98"/>
        <v>0</v>
      </c>
      <c r="X723" s="279">
        <f t="shared" si="91"/>
        <v>0</v>
      </c>
    </row>
    <row r="724" spans="14:24" x14ac:dyDescent="0.35">
      <c r="N724" s="246">
        <f>Weather_Site!B730</f>
        <v>0</v>
      </c>
      <c r="O724" s="247">
        <f>Weather_Site!C730</f>
        <v>0</v>
      </c>
      <c r="P724" s="5">
        <f>Weather_Site!E730</f>
        <v>0</v>
      </c>
      <c r="Q724" s="247">
        <f t="shared" si="92"/>
        <v>0</v>
      </c>
      <c r="R724" s="5">
        <f t="shared" si="95"/>
        <v>0</v>
      </c>
      <c r="S724" s="5">
        <f t="shared" si="93"/>
        <v>0</v>
      </c>
      <c r="T724" s="249">
        <f t="shared" si="94"/>
        <v>0</v>
      </c>
      <c r="U724" s="5">
        <f t="shared" si="96"/>
        <v>0</v>
      </c>
      <c r="V724" s="249">
        <f t="shared" si="97"/>
        <v>0</v>
      </c>
      <c r="W724" s="278">
        <f t="shared" si="98"/>
        <v>0</v>
      </c>
      <c r="X724" s="279">
        <f t="shared" si="91"/>
        <v>0</v>
      </c>
    </row>
    <row r="725" spans="14:24" x14ac:dyDescent="0.35">
      <c r="N725" s="246">
        <f>Weather_Site!B731</f>
        <v>0</v>
      </c>
      <c r="O725" s="247">
        <f>Weather_Site!C731</f>
        <v>0</v>
      </c>
      <c r="P725" s="5">
        <f>Weather_Site!E731</f>
        <v>0</v>
      </c>
      <c r="Q725" s="247">
        <f t="shared" si="92"/>
        <v>0</v>
      </c>
      <c r="R725" s="5">
        <f t="shared" si="95"/>
        <v>0</v>
      </c>
      <c r="S725" s="5">
        <f t="shared" si="93"/>
        <v>0</v>
      </c>
      <c r="T725" s="249">
        <f t="shared" si="94"/>
        <v>0</v>
      </c>
      <c r="U725" s="5">
        <f t="shared" si="96"/>
        <v>0</v>
      </c>
      <c r="V725" s="249">
        <f t="shared" si="97"/>
        <v>0</v>
      </c>
      <c r="W725" s="278">
        <f t="shared" si="98"/>
        <v>0</v>
      </c>
      <c r="X725" s="279">
        <f t="shared" si="91"/>
        <v>0</v>
      </c>
    </row>
    <row r="726" spans="14:24" x14ac:dyDescent="0.35">
      <c r="N726" s="246">
        <f>Weather_Site!B732</f>
        <v>0</v>
      </c>
      <c r="O726" s="247">
        <f>Weather_Site!C732</f>
        <v>0</v>
      </c>
      <c r="P726" s="5">
        <f>Weather_Site!E732</f>
        <v>0</v>
      </c>
      <c r="Q726" s="247">
        <f t="shared" si="92"/>
        <v>0</v>
      </c>
      <c r="R726" s="5">
        <f t="shared" si="95"/>
        <v>0</v>
      </c>
      <c r="S726" s="5">
        <f t="shared" si="93"/>
        <v>0</v>
      </c>
      <c r="T726" s="249">
        <f t="shared" si="94"/>
        <v>0</v>
      </c>
      <c r="U726" s="5">
        <f t="shared" si="96"/>
        <v>0</v>
      </c>
      <c r="V726" s="249">
        <f t="shared" si="97"/>
        <v>0</v>
      </c>
      <c r="W726" s="278">
        <f t="shared" si="98"/>
        <v>0</v>
      </c>
      <c r="X726" s="279">
        <f t="shared" si="91"/>
        <v>0</v>
      </c>
    </row>
    <row r="727" spans="14:24" x14ac:dyDescent="0.35">
      <c r="N727" s="246">
        <f>Weather_Site!B733</f>
        <v>0</v>
      </c>
      <c r="O727" s="247">
        <f>Weather_Site!C733</f>
        <v>0</v>
      </c>
      <c r="P727" s="5">
        <f>Weather_Site!E733</f>
        <v>0</v>
      </c>
      <c r="Q727" s="247">
        <f t="shared" si="92"/>
        <v>0</v>
      </c>
      <c r="R727" s="5">
        <f t="shared" si="95"/>
        <v>0</v>
      </c>
      <c r="S727" s="5">
        <f t="shared" si="93"/>
        <v>0</v>
      </c>
      <c r="T727" s="249">
        <f t="shared" si="94"/>
        <v>0</v>
      </c>
      <c r="U727" s="5">
        <f t="shared" si="96"/>
        <v>0</v>
      </c>
      <c r="V727" s="249">
        <f t="shared" si="97"/>
        <v>0</v>
      </c>
      <c r="W727" s="278">
        <f t="shared" si="98"/>
        <v>0</v>
      </c>
      <c r="X727" s="279">
        <f t="shared" si="91"/>
        <v>0</v>
      </c>
    </row>
    <row r="728" spans="14:24" x14ac:dyDescent="0.35">
      <c r="N728" s="246">
        <f>Weather_Site!B734</f>
        <v>0</v>
      </c>
      <c r="O728" s="247">
        <f>Weather_Site!C734</f>
        <v>0</v>
      </c>
      <c r="P728" s="5">
        <f>Weather_Site!E734</f>
        <v>0</v>
      </c>
      <c r="Q728" s="247">
        <f t="shared" si="92"/>
        <v>0</v>
      </c>
      <c r="R728" s="5">
        <f t="shared" si="95"/>
        <v>0</v>
      </c>
      <c r="S728" s="5">
        <f t="shared" si="93"/>
        <v>0</v>
      </c>
      <c r="T728" s="249">
        <f t="shared" si="94"/>
        <v>0</v>
      </c>
      <c r="U728" s="5">
        <f t="shared" si="96"/>
        <v>0</v>
      </c>
      <c r="V728" s="249">
        <f t="shared" si="97"/>
        <v>0</v>
      </c>
      <c r="W728" s="278">
        <f t="shared" si="98"/>
        <v>0</v>
      </c>
      <c r="X728" s="279">
        <f t="shared" si="91"/>
        <v>0</v>
      </c>
    </row>
    <row r="729" spans="14:24" x14ac:dyDescent="0.35">
      <c r="N729" s="246">
        <f>Weather_Site!B735</f>
        <v>0</v>
      </c>
      <c r="O729" s="247">
        <f>Weather_Site!C735</f>
        <v>0</v>
      </c>
      <c r="P729" s="5">
        <f>Weather_Site!E735</f>
        <v>0</v>
      </c>
      <c r="Q729" s="247">
        <f t="shared" si="92"/>
        <v>0</v>
      </c>
      <c r="R729" s="5">
        <f t="shared" si="95"/>
        <v>0</v>
      </c>
      <c r="S729" s="5">
        <f t="shared" si="93"/>
        <v>0</v>
      </c>
      <c r="T729" s="249">
        <f t="shared" si="94"/>
        <v>0</v>
      </c>
      <c r="U729" s="5">
        <f t="shared" si="96"/>
        <v>0</v>
      </c>
      <c r="V729" s="249">
        <f t="shared" si="97"/>
        <v>0</v>
      </c>
      <c r="W729" s="278">
        <f t="shared" si="98"/>
        <v>0</v>
      </c>
      <c r="X729" s="279">
        <f t="shared" si="91"/>
        <v>0</v>
      </c>
    </row>
    <row r="730" spans="14:24" x14ac:dyDescent="0.35">
      <c r="N730" s="246">
        <f>Weather_Site!B736</f>
        <v>0</v>
      </c>
      <c r="O730" s="247">
        <f>Weather_Site!C736</f>
        <v>0</v>
      </c>
      <c r="P730" s="5">
        <f>Weather_Site!E736</f>
        <v>0</v>
      </c>
      <c r="Q730" s="247">
        <f t="shared" si="92"/>
        <v>0</v>
      </c>
      <c r="R730" s="5">
        <f t="shared" si="95"/>
        <v>0</v>
      </c>
      <c r="S730" s="5">
        <f t="shared" si="93"/>
        <v>0</v>
      </c>
      <c r="T730" s="249">
        <f t="shared" si="94"/>
        <v>0</v>
      </c>
      <c r="U730" s="5">
        <f t="shared" si="96"/>
        <v>0</v>
      </c>
      <c r="V730" s="249">
        <f t="shared" si="97"/>
        <v>0</v>
      </c>
      <c r="W730" s="278">
        <f t="shared" si="98"/>
        <v>0</v>
      </c>
      <c r="X730" s="279">
        <f t="shared" si="91"/>
        <v>0</v>
      </c>
    </row>
    <row r="731" spans="14:24" x14ac:dyDescent="0.35">
      <c r="N731" s="246">
        <f>Weather_Site!B737</f>
        <v>0</v>
      </c>
      <c r="O731" s="247">
        <f>Weather_Site!C737</f>
        <v>0</v>
      </c>
      <c r="P731" s="5">
        <f>Weather_Site!E737</f>
        <v>0</v>
      </c>
      <c r="Q731" s="247">
        <f t="shared" si="92"/>
        <v>0</v>
      </c>
      <c r="R731" s="5">
        <f t="shared" si="95"/>
        <v>0</v>
      </c>
      <c r="S731" s="5">
        <f t="shared" si="93"/>
        <v>0</v>
      </c>
      <c r="T731" s="249">
        <f t="shared" si="94"/>
        <v>0</v>
      </c>
      <c r="U731" s="5">
        <f t="shared" si="96"/>
        <v>0</v>
      </c>
      <c r="V731" s="249">
        <f t="shared" si="97"/>
        <v>0</v>
      </c>
      <c r="W731" s="278">
        <f t="shared" si="98"/>
        <v>0</v>
      </c>
      <c r="X731" s="279">
        <f t="shared" si="91"/>
        <v>0</v>
      </c>
    </row>
    <row r="732" spans="14:24" x14ac:dyDescent="0.35">
      <c r="N732" s="246">
        <f>Weather_Site!B738</f>
        <v>0</v>
      </c>
      <c r="O732" s="247">
        <f>Weather_Site!C738</f>
        <v>0</v>
      </c>
      <c r="P732" s="5">
        <f>Weather_Site!E738</f>
        <v>0</v>
      </c>
      <c r="Q732" s="247">
        <f t="shared" si="92"/>
        <v>0</v>
      </c>
      <c r="R732" s="5">
        <f t="shared" si="95"/>
        <v>0</v>
      </c>
      <c r="S732" s="5">
        <f t="shared" si="93"/>
        <v>0</v>
      </c>
      <c r="T732" s="249">
        <f t="shared" si="94"/>
        <v>0</v>
      </c>
      <c r="U732" s="5">
        <f t="shared" si="96"/>
        <v>0</v>
      </c>
      <c r="V732" s="249">
        <f t="shared" si="97"/>
        <v>0</v>
      </c>
      <c r="W732" s="278">
        <f t="shared" si="98"/>
        <v>0</v>
      </c>
      <c r="X732" s="279">
        <f t="shared" si="91"/>
        <v>0</v>
      </c>
    </row>
    <row r="733" spans="14:24" x14ac:dyDescent="0.35">
      <c r="N733" s="246">
        <f>Weather_Site!B739</f>
        <v>0</v>
      </c>
      <c r="O733" s="247">
        <f>Weather_Site!C739</f>
        <v>0</v>
      </c>
      <c r="P733" s="5">
        <f>Weather_Site!E739</f>
        <v>0</v>
      </c>
      <c r="Q733" s="247">
        <f t="shared" si="92"/>
        <v>0</v>
      </c>
      <c r="R733" s="5">
        <f t="shared" si="95"/>
        <v>0</v>
      </c>
      <c r="S733" s="5">
        <f t="shared" si="93"/>
        <v>0</v>
      </c>
      <c r="T733" s="249">
        <f t="shared" si="94"/>
        <v>0</v>
      </c>
      <c r="U733" s="5">
        <f t="shared" si="96"/>
        <v>0</v>
      </c>
      <c r="V733" s="249">
        <f t="shared" si="97"/>
        <v>0</v>
      </c>
      <c r="W733" s="278">
        <f t="shared" si="98"/>
        <v>0</v>
      </c>
      <c r="X733" s="279">
        <f t="shared" si="91"/>
        <v>0</v>
      </c>
    </row>
    <row r="734" spans="14:24" x14ac:dyDescent="0.35">
      <c r="N734" s="246">
        <f>Weather_Site!B740</f>
        <v>0</v>
      </c>
      <c r="O734" s="247">
        <f>Weather_Site!C740</f>
        <v>0</v>
      </c>
      <c r="P734" s="5">
        <f>Weather_Site!E740</f>
        <v>0</v>
      </c>
      <c r="Q734" s="247">
        <f t="shared" si="92"/>
        <v>0</v>
      </c>
      <c r="R734" s="5">
        <f t="shared" si="95"/>
        <v>0</v>
      </c>
      <c r="S734" s="5">
        <f t="shared" si="93"/>
        <v>0</v>
      </c>
      <c r="T734" s="249">
        <f t="shared" si="94"/>
        <v>0</v>
      </c>
      <c r="U734" s="5">
        <f t="shared" si="96"/>
        <v>0</v>
      </c>
      <c r="V734" s="249">
        <f t="shared" si="97"/>
        <v>0</v>
      </c>
      <c r="W734" s="278">
        <f t="shared" si="98"/>
        <v>0</v>
      </c>
      <c r="X734" s="279">
        <f t="shared" si="91"/>
        <v>0</v>
      </c>
    </row>
    <row r="735" spans="14:24" x14ac:dyDescent="0.35">
      <c r="N735" s="246">
        <f>Weather_Site!B741</f>
        <v>0</v>
      </c>
      <c r="O735" s="247">
        <f>Weather_Site!C741</f>
        <v>0</v>
      </c>
      <c r="P735" s="5">
        <f>Weather_Site!E741</f>
        <v>0</v>
      </c>
      <c r="Q735" s="247">
        <f t="shared" si="92"/>
        <v>0</v>
      </c>
      <c r="R735" s="5">
        <f t="shared" si="95"/>
        <v>0</v>
      </c>
      <c r="S735" s="5">
        <f t="shared" si="93"/>
        <v>0</v>
      </c>
      <c r="T735" s="249">
        <f t="shared" si="94"/>
        <v>0</v>
      </c>
      <c r="U735" s="5">
        <f t="shared" si="96"/>
        <v>0</v>
      </c>
      <c r="V735" s="249">
        <f t="shared" si="97"/>
        <v>0</v>
      </c>
      <c r="W735" s="278">
        <f t="shared" si="98"/>
        <v>0</v>
      </c>
      <c r="X735" s="279">
        <f t="shared" si="91"/>
        <v>0</v>
      </c>
    </row>
    <row r="736" spans="14:24" x14ac:dyDescent="0.35">
      <c r="N736" s="246">
        <f>Weather_Site!B742</f>
        <v>0</v>
      </c>
      <c r="O736" s="247">
        <f>Weather_Site!C742</f>
        <v>0</v>
      </c>
      <c r="P736" s="5">
        <f>Weather_Site!E742</f>
        <v>0</v>
      </c>
      <c r="Q736" s="247">
        <f t="shared" si="92"/>
        <v>0</v>
      </c>
      <c r="R736" s="5">
        <f t="shared" si="95"/>
        <v>0</v>
      </c>
      <c r="S736" s="5">
        <f t="shared" si="93"/>
        <v>0</v>
      </c>
      <c r="T736" s="249">
        <f t="shared" si="94"/>
        <v>0</v>
      </c>
      <c r="U736" s="5">
        <f t="shared" si="96"/>
        <v>0</v>
      </c>
      <c r="V736" s="249">
        <f t="shared" si="97"/>
        <v>0</v>
      </c>
      <c r="W736" s="278">
        <f t="shared" si="98"/>
        <v>0</v>
      </c>
      <c r="X736" s="279">
        <f t="shared" si="91"/>
        <v>0</v>
      </c>
    </row>
    <row r="737" spans="14:24" x14ac:dyDescent="0.35">
      <c r="N737" s="246">
        <f>Weather_Site!B743</f>
        <v>0</v>
      </c>
      <c r="O737" s="247">
        <f>Weather_Site!C743</f>
        <v>0</v>
      </c>
      <c r="P737" s="5">
        <f>Weather_Site!E743</f>
        <v>0</v>
      </c>
      <c r="Q737" s="247">
        <f t="shared" si="92"/>
        <v>0</v>
      </c>
      <c r="R737" s="5">
        <f t="shared" si="95"/>
        <v>0</v>
      </c>
      <c r="S737" s="5">
        <f t="shared" si="93"/>
        <v>0</v>
      </c>
      <c r="T737" s="249">
        <f t="shared" si="94"/>
        <v>0</v>
      </c>
      <c r="U737" s="5">
        <f t="shared" si="96"/>
        <v>0</v>
      </c>
      <c r="V737" s="249">
        <f t="shared" si="97"/>
        <v>0</v>
      </c>
      <c r="W737" s="278">
        <f t="shared" si="98"/>
        <v>0</v>
      </c>
      <c r="X737" s="279">
        <f t="shared" si="91"/>
        <v>0</v>
      </c>
    </row>
    <row r="738" spans="14:24" x14ac:dyDescent="0.35">
      <c r="N738" s="246">
        <f>Weather_Site!B744</f>
        <v>0</v>
      </c>
      <c r="O738" s="247">
        <f>Weather_Site!C744</f>
        <v>0</v>
      </c>
      <c r="P738" s="5">
        <f>Weather_Site!E744</f>
        <v>0</v>
      </c>
      <c r="Q738" s="247">
        <f t="shared" si="92"/>
        <v>0</v>
      </c>
      <c r="R738" s="5">
        <f t="shared" si="95"/>
        <v>0</v>
      </c>
      <c r="S738" s="5">
        <f t="shared" si="93"/>
        <v>0</v>
      </c>
      <c r="T738" s="249">
        <f t="shared" si="94"/>
        <v>0</v>
      </c>
      <c r="U738" s="5">
        <f t="shared" si="96"/>
        <v>0</v>
      </c>
      <c r="V738" s="249">
        <f t="shared" si="97"/>
        <v>0</v>
      </c>
      <c r="W738" s="278">
        <f t="shared" si="98"/>
        <v>0</v>
      </c>
      <c r="X738" s="279">
        <f t="shared" si="91"/>
        <v>0</v>
      </c>
    </row>
    <row r="739" spans="14:24" x14ac:dyDescent="0.35">
      <c r="N739" s="246">
        <f>Weather_Site!B745</f>
        <v>0</v>
      </c>
      <c r="O739" s="247">
        <f>Weather_Site!C745</f>
        <v>0</v>
      </c>
      <c r="P739" s="5">
        <f>Weather_Site!E745</f>
        <v>0</v>
      </c>
      <c r="Q739" s="247">
        <f t="shared" si="92"/>
        <v>0</v>
      </c>
      <c r="R739" s="5">
        <f t="shared" si="95"/>
        <v>0</v>
      </c>
      <c r="S739" s="5">
        <f t="shared" si="93"/>
        <v>0</v>
      </c>
      <c r="T739" s="249">
        <f t="shared" si="94"/>
        <v>0</v>
      </c>
      <c r="U739" s="5">
        <f t="shared" si="96"/>
        <v>0</v>
      </c>
      <c r="V739" s="249">
        <f t="shared" si="97"/>
        <v>0</v>
      </c>
      <c r="W739" s="278">
        <f t="shared" si="98"/>
        <v>0</v>
      </c>
      <c r="X739" s="279">
        <f t="shared" si="91"/>
        <v>0</v>
      </c>
    </row>
    <row r="740" spans="14:24" x14ac:dyDescent="0.35">
      <c r="N740" s="246">
        <f>Weather_Site!B746</f>
        <v>0</v>
      </c>
      <c r="O740" s="247">
        <f>Weather_Site!C746</f>
        <v>0</v>
      </c>
      <c r="P740" s="5">
        <f>Weather_Site!E746</f>
        <v>0</v>
      </c>
      <c r="Q740" s="247">
        <f t="shared" si="92"/>
        <v>0</v>
      </c>
      <c r="R740" s="5">
        <f t="shared" si="95"/>
        <v>0</v>
      </c>
      <c r="S740" s="5">
        <f t="shared" si="93"/>
        <v>0</v>
      </c>
      <c r="T740" s="249">
        <f t="shared" si="94"/>
        <v>0</v>
      </c>
      <c r="U740" s="5">
        <f t="shared" si="96"/>
        <v>0</v>
      </c>
      <c r="V740" s="249">
        <f t="shared" si="97"/>
        <v>0</v>
      </c>
      <c r="W740" s="278">
        <f t="shared" si="98"/>
        <v>0</v>
      </c>
      <c r="X740" s="279">
        <f t="shared" ref="X740:X762" si="99">IF(AND(O739&lt;0.333,O740&gt;=0.333),W740,X739)</f>
        <v>0</v>
      </c>
    </row>
    <row r="741" spans="14:24" x14ac:dyDescent="0.35">
      <c r="N741" s="246">
        <f>Weather_Site!B747</f>
        <v>0</v>
      </c>
      <c r="O741" s="247">
        <f>Weather_Site!C747</f>
        <v>0</v>
      </c>
      <c r="P741" s="5">
        <f>Weather_Site!E747</f>
        <v>0</v>
      </c>
      <c r="Q741" s="247">
        <f t="shared" ref="Q741:Q762" si="100">IF((O741-O740)&lt;0,(1-MAX(O740,0.625))+MIN(O741,0.334),(IF(O740&lt;0.333,(MIN(O741,0.334)-O740),IF(O741&gt;0.625,MAX(O741,0.625)-O740,0))))</f>
        <v>0</v>
      </c>
      <c r="R741" s="5">
        <f t="shared" si="95"/>
        <v>0</v>
      </c>
      <c r="S741" s="5">
        <f t="shared" ref="S741:S762" si="101">HOUR(O741)</f>
        <v>0</v>
      </c>
      <c r="T741" s="249">
        <f t="shared" ref="T741:T762" si="102">(P741+P740)/2*R741</f>
        <v>0</v>
      </c>
      <c r="U741" s="5">
        <f t="shared" si="96"/>
        <v>0</v>
      </c>
      <c r="V741" s="249">
        <f t="shared" si="97"/>
        <v>0</v>
      </c>
      <c r="W741" s="278">
        <f t="shared" si="98"/>
        <v>0</v>
      </c>
      <c r="X741" s="279">
        <f t="shared" si="99"/>
        <v>0</v>
      </c>
    </row>
    <row r="742" spans="14:24" x14ac:dyDescent="0.35">
      <c r="N742" s="246">
        <f>Weather_Site!B748</f>
        <v>0</v>
      </c>
      <c r="O742" s="247">
        <f>Weather_Site!C748</f>
        <v>0</v>
      </c>
      <c r="P742" s="5">
        <f>Weather_Site!E748</f>
        <v>0</v>
      </c>
      <c r="Q742" s="247">
        <f t="shared" si="100"/>
        <v>0</v>
      </c>
      <c r="R742" s="5">
        <f t="shared" si="95"/>
        <v>0</v>
      </c>
      <c r="S742" s="5">
        <f t="shared" si="101"/>
        <v>0</v>
      </c>
      <c r="T742" s="249">
        <f t="shared" si="102"/>
        <v>0</v>
      </c>
      <c r="U742" s="5">
        <f t="shared" si="96"/>
        <v>0</v>
      </c>
      <c r="V742" s="249">
        <f t="shared" si="97"/>
        <v>0</v>
      </c>
      <c r="W742" s="278">
        <f t="shared" si="98"/>
        <v>0</v>
      </c>
      <c r="X742" s="279">
        <f t="shared" si="99"/>
        <v>0</v>
      </c>
    </row>
    <row r="743" spans="14:24" x14ac:dyDescent="0.35">
      <c r="N743" s="246">
        <f>Weather_Site!B749</f>
        <v>0</v>
      </c>
      <c r="O743" s="247">
        <f>Weather_Site!C749</f>
        <v>0</v>
      </c>
      <c r="P743" s="5">
        <f>Weather_Site!E749</f>
        <v>0</v>
      </c>
      <c r="Q743" s="247">
        <f t="shared" si="100"/>
        <v>0</v>
      </c>
      <c r="R743" s="5">
        <f t="shared" si="95"/>
        <v>0</v>
      </c>
      <c r="S743" s="5">
        <f t="shared" si="101"/>
        <v>0</v>
      </c>
      <c r="T743" s="249">
        <f t="shared" si="102"/>
        <v>0</v>
      </c>
      <c r="U743" s="5">
        <f t="shared" si="96"/>
        <v>0</v>
      </c>
      <c r="V743" s="249">
        <f t="shared" si="97"/>
        <v>0</v>
      </c>
      <c r="W743" s="278">
        <f t="shared" si="98"/>
        <v>0</v>
      </c>
      <c r="X743" s="279">
        <f t="shared" si="99"/>
        <v>0</v>
      </c>
    </row>
    <row r="744" spans="14:24" x14ac:dyDescent="0.35">
      <c r="N744" s="246">
        <f>Weather_Site!B750</f>
        <v>0</v>
      </c>
      <c r="O744" s="247">
        <f>Weather_Site!C750</f>
        <v>0</v>
      </c>
      <c r="P744" s="5">
        <f>Weather_Site!E750</f>
        <v>0</v>
      </c>
      <c r="Q744" s="247">
        <f t="shared" si="100"/>
        <v>0</v>
      </c>
      <c r="R744" s="5">
        <f t="shared" si="95"/>
        <v>0</v>
      </c>
      <c r="S744" s="5">
        <f t="shared" si="101"/>
        <v>0</v>
      </c>
      <c r="T744" s="249">
        <f t="shared" si="102"/>
        <v>0</v>
      </c>
      <c r="U744" s="5">
        <f t="shared" si="96"/>
        <v>0</v>
      </c>
      <c r="V744" s="249">
        <f t="shared" si="97"/>
        <v>0</v>
      </c>
      <c r="W744" s="278">
        <f t="shared" si="98"/>
        <v>0</v>
      </c>
      <c r="X744" s="279">
        <f t="shared" si="99"/>
        <v>0</v>
      </c>
    </row>
    <row r="745" spans="14:24" x14ac:dyDescent="0.35">
      <c r="N745" s="246">
        <f>Weather_Site!B751</f>
        <v>0</v>
      </c>
      <c r="O745" s="247">
        <f>Weather_Site!C751</f>
        <v>0</v>
      </c>
      <c r="P745" s="5">
        <f>Weather_Site!E751</f>
        <v>0</v>
      </c>
      <c r="Q745" s="247">
        <f t="shared" si="100"/>
        <v>0</v>
      </c>
      <c r="R745" s="5">
        <f t="shared" si="95"/>
        <v>0</v>
      </c>
      <c r="S745" s="5">
        <f t="shared" si="101"/>
        <v>0</v>
      </c>
      <c r="T745" s="249">
        <f t="shared" si="102"/>
        <v>0</v>
      </c>
      <c r="U745" s="5">
        <f t="shared" si="96"/>
        <v>0</v>
      </c>
      <c r="V745" s="249">
        <f t="shared" si="97"/>
        <v>0</v>
      </c>
      <c r="W745" s="278">
        <f t="shared" si="98"/>
        <v>0</v>
      </c>
      <c r="X745" s="279">
        <f t="shared" si="99"/>
        <v>0</v>
      </c>
    </row>
    <row r="746" spans="14:24" x14ac:dyDescent="0.35">
      <c r="N746" s="246">
        <f>Weather_Site!B752</f>
        <v>0</v>
      </c>
      <c r="O746" s="247">
        <f>Weather_Site!C752</f>
        <v>0</v>
      </c>
      <c r="P746" s="5">
        <f>Weather_Site!E752</f>
        <v>0</v>
      </c>
      <c r="Q746" s="247">
        <f t="shared" si="100"/>
        <v>0</v>
      </c>
      <c r="R746" s="5">
        <f t="shared" si="95"/>
        <v>0</v>
      </c>
      <c r="S746" s="5">
        <f t="shared" si="101"/>
        <v>0</v>
      </c>
      <c r="T746" s="249">
        <f t="shared" si="102"/>
        <v>0</v>
      </c>
      <c r="U746" s="5">
        <f t="shared" si="96"/>
        <v>0</v>
      </c>
      <c r="V746" s="249">
        <f t="shared" si="97"/>
        <v>0</v>
      </c>
      <c r="W746" s="278">
        <f t="shared" si="98"/>
        <v>0</v>
      </c>
      <c r="X746" s="279">
        <f t="shared" si="99"/>
        <v>0</v>
      </c>
    </row>
    <row r="747" spans="14:24" x14ac:dyDescent="0.35">
      <c r="N747" s="246">
        <f>Weather_Site!B753</f>
        <v>0</v>
      </c>
      <c r="O747" s="247">
        <f>Weather_Site!C753</f>
        <v>0</v>
      </c>
      <c r="P747" s="5">
        <f>Weather_Site!E753</f>
        <v>0</v>
      </c>
      <c r="Q747" s="247">
        <f t="shared" si="100"/>
        <v>0</v>
      </c>
      <c r="R747" s="5">
        <f t="shared" si="95"/>
        <v>0</v>
      </c>
      <c r="S747" s="5">
        <f t="shared" si="101"/>
        <v>0</v>
      </c>
      <c r="T747" s="249">
        <f t="shared" si="102"/>
        <v>0</v>
      </c>
      <c r="U747" s="5">
        <f t="shared" si="96"/>
        <v>0</v>
      </c>
      <c r="V747" s="249">
        <f t="shared" si="97"/>
        <v>0</v>
      </c>
      <c r="W747" s="278">
        <f t="shared" si="98"/>
        <v>0</v>
      </c>
      <c r="X747" s="279">
        <f t="shared" si="99"/>
        <v>0</v>
      </c>
    </row>
    <row r="748" spans="14:24" x14ac:dyDescent="0.35">
      <c r="N748" s="246">
        <f>Weather_Site!B754</f>
        <v>0</v>
      </c>
      <c r="O748" s="247">
        <f>Weather_Site!C754</f>
        <v>0</v>
      </c>
      <c r="P748" s="5">
        <f>Weather_Site!E754</f>
        <v>0</v>
      </c>
      <c r="Q748" s="247">
        <f t="shared" si="100"/>
        <v>0</v>
      </c>
      <c r="R748" s="5">
        <f t="shared" si="95"/>
        <v>0</v>
      </c>
      <c r="S748" s="5">
        <f t="shared" si="101"/>
        <v>0</v>
      </c>
      <c r="T748" s="249">
        <f t="shared" si="102"/>
        <v>0</v>
      </c>
      <c r="U748" s="5">
        <f t="shared" si="96"/>
        <v>0</v>
      </c>
      <c r="V748" s="249">
        <f t="shared" si="97"/>
        <v>0</v>
      </c>
      <c r="W748" s="278">
        <f t="shared" si="98"/>
        <v>0</v>
      </c>
      <c r="X748" s="279">
        <f t="shared" si="99"/>
        <v>0</v>
      </c>
    </row>
    <row r="749" spans="14:24" x14ac:dyDescent="0.35">
      <c r="N749" s="246">
        <f>Weather_Site!B755</f>
        <v>0</v>
      </c>
      <c r="O749" s="247">
        <f>Weather_Site!C755</f>
        <v>0</v>
      </c>
      <c r="P749" s="5">
        <f>Weather_Site!E755</f>
        <v>0</v>
      </c>
      <c r="Q749" s="247">
        <f t="shared" si="100"/>
        <v>0</v>
      </c>
      <c r="R749" s="5">
        <f t="shared" si="95"/>
        <v>0</v>
      </c>
      <c r="S749" s="5">
        <f t="shared" si="101"/>
        <v>0</v>
      </c>
      <c r="T749" s="249">
        <f t="shared" si="102"/>
        <v>0</v>
      </c>
      <c r="U749" s="5">
        <f t="shared" si="96"/>
        <v>0</v>
      </c>
      <c r="V749" s="249">
        <f t="shared" si="97"/>
        <v>0</v>
      </c>
      <c r="W749" s="278">
        <f t="shared" si="98"/>
        <v>0</v>
      </c>
      <c r="X749" s="279">
        <f t="shared" si="99"/>
        <v>0</v>
      </c>
    </row>
    <row r="750" spans="14:24" x14ac:dyDescent="0.35">
      <c r="N750" s="246">
        <f>Weather_Site!B756</f>
        <v>0</v>
      </c>
      <c r="O750" s="247">
        <f>Weather_Site!C756</f>
        <v>0</v>
      </c>
      <c r="P750" s="5">
        <f>Weather_Site!E756</f>
        <v>0</v>
      </c>
      <c r="Q750" s="247">
        <f t="shared" si="100"/>
        <v>0</v>
      </c>
      <c r="R750" s="5">
        <f t="shared" si="95"/>
        <v>0</v>
      </c>
      <c r="S750" s="5">
        <f t="shared" si="101"/>
        <v>0</v>
      </c>
      <c r="T750" s="249">
        <f t="shared" si="102"/>
        <v>0</v>
      </c>
      <c r="U750" s="5">
        <f t="shared" si="96"/>
        <v>0</v>
      </c>
      <c r="V750" s="249">
        <f t="shared" si="97"/>
        <v>0</v>
      </c>
      <c r="W750" s="278">
        <f t="shared" si="98"/>
        <v>0</v>
      </c>
      <c r="X750" s="279">
        <f t="shared" si="99"/>
        <v>0</v>
      </c>
    </row>
    <row r="751" spans="14:24" x14ac:dyDescent="0.35">
      <c r="N751" s="246">
        <f>Weather_Site!B757</f>
        <v>0</v>
      </c>
      <c r="O751" s="247">
        <f>Weather_Site!C757</f>
        <v>0</v>
      </c>
      <c r="P751" s="5">
        <f>Weather_Site!E757</f>
        <v>0</v>
      </c>
      <c r="Q751" s="247">
        <f t="shared" si="100"/>
        <v>0</v>
      </c>
      <c r="R751" s="5">
        <f t="shared" si="95"/>
        <v>0</v>
      </c>
      <c r="S751" s="5">
        <f t="shared" si="101"/>
        <v>0</v>
      </c>
      <c r="T751" s="249">
        <f t="shared" si="102"/>
        <v>0</v>
      </c>
      <c r="U751" s="5">
        <f t="shared" si="96"/>
        <v>0</v>
      </c>
      <c r="V751" s="249">
        <f t="shared" si="97"/>
        <v>0</v>
      </c>
      <c r="W751" s="278">
        <f t="shared" si="98"/>
        <v>0</v>
      </c>
      <c r="X751" s="279">
        <f t="shared" si="99"/>
        <v>0</v>
      </c>
    </row>
    <row r="752" spans="14:24" x14ac:dyDescent="0.35">
      <c r="N752" s="246">
        <f>Weather_Site!B758</f>
        <v>0</v>
      </c>
      <c r="O752" s="247">
        <f>Weather_Site!C758</f>
        <v>0</v>
      </c>
      <c r="P752" s="5">
        <f>Weather_Site!E758</f>
        <v>0</v>
      </c>
      <c r="Q752" s="247">
        <f t="shared" si="100"/>
        <v>0</v>
      </c>
      <c r="R752" s="5">
        <f t="shared" si="95"/>
        <v>0</v>
      </c>
      <c r="S752" s="5">
        <f t="shared" si="101"/>
        <v>0</v>
      </c>
      <c r="T752" s="249">
        <f t="shared" si="102"/>
        <v>0</v>
      </c>
      <c r="U752" s="5">
        <f t="shared" si="96"/>
        <v>0</v>
      </c>
      <c r="V752" s="249">
        <f t="shared" si="97"/>
        <v>0</v>
      </c>
      <c r="W752" s="278">
        <f t="shared" si="98"/>
        <v>0</v>
      </c>
      <c r="X752" s="279">
        <f t="shared" si="99"/>
        <v>0</v>
      </c>
    </row>
    <row r="753" spans="14:24" x14ac:dyDescent="0.35">
      <c r="N753" s="246">
        <f>Weather_Site!B759</f>
        <v>0</v>
      </c>
      <c r="O753" s="247">
        <f>Weather_Site!C759</f>
        <v>0</v>
      </c>
      <c r="P753" s="5">
        <f>Weather_Site!E759</f>
        <v>0</v>
      </c>
      <c r="Q753" s="247">
        <f t="shared" si="100"/>
        <v>0</v>
      </c>
      <c r="R753" s="5">
        <f t="shared" si="95"/>
        <v>0</v>
      </c>
      <c r="S753" s="5">
        <f t="shared" si="101"/>
        <v>0</v>
      </c>
      <c r="T753" s="249">
        <f t="shared" si="102"/>
        <v>0</v>
      </c>
      <c r="U753" s="5">
        <f t="shared" si="96"/>
        <v>0</v>
      </c>
      <c r="V753" s="249">
        <f t="shared" si="97"/>
        <v>0</v>
      </c>
      <c r="W753" s="278">
        <f t="shared" si="98"/>
        <v>0</v>
      </c>
      <c r="X753" s="279">
        <f t="shared" si="99"/>
        <v>0</v>
      </c>
    </row>
    <row r="754" spans="14:24" x14ac:dyDescent="0.35">
      <c r="N754" s="246">
        <f>Weather_Site!B760</f>
        <v>0</v>
      </c>
      <c r="O754" s="247">
        <f>Weather_Site!C760</f>
        <v>0</v>
      </c>
      <c r="P754" s="5">
        <f>Weather_Site!E760</f>
        <v>0</v>
      </c>
      <c r="Q754" s="247">
        <f t="shared" si="100"/>
        <v>0</v>
      </c>
      <c r="R754" s="5">
        <f t="shared" si="95"/>
        <v>0</v>
      </c>
      <c r="S754" s="5">
        <f t="shared" si="101"/>
        <v>0</v>
      </c>
      <c r="T754" s="249">
        <f t="shared" si="102"/>
        <v>0</v>
      </c>
      <c r="U754" s="5">
        <f t="shared" si="96"/>
        <v>0</v>
      </c>
      <c r="V754" s="249">
        <f t="shared" si="97"/>
        <v>0</v>
      </c>
      <c r="W754" s="278">
        <f t="shared" si="98"/>
        <v>0</v>
      </c>
      <c r="X754" s="279">
        <f t="shared" si="99"/>
        <v>0</v>
      </c>
    </row>
    <row r="755" spans="14:24" x14ac:dyDescent="0.35">
      <c r="N755" s="246">
        <f>Weather_Site!B761</f>
        <v>0</v>
      </c>
      <c r="O755" s="247">
        <f>Weather_Site!C761</f>
        <v>0</v>
      </c>
      <c r="P755" s="5">
        <f>Weather_Site!E761</f>
        <v>0</v>
      </c>
      <c r="Q755" s="247">
        <f t="shared" si="100"/>
        <v>0</v>
      </c>
      <c r="R755" s="5">
        <f t="shared" si="95"/>
        <v>0</v>
      </c>
      <c r="S755" s="5">
        <f t="shared" si="101"/>
        <v>0</v>
      </c>
      <c r="T755" s="249">
        <f t="shared" si="102"/>
        <v>0</v>
      </c>
      <c r="U755" s="5">
        <f t="shared" si="96"/>
        <v>0</v>
      </c>
      <c r="V755" s="249">
        <f t="shared" si="97"/>
        <v>0</v>
      </c>
      <c r="W755" s="278">
        <f t="shared" si="98"/>
        <v>0</v>
      </c>
      <c r="X755" s="279">
        <f t="shared" si="99"/>
        <v>0</v>
      </c>
    </row>
    <row r="756" spans="14:24" x14ac:dyDescent="0.35">
      <c r="N756" s="246">
        <f>Weather_Site!B762</f>
        <v>0</v>
      </c>
      <c r="O756" s="247">
        <f>Weather_Site!C762</f>
        <v>0</v>
      </c>
      <c r="P756" s="5">
        <f>Weather_Site!E762</f>
        <v>0</v>
      </c>
      <c r="Q756" s="247">
        <f t="shared" si="100"/>
        <v>0</v>
      </c>
      <c r="R756" s="5">
        <f t="shared" si="95"/>
        <v>0</v>
      </c>
      <c r="S756" s="5">
        <f t="shared" si="101"/>
        <v>0</v>
      </c>
      <c r="T756" s="249">
        <f t="shared" si="102"/>
        <v>0</v>
      </c>
      <c r="U756" s="5">
        <f t="shared" si="96"/>
        <v>0</v>
      </c>
      <c r="V756" s="249">
        <f t="shared" si="97"/>
        <v>0</v>
      </c>
      <c r="W756" s="278">
        <f t="shared" si="98"/>
        <v>0</v>
      </c>
      <c r="X756" s="279">
        <f t="shared" si="99"/>
        <v>0</v>
      </c>
    </row>
    <row r="757" spans="14:24" x14ac:dyDescent="0.35">
      <c r="N757" s="246">
        <f>Weather_Site!B763</f>
        <v>0</v>
      </c>
      <c r="O757" s="247">
        <f>Weather_Site!C763</f>
        <v>0</v>
      </c>
      <c r="P757" s="5">
        <f>Weather_Site!E763</f>
        <v>0</v>
      </c>
      <c r="Q757" s="247">
        <f t="shared" si="100"/>
        <v>0</v>
      </c>
      <c r="R757" s="5">
        <f t="shared" si="95"/>
        <v>0</v>
      </c>
      <c r="S757" s="5">
        <f t="shared" si="101"/>
        <v>0</v>
      </c>
      <c r="T757" s="249">
        <f t="shared" si="102"/>
        <v>0</v>
      </c>
      <c r="U757" s="5">
        <f t="shared" si="96"/>
        <v>0</v>
      </c>
      <c r="V757" s="249">
        <f t="shared" si="97"/>
        <v>0</v>
      </c>
      <c r="W757" s="278">
        <f t="shared" si="98"/>
        <v>0</v>
      </c>
      <c r="X757" s="279">
        <f t="shared" si="99"/>
        <v>0</v>
      </c>
    </row>
    <row r="758" spans="14:24" x14ac:dyDescent="0.35">
      <c r="N758" s="246">
        <f>Weather_Site!B764</f>
        <v>0</v>
      </c>
      <c r="O758" s="247">
        <f>Weather_Site!C764</f>
        <v>0</v>
      </c>
      <c r="P758" s="5">
        <f>Weather_Site!E764</f>
        <v>0</v>
      </c>
      <c r="Q758" s="247">
        <f t="shared" si="100"/>
        <v>0</v>
      </c>
      <c r="R758" s="5">
        <f t="shared" si="95"/>
        <v>0</v>
      </c>
      <c r="S758" s="5">
        <f t="shared" si="101"/>
        <v>0</v>
      </c>
      <c r="T758" s="249">
        <f t="shared" si="102"/>
        <v>0</v>
      </c>
      <c r="U758" s="5">
        <f t="shared" si="96"/>
        <v>0</v>
      </c>
      <c r="V758" s="249">
        <f t="shared" si="97"/>
        <v>0</v>
      </c>
      <c r="W758" s="278">
        <f t="shared" si="98"/>
        <v>0</v>
      </c>
      <c r="X758" s="279">
        <f t="shared" si="99"/>
        <v>0</v>
      </c>
    </row>
    <row r="759" spans="14:24" x14ac:dyDescent="0.35">
      <c r="N759" s="246">
        <f>Weather_Site!B765</f>
        <v>0</v>
      </c>
      <c r="O759" s="247">
        <f>Weather_Site!C765</f>
        <v>0</v>
      </c>
      <c r="P759" s="5">
        <f>Weather_Site!E765</f>
        <v>0</v>
      </c>
      <c r="Q759" s="247">
        <f t="shared" si="100"/>
        <v>0</v>
      </c>
      <c r="R759" s="5">
        <f t="shared" si="95"/>
        <v>0</v>
      </c>
      <c r="S759" s="5">
        <f t="shared" si="101"/>
        <v>0</v>
      </c>
      <c r="T759" s="249">
        <f t="shared" si="102"/>
        <v>0</v>
      </c>
      <c r="U759" s="5">
        <f t="shared" si="96"/>
        <v>0</v>
      </c>
      <c r="V759" s="249">
        <f t="shared" si="97"/>
        <v>0</v>
      </c>
      <c r="W759" s="278">
        <f t="shared" si="98"/>
        <v>0</v>
      </c>
      <c r="X759" s="279">
        <f t="shared" si="99"/>
        <v>0</v>
      </c>
    </row>
    <row r="760" spans="14:24" x14ac:dyDescent="0.35">
      <c r="N760" s="246">
        <f>Weather_Site!B766</f>
        <v>0</v>
      </c>
      <c r="O760" s="247">
        <f>Weather_Site!C766</f>
        <v>0</v>
      </c>
      <c r="P760" s="5">
        <f>Weather_Site!E766</f>
        <v>0</v>
      </c>
      <c r="Q760" s="247">
        <f t="shared" si="100"/>
        <v>0</v>
      </c>
      <c r="R760" s="5">
        <f t="shared" si="95"/>
        <v>0</v>
      </c>
      <c r="S760" s="5">
        <f t="shared" si="101"/>
        <v>0</v>
      </c>
      <c r="T760" s="249">
        <f t="shared" si="102"/>
        <v>0</v>
      </c>
      <c r="U760" s="5">
        <f t="shared" si="96"/>
        <v>0</v>
      </c>
      <c r="V760" s="249">
        <f t="shared" si="97"/>
        <v>0</v>
      </c>
      <c r="W760" s="278">
        <f t="shared" si="98"/>
        <v>0</v>
      </c>
      <c r="X760" s="279">
        <f t="shared" si="99"/>
        <v>0</v>
      </c>
    </row>
    <row r="761" spans="14:24" x14ac:dyDescent="0.35">
      <c r="N761" s="246">
        <f>Weather_Site!B767</f>
        <v>0</v>
      </c>
      <c r="O761" s="247">
        <f>Weather_Site!C767</f>
        <v>0</v>
      </c>
      <c r="P761" s="5">
        <f>Weather_Site!E767</f>
        <v>0</v>
      </c>
      <c r="Q761" s="247">
        <f t="shared" si="100"/>
        <v>0</v>
      </c>
      <c r="R761" s="5">
        <f t="shared" si="95"/>
        <v>0</v>
      </c>
      <c r="S761" s="5">
        <f t="shared" si="101"/>
        <v>0</v>
      </c>
      <c r="T761" s="249">
        <f t="shared" si="102"/>
        <v>0</v>
      </c>
      <c r="U761" s="5">
        <f t="shared" si="96"/>
        <v>0</v>
      </c>
      <c r="V761" s="249">
        <f t="shared" si="97"/>
        <v>0</v>
      </c>
      <c r="W761" s="278">
        <f t="shared" si="98"/>
        <v>0</v>
      </c>
      <c r="X761" s="279">
        <f t="shared" si="99"/>
        <v>0</v>
      </c>
    </row>
    <row r="762" spans="14:24" x14ac:dyDescent="0.35">
      <c r="N762" s="246">
        <f>Weather_Site!B768</f>
        <v>0</v>
      </c>
      <c r="O762" s="247">
        <f>Weather_Site!C768</f>
        <v>0</v>
      </c>
      <c r="P762" s="5">
        <f>Weather_Site!E768</f>
        <v>0</v>
      </c>
      <c r="Q762" s="247">
        <f t="shared" si="100"/>
        <v>0</v>
      </c>
      <c r="R762" s="5">
        <f t="shared" si="95"/>
        <v>0</v>
      </c>
      <c r="S762" s="5">
        <f t="shared" si="101"/>
        <v>0</v>
      </c>
      <c r="T762" s="249">
        <f t="shared" si="102"/>
        <v>0</v>
      </c>
      <c r="U762" s="5">
        <f t="shared" si="96"/>
        <v>0</v>
      </c>
      <c r="V762" s="249">
        <f t="shared" si="97"/>
        <v>0</v>
      </c>
      <c r="W762" s="278">
        <f t="shared" si="98"/>
        <v>0</v>
      </c>
      <c r="X762" s="279">
        <f t="shared" si="99"/>
        <v>0</v>
      </c>
    </row>
  </sheetData>
  <phoneticPr fontId="8"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I92"/>
  <sheetViews>
    <sheetView zoomScale="80" workbookViewId="0">
      <selection activeCell="B19" sqref="B19"/>
    </sheetView>
  </sheetViews>
  <sheetFormatPr defaultRowHeight="12.75" x14ac:dyDescent="0.35"/>
  <cols>
    <col min="1" max="1" width="3.33203125" customWidth="1"/>
    <col min="2" max="2" width="35.46484375" customWidth="1"/>
    <col min="3" max="3" width="116.46484375" style="88" customWidth="1"/>
  </cols>
  <sheetData>
    <row r="1" spans="2:9" ht="17.649999999999999" x14ac:dyDescent="0.5">
      <c r="B1" s="73" t="s">
        <v>579</v>
      </c>
    </row>
    <row r="2" spans="2:9" x14ac:dyDescent="0.35">
      <c r="B2" s="105" t="s">
        <v>0</v>
      </c>
    </row>
    <row r="3" spans="2:9" ht="13.15" thickBot="1" x14ac:dyDescent="0.4"/>
    <row r="4" spans="2:9" x14ac:dyDescent="0.35">
      <c r="B4" s="99" t="s">
        <v>1</v>
      </c>
      <c r="C4" s="100"/>
    </row>
    <row r="5" spans="2:9" x14ac:dyDescent="0.35">
      <c r="B5" s="101" t="s">
        <v>161</v>
      </c>
      <c r="C5" s="281" t="s">
        <v>48</v>
      </c>
      <c r="D5" s="38"/>
      <c r="E5" s="38"/>
      <c r="F5" s="38"/>
      <c r="G5" s="38"/>
      <c r="H5" s="38"/>
      <c r="I5" s="38"/>
    </row>
    <row r="6" spans="2:9" x14ac:dyDescent="0.35">
      <c r="B6" s="101" t="s">
        <v>162</v>
      </c>
      <c r="C6" s="102" t="s">
        <v>113</v>
      </c>
    </row>
    <row r="7" spans="2:9" ht="25.5" x14ac:dyDescent="0.35">
      <c r="B7" s="101" t="s">
        <v>163</v>
      </c>
      <c r="C7" s="102" t="s">
        <v>114</v>
      </c>
    </row>
    <row r="8" spans="2:9" ht="25.9" thickBot="1" x14ac:dyDescent="0.4">
      <c r="B8" s="103" t="s">
        <v>164</v>
      </c>
      <c r="C8" s="104" t="s">
        <v>115</v>
      </c>
    </row>
    <row r="9" spans="2:9" x14ac:dyDescent="0.35">
      <c r="B9" s="90"/>
    </row>
    <row r="10" spans="2:9" ht="25.5" customHeight="1" x14ac:dyDescent="0.35">
      <c r="B10" s="164" t="s">
        <v>29</v>
      </c>
      <c r="C10" s="203" t="s">
        <v>160</v>
      </c>
    </row>
    <row r="11" spans="2:9" x14ac:dyDescent="0.35">
      <c r="B11" s="90" t="s">
        <v>116</v>
      </c>
      <c r="C11" s="88" t="s">
        <v>2</v>
      </c>
    </row>
    <row r="12" spans="2:9" x14ac:dyDescent="0.35">
      <c r="B12" s="90" t="s">
        <v>117</v>
      </c>
      <c r="C12" s="88" t="s">
        <v>6</v>
      </c>
    </row>
    <row r="13" spans="2:9" x14ac:dyDescent="0.35">
      <c r="B13" s="90" t="s">
        <v>118</v>
      </c>
      <c r="C13" s="88" t="s">
        <v>3</v>
      </c>
    </row>
    <row r="14" spans="2:9" ht="12" customHeight="1" x14ac:dyDescent="0.35">
      <c r="B14" s="90" t="s">
        <v>119</v>
      </c>
      <c r="C14" s="88" t="s">
        <v>4</v>
      </c>
    </row>
    <row r="15" spans="2:9" x14ac:dyDescent="0.35">
      <c r="B15" s="90" t="s">
        <v>120</v>
      </c>
      <c r="C15" s="88" t="s">
        <v>7</v>
      </c>
    </row>
    <row r="16" spans="2:9" x14ac:dyDescent="0.35">
      <c r="B16" s="90" t="s">
        <v>121</v>
      </c>
      <c r="C16" s="88" t="s">
        <v>8</v>
      </c>
    </row>
    <row r="17" spans="2:7" x14ac:dyDescent="0.35">
      <c r="B17" s="90" t="s">
        <v>122</v>
      </c>
      <c r="C17" s="88" t="s">
        <v>9</v>
      </c>
    </row>
    <row r="18" spans="2:7" x14ac:dyDescent="0.35">
      <c r="B18" s="165"/>
    </row>
    <row r="19" spans="2:7" ht="26.25" customHeight="1" x14ac:dyDescent="0.35">
      <c r="B19" s="193" t="s">
        <v>10</v>
      </c>
      <c r="C19" s="203" t="s">
        <v>235</v>
      </c>
      <c r="D19" s="89"/>
      <c r="E19" s="89"/>
      <c r="F19" s="89"/>
      <c r="G19" s="89"/>
    </row>
    <row r="20" spans="2:7" ht="25.5" x14ac:dyDescent="0.35">
      <c r="B20" s="90" t="s">
        <v>116</v>
      </c>
      <c r="C20" s="88" t="s">
        <v>60</v>
      </c>
    </row>
    <row r="21" spans="2:7" ht="25.9" x14ac:dyDescent="0.35">
      <c r="B21" s="90" t="s">
        <v>117</v>
      </c>
      <c r="C21" s="88" t="s">
        <v>165</v>
      </c>
    </row>
    <row r="22" spans="2:7" ht="25.5" x14ac:dyDescent="0.35">
      <c r="B22" s="90" t="s">
        <v>118</v>
      </c>
      <c r="C22" s="88" t="s">
        <v>236</v>
      </c>
    </row>
    <row r="23" spans="2:7" ht="25.5" x14ac:dyDescent="0.35">
      <c r="B23" s="90" t="s">
        <v>119</v>
      </c>
      <c r="C23" s="88" t="s">
        <v>237</v>
      </c>
    </row>
    <row r="24" spans="2:7" x14ac:dyDescent="0.35">
      <c r="B24" s="90"/>
    </row>
    <row r="25" spans="2:7" ht="24.75" customHeight="1" x14ac:dyDescent="0.35">
      <c r="B25" s="198" t="s">
        <v>15</v>
      </c>
      <c r="C25" s="202" t="s">
        <v>238</v>
      </c>
    </row>
    <row r="26" spans="2:7" x14ac:dyDescent="0.35">
      <c r="B26" s="163" t="s">
        <v>116</v>
      </c>
      <c r="C26" s="88" t="s">
        <v>240</v>
      </c>
    </row>
    <row r="27" spans="2:7" x14ac:dyDescent="0.35">
      <c r="B27" s="163" t="s">
        <v>117</v>
      </c>
      <c r="C27" s="88" t="s">
        <v>239</v>
      </c>
    </row>
    <row r="28" spans="2:7" x14ac:dyDescent="0.35">
      <c r="B28" s="166" t="s">
        <v>118</v>
      </c>
      <c r="C28" s="88" t="s">
        <v>241</v>
      </c>
    </row>
    <row r="29" spans="2:7" x14ac:dyDescent="0.35">
      <c r="B29" s="90" t="s">
        <v>119</v>
      </c>
      <c r="C29" s="88" t="s">
        <v>270</v>
      </c>
    </row>
    <row r="30" spans="2:7" ht="25.5" x14ac:dyDescent="0.35">
      <c r="B30" s="90" t="s">
        <v>120</v>
      </c>
      <c r="C30" s="88" t="s">
        <v>274</v>
      </c>
    </row>
    <row r="31" spans="2:7" x14ac:dyDescent="0.35">
      <c r="B31" s="165"/>
    </row>
    <row r="32" spans="2:7" ht="26.25" customHeight="1" x14ac:dyDescent="0.35">
      <c r="B32" s="194" t="s">
        <v>11</v>
      </c>
      <c r="C32" s="203" t="s">
        <v>83</v>
      </c>
      <c r="D32" s="89"/>
      <c r="E32" s="89"/>
      <c r="F32" s="89"/>
      <c r="G32" s="89"/>
    </row>
    <row r="33" spans="2:3" ht="13.5" customHeight="1" x14ac:dyDescent="0.35">
      <c r="B33" s="90" t="s">
        <v>116</v>
      </c>
      <c r="C33" s="88" t="s">
        <v>84</v>
      </c>
    </row>
    <row r="34" spans="2:3" ht="25.5" x14ac:dyDescent="0.35">
      <c r="B34" s="90" t="s">
        <v>117</v>
      </c>
      <c r="C34" s="88" t="s">
        <v>85</v>
      </c>
    </row>
    <row r="35" spans="2:3" ht="25.5" x14ac:dyDescent="0.35">
      <c r="B35" s="90" t="s">
        <v>118</v>
      </c>
      <c r="C35" s="88" t="s">
        <v>86</v>
      </c>
    </row>
    <row r="36" spans="2:3" x14ac:dyDescent="0.35">
      <c r="B36" s="90" t="s">
        <v>119</v>
      </c>
      <c r="C36" s="88" t="s">
        <v>269</v>
      </c>
    </row>
    <row r="37" spans="2:3" x14ac:dyDescent="0.35">
      <c r="B37" s="165"/>
    </row>
    <row r="38" spans="2:3" ht="26.25" customHeight="1" x14ac:dyDescent="0.35">
      <c r="B38" s="195" t="s">
        <v>12</v>
      </c>
      <c r="C38" s="203" t="s">
        <v>158</v>
      </c>
    </row>
    <row r="39" spans="2:3" x14ac:dyDescent="0.35">
      <c r="B39" s="90" t="s">
        <v>116</v>
      </c>
      <c r="C39" s="88" t="s">
        <v>159</v>
      </c>
    </row>
    <row r="40" spans="2:3" ht="14" customHeight="1" x14ac:dyDescent="0.35">
      <c r="B40" s="90" t="s">
        <v>117</v>
      </c>
      <c r="C40" s="370" t="s">
        <v>577</v>
      </c>
    </row>
    <row r="41" spans="2:3" x14ac:dyDescent="0.35">
      <c r="B41" s="90" t="s">
        <v>118</v>
      </c>
      <c r="C41" s="370" t="s">
        <v>578</v>
      </c>
    </row>
    <row r="42" spans="2:3" ht="51" x14ac:dyDescent="0.35">
      <c r="B42" s="90" t="s">
        <v>119</v>
      </c>
      <c r="C42" s="88" t="s">
        <v>575</v>
      </c>
    </row>
    <row r="43" spans="2:3" ht="38.25" x14ac:dyDescent="0.35">
      <c r="B43" s="439" t="s">
        <v>120</v>
      </c>
      <c r="C43" s="370" t="s">
        <v>576</v>
      </c>
    </row>
    <row r="44" spans="2:3" x14ac:dyDescent="0.35">
      <c r="B44" s="90"/>
      <c r="C44" s="370"/>
    </row>
    <row r="45" spans="2:3" ht="26.25" customHeight="1" x14ac:dyDescent="0.35">
      <c r="B45" s="196" t="s">
        <v>13</v>
      </c>
      <c r="C45" s="203" t="s">
        <v>156</v>
      </c>
    </row>
    <row r="46" spans="2:3" ht="13.15" x14ac:dyDescent="0.4">
      <c r="B46" s="90" t="s">
        <v>116</v>
      </c>
      <c r="C46" s="93" t="s">
        <v>139</v>
      </c>
    </row>
    <row r="47" spans="2:3" x14ac:dyDescent="0.35">
      <c r="B47" s="90" t="s">
        <v>117</v>
      </c>
      <c r="C47" s="94" t="s">
        <v>137</v>
      </c>
    </row>
    <row r="48" spans="2:3" x14ac:dyDescent="0.35">
      <c r="B48" s="90"/>
      <c r="C48" s="95" t="s">
        <v>138</v>
      </c>
    </row>
    <row r="49" spans="2:3" ht="13.15" x14ac:dyDescent="0.4">
      <c r="B49" s="90" t="s">
        <v>118</v>
      </c>
      <c r="C49" s="93" t="s">
        <v>141</v>
      </c>
    </row>
    <row r="50" spans="2:3" x14ac:dyDescent="0.35">
      <c r="B50" s="90" t="s">
        <v>142</v>
      </c>
      <c r="C50" s="88" t="s">
        <v>148</v>
      </c>
    </row>
    <row r="51" spans="2:3" x14ac:dyDescent="0.35">
      <c r="B51" s="90" t="s">
        <v>143</v>
      </c>
      <c r="C51" s="96" t="s">
        <v>149</v>
      </c>
    </row>
    <row r="52" spans="2:3" ht="27.75" customHeight="1" x14ac:dyDescent="0.35">
      <c r="B52" s="90" t="s">
        <v>144</v>
      </c>
      <c r="C52" s="97" t="s">
        <v>150</v>
      </c>
    </row>
    <row r="53" spans="2:3" ht="14.25" customHeight="1" x14ac:dyDescent="0.35">
      <c r="B53" s="90" t="s">
        <v>145</v>
      </c>
      <c r="C53" s="97" t="s">
        <v>152</v>
      </c>
    </row>
    <row r="54" spans="2:3" ht="14.25" customHeight="1" x14ac:dyDescent="0.35">
      <c r="B54" s="90" t="s">
        <v>146</v>
      </c>
      <c r="C54" s="97" t="s">
        <v>151</v>
      </c>
    </row>
    <row r="55" spans="2:3" x14ac:dyDescent="0.35">
      <c r="B55" s="90" t="s">
        <v>147</v>
      </c>
      <c r="C55" s="96" t="s">
        <v>154</v>
      </c>
    </row>
    <row r="56" spans="2:3" ht="38.25" x14ac:dyDescent="0.35">
      <c r="B56" s="90" t="s">
        <v>153</v>
      </c>
      <c r="C56" s="98" t="s">
        <v>155</v>
      </c>
    </row>
    <row r="57" spans="2:3" x14ac:dyDescent="0.35">
      <c r="B57" s="90" t="s">
        <v>119</v>
      </c>
      <c r="C57" s="94" t="s">
        <v>157</v>
      </c>
    </row>
    <row r="58" spans="2:3" x14ac:dyDescent="0.35">
      <c r="B58" s="166"/>
    </row>
    <row r="59" spans="2:3" ht="26.25" customHeight="1" x14ac:dyDescent="0.35">
      <c r="B59" s="197" t="s">
        <v>14</v>
      </c>
      <c r="C59" s="203" t="s">
        <v>166</v>
      </c>
    </row>
    <row r="60" spans="2:3" x14ac:dyDescent="0.35">
      <c r="B60" s="90"/>
    </row>
    <row r="61" spans="2:3" x14ac:dyDescent="0.35">
      <c r="B61" s="90"/>
    </row>
    <row r="62" spans="2:3" ht="28.5" customHeight="1" x14ac:dyDescent="0.35">
      <c r="B62" s="239" t="s">
        <v>318</v>
      </c>
      <c r="C62" s="238" t="s">
        <v>319</v>
      </c>
    </row>
    <row r="63" spans="2:3" x14ac:dyDescent="0.35">
      <c r="B63" s="90" t="s">
        <v>116</v>
      </c>
      <c r="C63" s="88" t="s">
        <v>320</v>
      </c>
    </row>
    <row r="64" spans="2:3" ht="25.5" x14ac:dyDescent="0.35">
      <c r="B64" s="90" t="s">
        <v>117</v>
      </c>
      <c r="C64" s="88" t="s">
        <v>353</v>
      </c>
    </row>
    <row r="65" spans="2:3" ht="25.5" x14ac:dyDescent="0.35">
      <c r="B65" s="90" t="s">
        <v>118</v>
      </c>
      <c r="C65" s="88" t="s">
        <v>394</v>
      </c>
    </row>
    <row r="66" spans="2:3" x14ac:dyDescent="0.35">
      <c r="B66" s="90"/>
    </row>
    <row r="67" spans="2:3" ht="24.75" customHeight="1" x14ac:dyDescent="0.35">
      <c r="B67" s="240" t="s">
        <v>273</v>
      </c>
      <c r="C67" s="241" t="s">
        <v>321</v>
      </c>
    </row>
    <row r="68" spans="2:3" x14ac:dyDescent="0.35">
      <c r="B68" s="90" t="s">
        <v>116</v>
      </c>
      <c r="C68" s="88" t="s">
        <v>322</v>
      </c>
    </row>
    <row r="69" spans="2:3" x14ac:dyDescent="0.35">
      <c r="B69" s="90" t="s">
        <v>117</v>
      </c>
      <c r="C69" s="88" t="s">
        <v>323</v>
      </c>
    </row>
    <row r="70" spans="2:3" x14ac:dyDescent="0.35">
      <c r="B70" s="90"/>
    </row>
    <row r="72" spans="2:3" ht="23" customHeight="1" x14ac:dyDescent="0.35">
      <c r="B72" s="372" t="s">
        <v>516</v>
      </c>
      <c r="C72" s="371" t="s">
        <v>517</v>
      </c>
    </row>
    <row r="73" spans="2:3" x14ac:dyDescent="0.35">
      <c r="B73">
        <v>1</v>
      </c>
      <c r="C73" s="370" t="s">
        <v>518</v>
      </c>
    </row>
    <row r="76" spans="2:3" ht="25.5" customHeight="1" x14ac:dyDescent="0.35">
      <c r="B76" s="167" t="s">
        <v>180</v>
      </c>
      <c r="C76" s="203" t="s">
        <v>198</v>
      </c>
    </row>
    <row r="77" spans="2:3" x14ac:dyDescent="0.35">
      <c r="B77" s="163" t="s">
        <v>116</v>
      </c>
      <c r="C77" s="88" t="s">
        <v>199</v>
      </c>
    </row>
    <row r="78" spans="2:3" x14ac:dyDescent="0.35">
      <c r="B78" s="163" t="s">
        <v>117</v>
      </c>
      <c r="C78" s="88" t="s">
        <v>201</v>
      </c>
    </row>
    <row r="79" spans="2:3" x14ac:dyDescent="0.35">
      <c r="B79" s="163" t="s">
        <v>118</v>
      </c>
      <c r="C79" s="88" t="s">
        <v>200</v>
      </c>
    </row>
    <row r="80" spans="2:3" x14ac:dyDescent="0.35">
      <c r="B80" s="163"/>
    </row>
    <row r="81" spans="2:3" ht="24.75" customHeight="1" x14ac:dyDescent="0.35">
      <c r="B81" s="204" t="s">
        <v>242</v>
      </c>
      <c r="C81" s="203" t="s">
        <v>243</v>
      </c>
    </row>
    <row r="82" spans="2:3" x14ac:dyDescent="0.35">
      <c r="B82" s="163" t="s">
        <v>116</v>
      </c>
      <c r="C82" s="88" t="s">
        <v>244</v>
      </c>
    </row>
    <row r="83" spans="2:3" x14ac:dyDescent="0.35">
      <c r="B83" s="163" t="s">
        <v>117</v>
      </c>
      <c r="C83" s="88" t="s">
        <v>245</v>
      </c>
    </row>
    <row r="84" spans="2:3" x14ac:dyDescent="0.35">
      <c r="B84" s="163" t="s">
        <v>118</v>
      </c>
      <c r="C84" s="88" t="s">
        <v>246</v>
      </c>
    </row>
    <row r="85" spans="2:3" x14ac:dyDescent="0.35">
      <c r="B85" s="163"/>
    </row>
    <row r="86" spans="2:3" ht="24.75" customHeight="1" x14ac:dyDescent="0.35">
      <c r="B86" s="204" t="s">
        <v>317</v>
      </c>
      <c r="C86" s="203" t="s">
        <v>324</v>
      </c>
    </row>
    <row r="87" spans="2:3" x14ac:dyDescent="0.35">
      <c r="B87" s="163"/>
    </row>
    <row r="88" spans="2:3" x14ac:dyDescent="0.35">
      <c r="B88" s="163"/>
    </row>
    <row r="89" spans="2:3" x14ac:dyDescent="0.35">
      <c r="B89" s="163"/>
    </row>
    <row r="90" spans="2:3" x14ac:dyDescent="0.35">
      <c r="B90" s="163"/>
    </row>
    <row r="91" spans="2:3" x14ac:dyDescent="0.35">
      <c r="B91" s="163"/>
    </row>
    <row r="92" spans="2:3" x14ac:dyDescent="0.35">
      <c r="B92" s="163"/>
    </row>
  </sheetData>
  <sheetProtection password="9487" sheet="1" objects="1" scenarios="1"/>
  <phoneticPr fontId="8" type="noConversion"/>
  <hyperlinks>
    <hyperlink ref="B10" location="Weather_Site!A1" display="Weather &amp; Site" xr:uid="{00000000-0004-0000-0200-000000000000}"/>
    <hyperlink ref="B19" location="'Forest(McArthur)'!A1" display="Forest (McArthur MkV)" xr:uid="{00000000-0004-0000-0200-000001000000}"/>
    <hyperlink ref="B38" location="Heath!A1" display="Heath (Catchpole et al.)" xr:uid="{00000000-0004-0000-0200-000002000000}"/>
    <hyperlink ref="B45" location="Buttongrass!A1" display="Buttongrass (Marsden-Smedley)" xr:uid="{00000000-0004-0000-0200-000003000000}"/>
    <hyperlink ref="B59" location="Pine!A1" display="Pine (Cruz)" xr:uid="{00000000-0004-0000-0200-000004000000}"/>
    <hyperlink ref="B25" location="'Forest(VESTA)'!A1" display="Forest (VESTA)" xr:uid="{00000000-0004-0000-0200-000005000000}"/>
    <hyperlink ref="B76" location="Slope_Calcs!A1" display="Slope Calculator" xr:uid="{00000000-0004-0000-0200-000006000000}"/>
    <hyperlink ref="B32" location="Grass!A1" display="Grass (CSIRO)" xr:uid="{00000000-0004-0000-0200-000007000000}"/>
    <hyperlink ref="B81" location="RH_DewPt!A1" display="RH and Dew Point Calculator" xr:uid="{00000000-0004-0000-0200-000008000000}"/>
    <hyperlink ref="B86" location="Grid_Convert!A1" display="Grid Convert" xr:uid="{00000000-0004-0000-0200-000009000000}"/>
    <hyperlink ref="B62" location="RedBook!A1" display="Red Book (WA Fire Tables)" xr:uid="{00000000-0004-0000-0200-00000A000000}"/>
    <hyperlink ref="B67" location="'WA Mallee'!A1" display="WA Mallee" xr:uid="{00000000-0004-0000-0200-00000B000000}"/>
    <hyperlink ref="B72" location="'Mallee-Heath'!A1" display="Mallee-Heath" xr:uid="{00000000-0004-0000-0200-00000C000000}"/>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2"/>
  </sheetPr>
  <dimension ref="A1:V2226"/>
  <sheetViews>
    <sheetView zoomScale="75" workbookViewId="0">
      <selection activeCell="I1" sqref="I1"/>
    </sheetView>
  </sheetViews>
  <sheetFormatPr defaultRowHeight="12.75" x14ac:dyDescent="0.35"/>
  <cols>
    <col min="2" max="2" width="17.1328125" customWidth="1"/>
    <col min="3" max="3" width="11.86328125" bestFit="1" customWidth="1"/>
    <col min="11" max="11" width="9.33203125" style="236" customWidth="1"/>
    <col min="12" max="12" width="25.1328125" customWidth="1"/>
    <col min="13" max="13" width="9.1328125" style="229" customWidth="1"/>
    <col min="14" max="15" width="8.6640625" hidden="1" customWidth="1"/>
    <col min="16" max="19" width="9.1328125" hidden="1" customWidth="1"/>
  </cols>
  <sheetData>
    <row r="1" spans="1:22" ht="16.5" x14ac:dyDescent="0.45">
      <c r="A1" s="56" t="s">
        <v>30</v>
      </c>
      <c r="C1" s="19" t="s">
        <v>21</v>
      </c>
      <c r="I1" s="168" t="s">
        <v>202</v>
      </c>
      <c r="J1" s="169"/>
    </row>
    <row r="2" spans="1:22" x14ac:dyDescent="0.35">
      <c r="B2" s="5" t="s">
        <v>91</v>
      </c>
      <c r="C2" s="78" t="s">
        <v>21</v>
      </c>
      <c r="D2" s="85"/>
      <c r="E2" s="36"/>
      <c r="F2" s="36"/>
      <c r="G2" s="36"/>
      <c r="H2" s="37"/>
    </row>
    <row r="3" spans="1:22" x14ac:dyDescent="0.35">
      <c r="B3" s="7" t="s">
        <v>31</v>
      </c>
      <c r="C3" s="8">
        <v>37.5</v>
      </c>
      <c r="D3" s="79">
        <v>34.840000000000003</v>
      </c>
    </row>
    <row r="4" spans="1:22" x14ac:dyDescent="0.35">
      <c r="B4" s="7" t="s">
        <v>33</v>
      </c>
      <c r="C4" s="9">
        <v>144</v>
      </c>
      <c r="D4" s="18">
        <v>148.41999999999999</v>
      </c>
    </row>
    <row r="5" spans="1:22" x14ac:dyDescent="0.35">
      <c r="B5" s="7" t="s">
        <v>34</v>
      </c>
      <c r="C5" s="8">
        <v>450</v>
      </c>
      <c r="D5" s="18">
        <v>420</v>
      </c>
    </row>
    <row r="6" spans="1:22" x14ac:dyDescent="0.35">
      <c r="B6" s="7" t="s">
        <v>35</v>
      </c>
      <c r="C6" s="8">
        <v>15</v>
      </c>
      <c r="D6" s="18">
        <v>0</v>
      </c>
      <c r="G6" t="s">
        <v>257</v>
      </c>
    </row>
    <row r="7" spans="1:22" x14ac:dyDescent="0.35">
      <c r="B7" s="7" t="s">
        <v>36</v>
      </c>
      <c r="C7" s="8">
        <v>270</v>
      </c>
      <c r="D7" s="18"/>
      <c r="G7" t="s">
        <v>258</v>
      </c>
    </row>
    <row r="8" spans="1:22" ht="13.15" x14ac:dyDescent="0.4">
      <c r="G8" s="212" t="s">
        <v>367</v>
      </c>
    </row>
    <row r="9" spans="1:22" ht="15" x14ac:dyDescent="0.4">
      <c r="A9" s="56" t="s">
        <v>5</v>
      </c>
    </row>
    <row r="10" spans="1:22" ht="51" x14ac:dyDescent="0.35">
      <c r="A10" s="11" t="s">
        <v>28</v>
      </c>
      <c r="B10" s="11" t="s">
        <v>32</v>
      </c>
      <c r="C10" s="11" t="s">
        <v>27</v>
      </c>
      <c r="D10" s="11" t="s">
        <v>18</v>
      </c>
      <c r="E10" s="11" t="s">
        <v>19</v>
      </c>
      <c r="F10" s="11" t="s">
        <v>24</v>
      </c>
      <c r="G10" s="11" t="s">
        <v>20</v>
      </c>
      <c r="H10" s="11" t="s">
        <v>437</v>
      </c>
      <c r="I10" s="11" t="s">
        <v>17</v>
      </c>
      <c r="J10" s="11" t="s">
        <v>16</v>
      </c>
      <c r="K10" s="11" t="s">
        <v>25</v>
      </c>
      <c r="L10" s="21" t="s">
        <v>39</v>
      </c>
      <c r="M10" s="82" t="s">
        <v>96</v>
      </c>
      <c r="N10" s="230" t="s">
        <v>277</v>
      </c>
      <c r="O10" s="2"/>
      <c r="P10" s="2"/>
      <c r="Q10" s="82" t="s">
        <v>277</v>
      </c>
      <c r="R10" s="228" t="s">
        <v>279</v>
      </c>
      <c r="S10" s="2" t="s">
        <v>278</v>
      </c>
      <c r="U10" s="5" t="s">
        <v>97</v>
      </c>
      <c r="V10" s="5" t="s">
        <v>98</v>
      </c>
    </row>
    <row r="11" spans="1:22" x14ac:dyDescent="0.35">
      <c r="A11" s="12" t="s">
        <v>26</v>
      </c>
      <c r="B11" s="13">
        <v>39156</v>
      </c>
      <c r="C11" s="14">
        <v>0.20833333333333301</v>
      </c>
      <c r="D11" s="12">
        <v>20</v>
      </c>
      <c r="E11" s="12">
        <v>65</v>
      </c>
      <c r="F11" s="12" t="s">
        <v>265</v>
      </c>
      <c r="G11" s="12">
        <v>9</v>
      </c>
      <c r="H11" s="12"/>
      <c r="I11" s="12">
        <v>10</v>
      </c>
      <c r="J11" s="12">
        <v>5</v>
      </c>
      <c r="K11" s="12">
        <v>50</v>
      </c>
      <c r="L11" s="22" t="s">
        <v>40</v>
      </c>
      <c r="M11" s="84">
        <f t="shared" ref="M11:M74" si="0">IF(F11&gt;"a",VLOOKUP(F11,$U$11:$V$26,2),F11)</f>
        <v>315</v>
      </c>
      <c r="N11" s="250"/>
      <c r="O11" s="2"/>
      <c r="P11" s="2"/>
      <c r="Q11" s="2"/>
      <c r="R11" s="447"/>
      <c r="S11" s="2"/>
      <c r="T11" s="2"/>
      <c r="U11" s="5" t="s">
        <v>102</v>
      </c>
      <c r="V11" s="83">
        <v>90</v>
      </c>
    </row>
    <row r="12" spans="1:22" x14ac:dyDescent="0.35">
      <c r="A12" s="290" t="str">
        <f>TEXT(B12,"ddd")</f>
        <v>Sat</v>
      </c>
      <c r="B12" s="15">
        <v>36533</v>
      </c>
      <c r="C12" s="16">
        <v>0.66666666666666663</v>
      </c>
      <c r="D12" s="6">
        <v>38.200000000000003</v>
      </c>
      <c r="E12" s="6">
        <v>9.9</v>
      </c>
      <c r="F12" s="6">
        <v>300</v>
      </c>
      <c r="G12" s="6">
        <v>55</v>
      </c>
      <c r="H12" s="6">
        <v>9.1999999999999993</v>
      </c>
      <c r="I12" s="6"/>
      <c r="J12" s="6"/>
      <c r="K12" s="6"/>
      <c r="L12" s="365"/>
      <c r="M12" s="84">
        <f t="shared" si="0"/>
        <v>300</v>
      </c>
      <c r="N12" s="250">
        <f>RHcount!X6</f>
        <v>0</v>
      </c>
      <c r="O12" s="227">
        <f>HOUR(C12)+MINUTE(C12)/60+12</f>
        <v>28</v>
      </c>
      <c r="P12" s="227">
        <f>IF(AND(O12&gt;20,O12&lt;30),20,O12)</f>
        <v>20</v>
      </c>
      <c r="Q12" s="17">
        <f t="shared" ref="Q12:Q21" si="1">IF(AND(O12&gt;20,O12&lt;30),0,MAX(0,E12-70))</f>
        <v>0</v>
      </c>
      <c r="R12" s="447"/>
      <c r="S12" s="17"/>
      <c r="T12" s="2"/>
      <c r="U12" s="5" t="s">
        <v>101</v>
      </c>
      <c r="V12" s="83">
        <v>67.5</v>
      </c>
    </row>
    <row r="13" spans="1:22" x14ac:dyDescent="0.35">
      <c r="A13" s="290" t="str">
        <f>TEXT(B13,"ddd")</f>
        <v>Sat</v>
      </c>
      <c r="B13" s="15">
        <v>36533</v>
      </c>
      <c r="C13" s="16">
        <v>0.70833333333333337</v>
      </c>
      <c r="D13" s="6">
        <v>36.4</v>
      </c>
      <c r="E13" s="6">
        <v>10.8</v>
      </c>
      <c r="F13" s="6">
        <v>260</v>
      </c>
      <c r="G13" s="6">
        <v>45.7</v>
      </c>
      <c r="H13" s="6">
        <v>9.1999999999999993</v>
      </c>
      <c r="I13" s="6"/>
      <c r="J13" s="6"/>
      <c r="K13" s="6"/>
      <c r="L13" s="365"/>
      <c r="M13" s="84">
        <f t="shared" si="0"/>
        <v>260</v>
      </c>
      <c r="N13" s="250">
        <f>RHcount!X7</f>
        <v>0</v>
      </c>
      <c r="O13" s="227">
        <f t="shared" ref="O13:O76" si="2">HOUR(C13)+MINUTE(C13)/60+12</f>
        <v>29</v>
      </c>
      <c r="P13" s="227">
        <f>IF(AND(O13&gt;20,O13&lt;30),20,O13)</f>
        <v>20</v>
      </c>
      <c r="Q13" s="17">
        <f t="shared" si="1"/>
        <v>0</v>
      </c>
      <c r="R13" s="447">
        <f>IF(P13&gt;0,ABS((P13-P12)/2+(P14-P13)/2),0)</f>
        <v>5</v>
      </c>
      <c r="S13" s="17">
        <f t="shared" ref="S13:S21" si="3">IF(OR(O13&gt;30,O13&lt;20),Q13+S12,0)</f>
        <v>0</v>
      </c>
      <c r="T13" s="2">
        <f t="shared" ref="T13:T76" si="4">S13*R13</f>
        <v>0</v>
      </c>
      <c r="U13" s="5" t="s">
        <v>103</v>
      </c>
      <c r="V13" s="83">
        <v>112.5</v>
      </c>
    </row>
    <row r="14" spans="1:22" x14ac:dyDescent="0.35">
      <c r="A14" s="290" t="str">
        <f t="shared" ref="A14:A77" si="5">TEXT(B14,"ddd")</f>
        <v>Sat</v>
      </c>
      <c r="B14" s="15">
        <v>36533</v>
      </c>
      <c r="C14" s="16">
        <v>0.75</v>
      </c>
      <c r="D14" s="6">
        <v>37.200000000000003</v>
      </c>
      <c r="E14" s="6">
        <v>10.9</v>
      </c>
      <c r="F14" s="6">
        <v>258.60000000000002</v>
      </c>
      <c r="G14" s="6">
        <v>46.5</v>
      </c>
      <c r="H14" s="6">
        <v>9.1999999999999993</v>
      </c>
      <c r="I14" s="6"/>
      <c r="J14" s="6"/>
      <c r="K14" s="6"/>
      <c r="L14" s="365"/>
      <c r="M14" s="84">
        <f t="shared" si="0"/>
        <v>258.60000000000002</v>
      </c>
      <c r="N14" s="250">
        <f>RHcount!X8</f>
        <v>0</v>
      </c>
      <c r="O14" s="227">
        <f t="shared" si="2"/>
        <v>30</v>
      </c>
      <c r="P14" s="227">
        <f t="shared" ref="P14:P21" si="6">IF(AND(O14&gt;20,O14&lt;30),20,O14)</f>
        <v>30</v>
      </c>
      <c r="Q14" s="17">
        <f t="shared" si="1"/>
        <v>0</v>
      </c>
      <c r="R14" s="447">
        <f t="shared" ref="R14:R21" si="7">IF(P14&gt;0,ABS((P14-P13)/2+(P15-P14)/2),0)</f>
        <v>5.5</v>
      </c>
      <c r="S14" s="17">
        <f t="shared" si="3"/>
        <v>0</v>
      </c>
      <c r="T14" s="2">
        <f t="shared" si="4"/>
        <v>0</v>
      </c>
      <c r="U14" s="5" t="s">
        <v>111</v>
      </c>
      <c r="V14" s="83">
        <v>360</v>
      </c>
    </row>
    <row r="15" spans="1:22" x14ac:dyDescent="0.35">
      <c r="A15" s="290" t="str">
        <f t="shared" si="5"/>
        <v>Sat</v>
      </c>
      <c r="B15" s="15">
        <v>36533</v>
      </c>
      <c r="C15" s="16">
        <v>0.79166666666666663</v>
      </c>
      <c r="D15" s="6">
        <v>37.299999999999997</v>
      </c>
      <c r="E15" s="6">
        <v>11.7</v>
      </c>
      <c r="F15" s="6">
        <v>260.8</v>
      </c>
      <c r="G15" s="6">
        <v>46.3</v>
      </c>
      <c r="H15" s="6">
        <v>9.1999999999999993</v>
      </c>
      <c r="I15" s="6"/>
      <c r="J15" s="6"/>
      <c r="K15" s="6"/>
      <c r="L15" s="365"/>
      <c r="M15" s="84">
        <f t="shared" si="0"/>
        <v>260.8</v>
      </c>
      <c r="N15" s="250">
        <f>RHcount!X9</f>
        <v>0</v>
      </c>
      <c r="O15" s="227">
        <f t="shared" si="2"/>
        <v>31</v>
      </c>
      <c r="P15" s="227">
        <f t="shared" si="6"/>
        <v>31</v>
      </c>
      <c r="Q15" s="17">
        <f t="shared" si="1"/>
        <v>0</v>
      </c>
      <c r="R15" s="447">
        <f t="shared" si="7"/>
        <v>1</v>
      </c>
      <c r="S15" s="17">
        <f t="shared" si="3"/>
        <v>0</v>
      </c>
      <c r="T15" s="2">
        <f t="shared" si="4"/>
        <v>0</v>
      </c>
      <c r="U15" s="5" t="s">
        <v>100</v>
      </c>
      <c r="V15" s="83">
        <v>45</v>
      </c>
    </row>
    <row r="16" spans="1:22" x14ac:dyDescent="0.35">
      <c r="A16" s="290" t="str">
        <f t="shared" si="5"/>
        <v>Sat</v>
      </c>
      <c r="B16" s="15">
        <v>36533</v>
      </c>
      <c r="C16" s="16">
        <v>0.83333333333333337</v>
      </c>
      <c r="D16" s="6">
        <v>35</v>
      </c>
      <c r="E16" s="6">
        <v>14.1</v>
      </c>
      <c r="F16" s="6">
        <v>261.5</v>
      </c>
      <c r="G16" s="6">
        <v>48.3</v>
      </c>
      <c r="H16" s="6">
        <v>9.1999999999999993</v>
      </c>
      <c r="I16" s="6"/>
      <c r="J16" s="6"/>
      <c r="K16" s="6"/>
      <c r="L16" s="365"/>
      <c r="M16" s="84">
        <f t="shared" si="0"/>
        <v>261.5</v>
      </c>
      <c r="N16" s="250">
        <f>RHcount!X10</f>
        <v>0</v>
      </c>
      <c r="O16" s="227">
        <f t="shared" si="2"/>
        <v>32</v>
      </c>
      <c r="P16" s="227">
        <f t="shared" si="6"/>
        <v>32</v>
      </c>
      <c r="Q16" s="17">
        <f t="shared" si="1"/>
        <v>0</v>
      </c>
      <c r="R16" s="447">
        <f t="shared" si="7"/>
        <v>1</v>
      </c>
      <c r="S16" s="17">
        <f t="shared" si="3"/>
        <v>0</v>
      </c>
      <c r="T16" s="2">
        <f>S16*R16</f>
        <v>0</v>
      </c>
      <c r="U16" s="5" t="s">
        <v>99</v>
      </c>
      <c r="V16" s="83">
        <v>22.5</v>
      </c>
    </row>
    <row r="17" spans="1:22" x14ac:dyDescent="0.35">
      <c r="A17" s="290" t="str">
        <f t="shared" si="5"/>
        <v>Sat</v>
      </c>
      <c r="B17" s="15">
        <v>36533</v>
      </c>
      <c r="C17" s="16">
        <v>0.875</v>
      </c>
      <c r="D17" s="6">
        <v>34.5</v>
      </c>
      <c r="E17" s="6">
        <v>14.5</v>
      </c>
      <c r="F17" s="6">
        <v>265.8</v>
      </c>
      <c r="G17" s="6">
        <v>30</v>
      </c>
      <c r="H17" s="6">
        <v>9.1999999999999993</v>
      </c>
      <c r="I17" s="6"/>
      <c r="J17" s="6"/>
      <c r="K17" s="6"/>
      <c r="L17" s="20"/>
      <c r="M17" s="84">
        <f t="shared" si="0"/>
        <v>265.8</v>
      </c>
      <c r="N17" s="250">
        <f>RHcount!X11</f>
        <v>0</v>
      </c>
      <c r="O17" s="227">
        <f t="shared" si="2"/>
        <v>33</v>
      </c>
      <c r="P17" s="227">
        <f t="shared" si="6"/>
        <v>33</v>
      </c>
      <c r="Q17" s="17">
        <f t="shared" si="1"/>
        <v>0</v>
      </c>
      <c r="R17" s="447">
        <f t="shared" si="7"/>
        <v>1</v>
      </c>
      <c r="S17" s="17">
        <f t="shared" si="3"/>
        <v>0</v>
      </c>
      <c r="T17" s="2">
        <f t="shared" si="4"/>
        <v>0</v>
      </c>
      <c r="U17" s="5" t="s">
        <v>110</v>
      </c>
      <c r="V17" s="83">
        <v>337.5</v>
      </c>
    </row>
    <row r="18" spans="1:22" x14ac:dyDescent="0.35">
      <c r="A18" s="290" t="str">
        <f t="shared" si="5"/>
        <v>Sat</v>
      </c>
      <c r="B18" s="15">
        <v>36533</v>
      </c>
      <c r="C18" s="16">
        <v>0.91666666666666663</v>
      </c>
      <c r="D18" s="6">
        <v>34.299999999999997</v>
      </c>
      <c r="E18" s="6">
        <v>14.3</v>
      </c>
      <c r="F18" s="6">
        <v>261.8</v>
      </c>
      <c r="G18" s="6">
        <v>28.2</v>
      </c>
      <c r="H18" s="6">
        <v>9.1999999999999993</v>
      </c>
      <c r="I18" s="6"/>
      <c r="J18" s="6"/>
      <c r="K18" s="6"/>
      <c r="L18" s="20"/>
      <c r="M18" s="84">
        <f t="shared" si="0"/>
        <v>261.8</v>
      </c>
      <c r="N18" s="250">
        <f>RHcount!X12</f>
        <v>0</v>
      </c>
      <c r="O18" s="227">
        <f t="shared" si="2"/>
        <v>34</v>
      </c>
      <c r="P18" s="227">
        <f t="shared" si="6"/>
        <v>34</v>
      </c>
      <c r="Q18" s="17">
        <f t="shared" si="1"/>
        <v>0</v>
      </c>
      <c r="R18" s="447">
        <f t="shared" si="7"/>
        <v>1</v>
      </c>
      <c r="S18" s="17">
        <f t="shared" si="3"/>
        <v>0</v>
      </c>
      <c r="T18" s="2">
        <f t="shared" si="4"/>
        <v>0</v>
      </c>
      <c r="U18" s="5" t="s">
        <v>23</v>
      </c>
      <c r="V18" s="83">
        <v>315</v>
      </c>
    </row>
    <row r="19" spans="1:22" x14ac:dyDescent="0.35">
      <c r="A19" s="290" t="str">
        <f t="shared" si="5"/>
        <v>Sat</v>
      </c>
      <c r="B19" s="15">
        <v>36533</v>
      </c>
      <c r="C19" s="16">
        <v>0.95833333333333337</v>
      </c>
      <c r="D19" s="6">
        <v>31.2</v>
      </c>
      <c r="E19" s="6">
        <v>16.3</v>
      </c>
      <c r="F19" s="6">
        <v>257.7</v>
      </c>
      <c r="G19" s="6">
        <v>26.3</v>
      </c>
      <c r="H19" s="6">
        <v>9.1999999999999993</v>
      </c>
      <c r="I19" s="6"/>
      <c r="J19" s="6"/>
      <c r="K19" s="6"/>
      <c r="L19" s="20"/>
      <c r="M19" s="84">
        <f t="shared" si="0"/>
        <v>257.7</v>
      </c>
      <c r="N19" s="250">
        <f>RHcount!X13</f>
        <v>0</v>
      </c>
      <c r="O19" s="227">
        <f t="shared" si="2"/>
        <v>35</v>
      </c>
      <c r="P19" s="227">
        <f t="shared" si="6"/>
        <v>35</v>
      </c>
      <c r="Q19" s="17">
        <f t="shared" si="1"/>
        <v>0</v>
      </c>
      <c r="R19" s="447">
        <f t="shared" si="7"/>
        <v>11</v>
      </c>
      <c r="S19" s="17">
        <f t="shared" si="3"/>
        <v>0</v>
      </c>
      <c r="T19" s="2">
        <f t="shared" si="4"/>
        <v>0</v>
      </c>
      <c r="U19" s="5" t="s">
        <v>105</v>
      </c>
      <c r="V19" s="83">
        <v>180</v>
      </c>
    </row>
    <row r="20" spans="1:22" x14ac:dyDescent="0.35">
      <c r="A20" s="290" t="str">
        <f t="shared" si="5"/>
        <v>Sun</v>
      </c>
      <c r="B20" s="15">
        <v>36534</v>
      </c>
      <c r="C20" s="16">
        <v>0</v>
      </c>
      <c r="D20" s="6">
        <v>28.8</v>
      </c>
      <c r="E20" s="6">
        <v>24.2</v>
      </c>
      <c r="F20" s="6">
        <v>262.10000000000002</v>
      </c>
      <c r="G20" s="6">
        <v>17.2</v>
      </c>
      <c r="H20" s="6">
        <v>9.1999999999999993</v>
      </c>
      <c r="I20" s="6"/>
      <c r="J20" s="6"/>
      <c r="K20" s="6"/>
      <c r="L20" s="20"/>
      <c r="M20" s="84">
        <f t="shared" si="0"/>
        <v>262.10000000000002</v>
      </c>
      <c r="N20" s="250">
        <f>RHcount!X14</f>
        <v>0</v>
      </c>
      <c r="O20" s="227">
        <f t="shared" si="2"/>
        <v>12</v>
      </c>
      <c r="P20" s="227">
        <f t="shared" si="6"/>
        <v>12</v>
      </c>
      <c r="Q20" s="17">
        <f t="shared" si="1"/>
        <v>0</v>
      </c>
      <c r="R20" s="447">
        <f t="shared" si="7"/>
        <v>11</v>
      </c>
      <c r="S20" s="17">
        <f t="shared" si="3"/>
        <v>0</v>
      </c>
      <c r="T20" s="2">
        <f t="shared" si="4"/>
        <v>0</v>
      </c>
      <c r="U20" s="5" t="s">
        <v>22</v>
      </c>
      <c r="V20" s="83">
        <v>135</v>
      </c>
    </row>
    <row r="21" spans="1:22" x14ac:dyDescent="0.35">
      <c r="A21" s="290" t="str">
        <f t="shared" si="5"/>
        <v>Sun</v>
      </c>
      <c r="B21" s="15">
        <v>36534</v>
      </c>
      <c r="C21" s="16">
        <v>4.1666666666666664E-2</v>
      </c>
      <c r="D21" s="6">
        <v>27</v>
      </c>
      <c r="E21" s="6">
        <v>32.9</v>
      </c>
      <c r="F21" s="6">
        <v>249</v>
      </c>
      <c r="G21" s="6">
        <v>18.5</v>
      </c>
      <c r="H21" s="6">
        <v>9.1999999999999993</v>
      </c>
      <c r="I21" s="6"/>
      <c r="J21" s="6"/>
      <c r="K21" s="6"/>
      <c r="L21" s="20"/>
      <c r="M21" s="84">
        <f t="shared" si="0"/>
        <v>249</v>
      </c>
      <c r="N21" s="250">
        <f>RHcount!X15</f>
        <v>0</v>
      </c>
      <c r="O21" s="227">
        <f t="shared" si="2"/>
        <v>13</v>
      </c>
      <c r="P21" s="227">
        <f t="shared" si="6"/>
        <v>13</v>
      </c>
      <c r="Q21" s="17">
        <f t="shared" si="1"/>
        <v>0</v>
      </c>
      <c r="R21" s="447">
        <f t="shared" si="7"/>
        <v>1</v>
      </c>
      <c r="S21" s="17">
        <f t="shared" si="3"/>
        <v>0</v>
      </c>
      <c r="T21" s="2">
        <f t="shared" si="4"/>
        <v>0</v>
      </c>
      <c r="U21" s="5" t="s">
        <v>104</v>
      </c>
      <c r="V21" s="83">
        <v>157.5</v>
      </c>
    </row>
    <row r="22" spans="1:22" x14ac:dyDescent="0.35">
      <c r="A22" s="290" t="str">
        <f t="shared" si="5"/>
        <v>Sun</v>
      </c>
      <c r="B22" s="15">
        <v>36534</v>
      </c>
      <c r="C22" s="16">
        <v>8.3333333333333329E-2</v>
      </c>
      <c r="D22" s="6">
        <v>25.2</v>
      </c>
      <c r="E22" s="6">
        <v>40.200000000000003</v>
      </c>
      <c r="F22" s="6">
        <v>247.3</v>
      </c>
      <c r="G22" s="6">
        <v>19.100000000000001</v>
      </c>
      <c r="H22" s="6">
        <v>9.1999999999999993</v>
      </c>
      <c r="I22" s="6"/>
      <c r="J22" s="6"/>
      <c r="K22" s="6"/>
      <c r="L22" s="20"/>
      <c r="M22" s="84">
        <f t="shared" si="0"/>
        <v>247.3</v>
      </c>
      <c r="N22" s="250">
        <f>RHcount!X16</f>
        <v>0</v>
      </c>
      <c r="O22" s="17">
        <f t="shared" si="2"/>
        <v>14</v>
      </c>
      <c r="P22" s="17">
        <f t="shared" ref="P22:P85" si="8">IF(AND(O22&gt;20,O22&lt;30),20,O22)</f>
        <v>14</v>
      </c>
      <c r="Q22" s="17">
        <f t="shared" ref="Q22:Q85" si="9">IF(AND(O22&gt;20,O22&lt;30),0,MAX(0,E22-70))</f>
        <v>0</v>
      </c>
      <c r="R22" s="17">
        <f t="shared" ref="R22:R85" si="10">IF(P22&gt;0,ABS((P22-P21)/2+(P23-P22)/2),0)</f>
        <v>1</v>
      </c>
      <c r="S22" s="447">
        <f t="shared" ref="S22:S85" si="11">IF(OR(O22&gt;30,O22&lt;20),Q22+S21,0)</f>
        <v>0</v>
      </c>
      <c r="T22" s="2">
        <f t="shared" si="4"/>
        <v>0</v>
      </c>
      <c r="U22" s="5" t="s">
        <v>106</v>
      </c>
      <c r="V22" s="83">
        <v>202.5</v>
      </c>
    </row>
    <row r="23" spans="1:22" x14ac:dyDescent="0.35">
      <c r="A23" s="290" t="str">
        <f t="shared" si="5"/>
        <v>Sun</v>
      </c>
      <c r="B23" s="15">
        <v>36534</v>
      </c>
      <c r="C23" s="16">
        <v>0.125</v>
      </c>
      <c r="D23" s="6">
        <v>22.4</v>
      </c>
      <c r="E23" s="6">
        <v>44.5</v>
      </c>
      <c r="F23" s="6">
        <v>237.5</v>
      </c>
      <c r="G23" s="6">
        <v>25.7</v>
      </c>
      <c r="H23" s="6">
        <v>9.1999999999999993</v>
      </c>
      <c r="I23" s="6"/>
      <c r="J23" s="6"/>
      <c r="K23" s="6"/>
      <c r="L23" s="20"/>
      <c r="M23" s="84">
        <f t="shared" si="0"/>
        <v>237.5</v>
      </c>
      <c r="N23" s="250">
        <f>RHcount!X17</f>
        <v>0</v>
      </c>
      <c r="O23" s="17">
        <f t="shared" si="2"/>
        <v>15</v>
      </c>
      <c r="P23" s="17">
        <f t="shared" si="8"/>
        <v>15</v>
      </c>
      <c r="Q23" s="17">
        <f t="shared" si="9"/>
        <v>0</v>
      </c>
      <c r="R23" s="17">
        <f t="shared" si="10"/>
        <v>1</v>
      </c>
      <c r="S23" s="447">
        <f t="shared" si="11"/>
        <v>0</v>
      </c>
      <c r="T23" s="2">
        <f t="shared" si="4"/>
        <v>0</v>
      </c>
      <c r="U23" s="5" t="s">
        <v>94</v>
      </c>
      <c r="V23" s="83">
        <v>225</v>
      </c>
    </row>
    <row r="24" spans="1:22" x14ac:dyDescent="0.35">
      <c r="A24" s="290" t="str">
        <f t="shared" si="5"/>
        <v>Sun</v>
      </c>
      <c r="B24" s="15">
        <v>36534</v>
      </c>
      <c r="C24" s="16">
        <v>0.16666666666666666</v>
      </c>
      <c r="D24" s="6">
        <v>18.399999999999999</v>
      </c>
      <c r="E24" s="6">
        <v>48.4</v>
      </c>
      <c r="F24" s="6">
        <v>245.7</v>
      </c>
      <c r="G24" s="6">
        <v>21.5</v>
      </c>
      <c r="H24" s="6">
        <v>9.1999999999999993</v>
      </c>
      <c r="I24" s="6"/>
      <c r="J24" s="6"/>
      <c r="K24" s="6"/>
      <c r="L24" s="20"/>
      <c r="M24" s="84">
        <f t="shared" si="0"/>
        <v>245.7</v>
      </c>
      <c r="N24" s="250">
        <f>RHcount!X18</f>
        <v>0</v>
      </c>
      <c r="O24" s="17">
        <f t="shared" si="2"/>
        <v>16</v>
      </c>
      <c r="P24" s="17">
        <f t="shared" si="8"/>
        <v>16</v>
      </c>
      <c r="Q24" s="17">
        <f t="shared" si="9"/>
        <v>0</v>
      </c>
      <c r="R24" s="17">
        <f t="shared" si="10"/>
        <v>1</v>
      </c>
      <c r="S24" s="447">
        <f t="shared" si="11"/>
        <v>0</v>
      </c>
      <c r="T24" s="2">
        <f t="shared" si="4"/>
        <v>0</v>
      </c>
      <c r="U24" s="5" t="s">
        <v>108</v>
      </c>
      <c r="V24" s="83">
        <v>270</v>
      </c>
    </row>
    <row r="25" spans="1:22" x14ac:dyDescent="0.35">
      <c r="A25" s="290" t="str">
        <f t="shared" si="5"/>
        <v>Sun</v>
      </c>
      <c r="B25" s="15">
        <v>36534</v>
      </c>
      <c r="C25" s="16">
        <v>0.20833333333333334</v>
      </c>
      <c r="D25" s="6">
        <v>16</v>
      </c>
      <c r="E25" s="6">
        <v>48.7</v>
      </c>
      <c r="F25" s="6">
        <v>248.9</v>
      </c>
      <c r="G25" s="6">
        <v>20.6</v>
      </c>
      <c r="H25" s="6">
        <v>9.1999999999999993</v>
      </c>
      <c r="I25" s="6"/>
      <c r="J25" s="6"/>
      <c r="K25" s="6"/>
      <c r="L25" s="20"/>
      <c r="M25" s="84">
        <f t="shared" si="0"/>
        <v>248.9</v>
      </c>
      <c r="N25" s="250">
        <f>RHcount!X19</f>
        <v>0</v>
      </c>
      <c r="O25" s="17">
        <f t="shared" si="2"/>
        <v>17</v>
      </c>
      <c r="P25" s="17">
        <f t="shared" si="8"/>
        <v>17</v>
      </c>
      <c r="Q25" s="17">
        <f t="shared" si="9"/>
        <v>0</v>
      </c>
      <c r="R25" s="17">
        <f t="shared" si="10"/>
        <v>1</v>
      </c>
      <c r="S25" s="447">
        <f t="shared" si="11"/>
        <v>0</v>
      </c>
      <c r="T25" s="2">
        <f t="shared" si="4"/>
        <v>0</v>
      </c>
      <c r="U25" s="5" t="s">
        <v>109</v>
      </c>
      <c r="V25" s="83">
        <v>292.5</v>
      </c>
    </row>
    <row r="26" spans="1:22" x14ac:dyDescent="0.35">
      <c r="A26" s="290" t="str">
        <f t="shared" si="5"/>
        <v>Sun</v>
      </c>
      <c r="B26" s="15">
        <v>36534</v>
      </c>
      <c r="C26" s="16">
        <v>0.25</v>
      </c>
      <c r="D26" s="6">
        <v>14.4</v>
      </c>
      <c r="E26" s="6">
        <v>51</v>
      </c>
      <c r="F26" s="6">
        <v>246.5</v>
      </c>
      <c r="G26" s="6">
        <v>21.1</v>
      </c>
      <c r="H26" s="6">
        <v>9.1999999999999993</v>
      </c>
      <c r="I26" s="6"/>
      <c r="J26" s="6"/>
      <c r="K26" s="6"/>
      <c r="L26" s="20"/>
      <c r="M26" s="84">
        <f t="shared" si="0"/>
        <v>246.5</v>
      </c>
      <c r="N26" s="250">
        <f>RHcount!X20</f>
        <v>0</v>
      </c>
      <c r="O26" s="17">
        <f t="shared" si="2"/>
        <v>18</v>
      </c>
      <c r="P26" s="17">
        <f t="shared" si="8"/>
        <v>18</v>
      </c>
      <c r="Q26" s="17">
        <f t="shared" si="9"/>
        <v>0</v>
      </c>
      <c r="R26" s="17">
        <f t="shared" si="10"/>
        <v>1</v>
      </c>
      <c r="S26" s="447">
        <f t="shared" si="11"/>
        <v>0</v>
      </c>
      <c r="T26" s="2">
        <f t="shared" si="4"/>
        <v>0</v>
      </c>
      <c r="U26" s="5" t="s">
        <v>107</v>
      </c>
      <c r="V26" s="83">
        <v>247.5</v>
      </c>
    </row>
    <row r="27" spans="1:22" x14ac:dyDescent="0.35">
      <c r="A27" s="290" t="str">
        <f t="shared" si="5"/>
        <v>Sun</v>
      </c>
      <c r="B27" s="15">
        <v>36534</v>
      </c>
      <c r="C27" s="16">
        <v>0.29166666666666669</v>
      </c>
      <c r="D27" s="6">
        <v>14.3</v>
      </c>
      <c r="E27" s="6">
        <v>55</v>
      </c>
      <c r="F27" s="6">
        <v>240</v>
      </c>
      <c r="G27" s="6">
        <v>27.7</v>
      </c>
      <c r="H27" s="6">
        <v>9.1999999999999993</v>
      </c>
      <c r="I27" s="6"/>
      <c r="J27" s="6"/>
      <c r="K27" s="6"/>
      <c r="L27" s="20"/>
      <c r="M27" s="84">
        <f t="shared" si="0"/>
        <v>240</v>
      </c>
      <c r="N27" s="250">
        <f>RHcount!X21</f>
        <v>0</v>
      </c>
      <c r="O27" s="17">
        <f t="shared" si="2"/>
        <v>19</v>
      </c>
      <c r="P27" s="17">
        <f t="shared" si="8"/>
        <v>19</v>
      </c>
      <c r="Q27" s="17">
        <f t="shared" si="9"/>
        <v>0</v>
      </c>
      <c r="R27" s="17">
        <f t="shared" si="10"/>
        <v>1</v>
      </c>
      <c r="S27" s="17">
        <f t="shared" si="11"/>
        <v>0</v>
      </c>
      <c r="T27" s="17">
        <f t="shared" si="4"/>
        <v>0</v>
      </c>
      <c r="U27" s="4"/>
      <c r="V27" s="4"/>
    </row>
    <row r="28" spans="1:22" x14ac:dyDescent="0.35">
      <c r="A28" s="290" t="str">
        <f t="shared" si="5"/>
        <v>Sun</v>
      </c>
      <c r="B28" s="15">
        <v>36534</v>
      </c>
      <c r="C28" s="16">
        <v>0.33333333333333331</v>
      </c>
      <c r="D28" s="6">
        <v>15.8</v>
      </c>
      <c r="E28" s="6">
        <v>52</v>
      </c>
      <c r="F28" s="6">
        <v>220</v>
      </c>
      <c r="G28" s="6">
        <v>24.1</v>
      </c>
      <c r="H28" s="6">
        <v>9.1999999999999993</v>
      </c>
      <c r="I28" s="6"/>
      <c r="J28" s="6"/>
      <c r="K28" s="6"/>
      <c r="L28" s="20"/>
      <c r="M28" s="84">
        <f t="shared" si="0"/>
        <v>220</v>
      </c>
      <c r="N28" s="250">
        <f>RHcount!X22</f>
        <v>0</v>
      </c>
      <c r="O28" s="17">
        <f t="shared" si="2"/>
        <v>20</v>
      </c>
      <c r="P28" s="17">
        <f t="shared" si="8"/>
        <v>20</v>
      </c>
      <c r="Q28" s="17">
        <f t="shared" si="9"/>
        <v>0</v>
      </c>
      <c r="R28" s="17">
        <f t="shared" si="10"/>
        <v>0.5</v>
      </c>
      <c r="S28" s="17">
        <f t="shared" si="11"/>
        <v>0</v>
      </c>
      <c r="T28" s="17">
        <f t="shared" si="4"/>
        <v>0</v>
      </c>
      <c r="U28" s="4"/>
      <c r="V28" s="4"/>
    </row>
    <row r="29" spans="1:22" x14ac:dyDescent="0.35">
      <c r="A29" s="290" t="str">
        <f t="shared" si="5"/>
        <v>Sun</v>
      </c>
      <c r="B29" s="15">
        <v>36534</v>
      </c>
      <c r="C29" s="16">
        <v>0.375</v>
      </c>
      <c r="D29" s="6">
        <v>17.7</v>
      </c>
      <c r="E29" s="6">
        <v>42</v>
      </c>
      <c r="F29" s="6">
        <v>230</v>
      </c>
      <c r="G29" s="6">
        <v>22.3</v>
      </c>
      <c r="H29" s="6">
        <v>9.1999999999999993</v>
      </c>
      <c r="I29" s="6"/>
      <c r="J29" s="6"/>
      <c r="K29" s="6"/>
      <c r="L29" s="20"/>
      <c r="M29" s="84">
        <f t="shared" si="0"/>
        <v>230</v>
      </c>
      <c r="N29" s="250">
        <f>RHcount!X23</f>
        <v>0</v>
      </c>
      <c r="O29" s="17">
        <f t="shared" si="2"/>
        <v>21</v>
      </c>
      <c r="P29" s="17">
        <f t="shared" si="8"/>
        <v>20</v>
      </c>
      <c r="Q29" s="17">
        <f t="shared" si="9"/>
        <v>0</v>
      </c>
      <c r="R29" s="17">
        <f t="shared" si="10"/>
        <v>4</v>
      </c>
      <c r="S29" s="17">
        <f t="shared" si="11"/>
        <v>0</v>
      </c>
      <c r="T29" s="17">
        <f t="shared" si="4"/>
        <v>0</v>
      </c>
      <c r="U29" s="4"/>
      <c r="V29" s="4"/>
    </row>
    <row r="30" spans="1:22" x14ac:dyDescent="0.35">
      <c r="A30" s="290" t="str">
        <f t="shared" si="5"/>
        <v>Sat</v>
      </c>
      <c r="B30" s="15"/>
      <c r="C30" s="16"/>
      <c r="D30" s="6"/>
      <c r="E30" s="6"/>
      <c r="F30" s="6"/>
      <c r="G30" s="6"/>
      <c r="H30" s="6"/>
      <c r="I30" s="6"/>
      <c r="J30" s="6"/>
      <c r="K30" s="6"/>
      <c r="L30" s="20"/>
      <c r="M30" s="84">
        <f t="shared" si="0"/>
        <v>0</v>
      </c>
      <c r="N30" s="250">
        <f>RHcount!X24</f>
        <v>0</v>
      </c>
      <c r="O30" s="17">
        <f t="shared" si="2"/>
        <v>12</v>
      </c>
      <c r="P30" s="17">
        <f t="shared" si="8"/>
        <v>12</v>
      </c>
      <c r="Q30" s="17">
        <f t="shared" si="9"/>
        <v>0</v>
      </c>
      <c r="R30" s="17">
        <f t="shared" si="10"/>
        <v>4</v>
      </c>
      <c r="S30" s="17">
        <f t="shared" si="11"/>
        <v>0</v>
      </c>
      <c r="T30" s="17">
        <f t="shared" si="4"/>
        <v>0</v>
      </c>
      <c r="U30" s="4"/>
      <c r="V30" s="4"/>
    </row>
    <row r="31" spans="1:22" x14ac:dyDescent="0.35">
      <c r="A31" s="290" t="str">
        <f t="shared" si="5"/>
        <v>Sat</v>
      </c>
      <c r="B31" s="15"/>
      <c r="C31" s="16"/>
      <c r="D31" s="6"/>
      <c r="E31" s="6"/>
      <c r="F31" s="6"/>
      <c r="G31" s="6"/>
      <c r="H31" s="6"/>
      <c r="I31" s="6"/>
      <c r="J31" s="6"/>
      <c r="K31" s="6"/>
      <c r="L31" s="20"/>
      <c r="M31" s="84">
        <f t="shared" si="0"/>
        <v>0</v>
      </c>
      <c r="N31" s="250">
        <f>RHcount!X25</f>
        <v>0</v>
      </c>
      <c r="O31" s="17">
        <f t="shared" si="2"/>
        <v>12</v>
      </c>
      <c r="P31" s="17">
        <f t="shared" si="8"/>
        <v>12</v>
      </c>
      <c r="Q31" s="17">
        <f t="shared" si="9"/>
        <v>0</v>
      </c>
      <c r="R31" s="17">
        <f t="shared" si="10"/>
        <v>0</v>
      </c>
      <c r="S31" s="17">
        <f t="shared" si="11"/>
        <v>0</v>
      </c>
      <c r="T31" s="17">
        <f t="shared" si="4"/>
        <v>0</v>
      </c>
      <c r="U31" s="4"/>
      <c r="V31" s="4"/>
    </row>
    <row r="32" spans="1:22" x14ac:dyDescent="0.35">
      <c r="A32" s="290" t="str">
        <f t="shared" si="5"/>
        <v>Sat</v>
      </c>
      <c r="B32" s="15"/>
      <c r="C32" s="16"/>
      <c r="D32" s="6"/>
      <c r="E32" s="6"/>
      <c r="F32" s="6"/>
      <c r="G32" s="6"/>
      <c r="H32" s="6"/>
      <c r="I32" s="6"/>
      <c r="J32" s="6"/>
      <c r="K32" s="6"/>
      <c r="L32" s="20"/>
      <c r="M32" s="84">
        <f t="shared" si="0"/>
        <v>0</v>
      </c>
      <c r="N32" s="250">
        <f>RHcount!X26</f>
        <v>0</v>
      </c>
      <c r="O32" s="17">
        <f t="shared" si="2"/>
        <v>12</v>
      </c>
      <c r="P32" s="17">
        <f t="shared" si="8"/>
        <v>12</v>
      </c>
      <c r="Q32" s="17">
        <f t="shared" si="9"/>
        <v>0</v>
      </c>
      <c r="R32" s="17">
        <f t="shared" si="10"/>
        <v>0</v>
      </c>
      <c r="S32" s="17">
        <f t="shared" si="11"/>
        <v>0</v>
      </c>
      <c r="T32" s="17">
        <f t="shared" si="4"/>
        <v>0</v>
      </c>
      <c r="U32" s="4"/>
      <c r="V32" s="4"/>
    </row>
    <row r="33" spans="1:22" x14ac:dyDescent="0.35">
      <c r="A33" s="290" t="str">
        <f t="shared" si="5"/>
        <v>Sat</v>
      </c>
      <c r="B33" s="15"/>
      <c r="C33" s="16"/>
      <c r="D33" s="6"/>
      <c r="E33" s="6"/>
      <c r="F33" s="6"/>
      <c r="G33" s="6"/>
      <c r="H33" s="6"/>
      <c r="I33" s="6"/>
      <c r="J33" s="6"/>
      <c r="K33" s="6"/>
      <c r="L33" s="20"/>
      <c r="M33" s="84">
        <f t="shared" si="0"/>
        <v>0</v>
      </c>
      <c r="N33" s="250">
        <f>RHcount!X27</f>
        <v>0</v>
      </c>
      <c r="O33" s="17">
        <f t="shared" si="2"/>
        <v>12</v>
      </c>
      <c r="P33" s="17">
        <f t="shared" si="8"/>
        <v>12</v>
      </c>
      <c r="Q33" s="17">
        <f t="shared" si="9"/>
        <v>0</v>
      </c>
      <c r="R33" s="17">
        <f t="shared" si="10"/>
        <v>0</v>
      </c>
      <c r="S33" s="17">
        <f t="shared" si="11"/>
        <v>0</v>
      </c>
      <c r="T33" s="17">
        <f t="shared" si="4"/>
        <v>0</v>
      </c>
      <c r="U33" s="4"/>
      <c r="V33" s="4"/>
    </row>
    <row r="34" spans="1:22" x14ac:dyDescent="0.35">
      <c r="A34" s="290" t="str">
        <f t="shared" si="5"/>
        <v>Sat</v>
      </c>
      <c r="B34" s="15"/>
      <c r="C34" s="16"/>
      <c r="D34" s="6"/>
      <c r="E34" s="6"/>
      <c r="F34" s="6"/>
      <c r="G34" s="6"/>
      <c r="H34" s="6"/>
      <c r="I34" s="6"/>
      <c r="J34" s="6"/>
      <c r="K34" s="6"/>
      <c r="L34" s="20"/>
      <c r="M34" s="84">
        <f t="shared" si="0"/>
        <v>0</v>
      </c>
      <c r="N34" s="250">
        <f>RHcount!X28</f>
        <v>0</v>
      </c>
      <c r="O34" s="17">
        <f t="shared" si="2"/>
        <v>12</v>
      </c>
      <c r="P34" s="17">
        <f t="shared" si="8"/>
        <v>12</v>
      </c>
      <c r="Q34" s="17">
        <f t="shared" si="9"/>
        <v>0</v>
      </c>
      <c r="R34" s="17">
        <f t="shared" si="10"/>
        <v>0</v>
      </c>
      <c r="S34" s="17">
        <f t="shared" si="11"/>
        <v>0</v>
      </c>
      <c r="T34" s="17">
        <f t="shared" si="4"/>
        <v>0</v>
      </c>
      <c r="U34" s="4"/>
      <c r="V34" s="4"/>
    </row>
    <row r="35" spans="1:22" x14ac:dyDescent="0.35">
      <c r="A35" s="290" t="str">
        <f t="shared" si="5"/>
        <v>Sat</v>
      </c>
      <c r="B35" s="15"/>
      <c r="C35" s="16"/>
      <c r="D35" s="6"/>
      <c r="E35" s="6"/>
      <c r="F35" s="6"/>
      <c r="G35" s="6"/>
      <c r="H35" s="6"/>
      <c r="I35" s="6"/>
      <c r="J35" s="6"/>
      <c r="K35" s="6"/>
      <c r="L35" s="20"/>
      <c r="M35" s="84">
        <f t="shared" si="0"/>
        <v>0</v>
      </c>
      <c r="N35" s="250">
        <f>RHcount!X29</f>
        <v>0</v>
      </c>
      <c r="O35" s="17">
        <f t="shared" si="2"/>
        <v>12</v>
      </c>
      <c r="P35" s="17">
        <f t="shared" si="8"/>
        <v>12</v>
      </c>
      <c r="Q35" s="17">
        <f t="shared" si="9"/>
        <v>0</v>
      </c>
      <c r="R35" s="17">
        <f t="shared" si="10"/>
        <v>0</v>
      </c>
      <c r="S35" s="17">
        <f t="shared" si="11"/>
        <v>0</v>
      </c>
      <c r="T35" s="17">
        <f t="shared" si="4"/>
        <v>0</v>
      </c>
      <c r="U35" s="4"/>
      <c r="V35" s="4"/>
    </row>
    <row r="36" spans="1:22" x14ac:dyDescent="0.35">
      <c r="A36" s="290" t="str">
        <f t="shared" si="5"/>
        <v>Sat</v>
      </c>
      <c r="B36" s="15"/>
      <c r="C36" s="16"/>
      <c r="D36" s="6"/>
      <c r="E36" s="6"/>
      <c r="F36" s="6"/>
      <c r="G36" s="6"/>
      <c r="H36" s="6"/>
      <c r="I36" s="6"/>
      <c r="J36" s="6"/>
      <c r="K36" s="6"/>
      <c r="L36" s="20"/>
      <c r="M36" s="84">
        <f t="shared" si="0"/>
        <v>0</v>
      </c>
      <c r="N36" s="250">
        <f>RHcount!X30</f>
        <v>0</v>
      </c>
      <c r="O36" s="17">
        <f t="shared" si="2"/>
        <v>12</v>
      </c>
      <c r="P36" s="17">
        <f t="shared" si="8"/>
        <v>12</v>
      </c>
      <c r="Q36" s="17">
        <f t="shared" si="9"/>
        <v>0</v>
      </c>
      <c r="R36" s="17">
        <f t="shared" si="10"/>
        <v>0</v>
      </c>
      <c r="S36" s="17">
        <f t="shared" si="11"/>
        <v>0</v>
      </c>
      <c r="T36" s="17">
        <f t="shared" si="4"/>
        <v>0</v>
      </c>
      <c r="U36" s="4"/>
      <c r="V36" s="4"/>
    </row>
    <row r="37" spans="1:22" x14ac:dyDescent="0.35">
      <c r="A37" s="290" t="str">
        <f t="shared" si="5"/>
        <v>Sat</v>
      </c>
      <c r="B37" s="15"/>
      <c r="C37" s="16"/>
      <c r="D37" s="6"/>
      <c r="E37" s="6"/>
      <c r="F37" s="6"/>
      <c r="G37" s="6"/>
      <c r="H37" s="6"/>
      <c r="I37" s="6"/>
      <c r="J37" s="6"/>
      <c r="K37" s="6"/>
      <c r="L37" s="20"/>
      <c r="M37" s="84">
        <f t="shared" si="0"/>
        <v>0</v>
      </c>
      <c r="N37" s="250">
        <f>RHcount!X31</f>
        <v>0</v>
      </c>
      <c r="O37" s="17">
        <f t="shared" si="2"/>
        <v>12</v>
      </c>
      <c r="P37" s="17">
        <f t="shared" si="8"/>
        <v>12</v>
      </c>
      <c r="Q37" s="17">
        <f t="shared" si="9"/>
        <v>0</v>
      </c>
      <c r="R37" s="17">
        <f t="shared" si="10"/>
        <v>0</v>
      </c>
      <c r="S37" s="17">
        <f t="shared" si="11"/>
        <v>0</v>
      </c>
      <c r="T37" s="17">
        <f t="shared" si="4"/>
        <v>0</v>
      </c>
      <c r="U37" s="4"/>
      <c r="V37" s="4"/>
    </row>
    <row r="38" spans="1:22" x14ac:dyDescent="0.35">
      <c r="A38" s="290" t="str">
        <f t="shared" si="5"/>
        <v>Sat</v>
      </c>
      <c r="B38" s="15"/>
      <c r="C38" s="16"/>
      <c r="D38" s="6"/>
      <c r="E38" s="6"/>
      <c r="F38" s="6"/>
      <c r="G38" s="6"/>
      <c r="H38" s="6"/>
      <c r="I38" s="6"/>
      <c r="J38" s="6"/>
      <c r="K38" s="6"/>
      <c r="L38" s="20"/>
      <c r="M38" s="84">
        <f t="shared" si="0"/>
        <v>0</v>
      </c>
      <c r="N38" s="250">
        <f>RHcount!X32</f>
        <v>0</v>
      </c>
      <c r="O38" s="17">
        <f t="shared" si="2"/>
        <v>12</v>
      </c>
      <c r="P38" s="17">
        <f t="shared" si="8"/>
        <v>12</v>
      </c>
      <c r="Q38" s="17">
        <f t="shared" si="9"/>
        <v>0</v>
      </c>
      <c r="R38" s="17">
        <f t="shared" si="10"/>
        <v>0</v>
      </c>
      <c r="S38" s="17">
        <f t="shared" si="11"/>
        <v>0</v>
      </c>
      <c r="T38" s="17">
        <f t="shared" si="4"/>
        <v>0</v>
      </c>
      <c r="U38" s="4"/>
      <c r="V38" s="4"/>
    </row>
    <row r="39" spans="1:22" x14ac:dyDescent="0.35">
      <c r="A39" s="290" t="str">
        <f t="shared" si="5"/>
        <v>Sat</v>
      </c>
      <c r="B39" s="15"/>
      <c r="C39" s="16"/>
      <c r="D39" s="6"/>
      <c r="E39" s="6"/>
      <c r="F39" s="6"/>
      <c r="G39" s="6"/>
      <c r="H39" s="6"/>
      <c r="I39" s="6"/>
      <c r="J39" s="6"/>
      <c r="K39" s="6"/>
      <c r="L39" s="20"/>
      <c r="M39" s="84">
        <f t="shared" si="0"/>
        <v>0</v>
      </c>
      <c r="N39" s="250">
        <f>RHcount!X33</f>
        <v>0</v>
      </c>
      <c r="O39" s="17">
        <f t="shared" si="2"/>
        <v>12</v>
      </c>
      <c r="P39" s="17">
        <f t="shared" si="8"/>
        <v>12</v>
      </c>
      <c r="Q39" s="17">
        <f t="shared" si="9"/>
        <v>0</v>
      </c>
      <c r="R39" s="17">
        <f t="shared" si="10"/>
        <v>0</v>
      </c>
      <c r="S39" s="17">
        <f t="shared" si="11"/>
        <v>0</v>
      </c>
      <c r="T39" s="17">
        <f t="shared" si="4"/>
        <v>0</v>
      </c>
      <c r="U39" s="4"/>
      <c r="V39" s="4"/>
    </row>
    <row r="40" spans="1:22" x14ac:dyDescent="0.35">
      <c r="A40" s="290" t="str">
        <f t="shared" si="5"/>
        <v>Sat</v>
      </c>
      <c r="B40" s="15"/>
      <c r="C40" s="16"/>
      <c r="D40" s="6"/>
      <c r="E40" s="6"/>
      <c r="F40" s="6"/>
      <c r="G40" s="6"/>
      <c r="H40" s="6"/>
      <c r="I40" s="6"/>
      <c r="J40" s="6"/>
      <c r="K40" s="6"/>
      <c r="L40" s="20"/>
      <c r="M40" s="84">
        <f t="shared" si="0"/>
        <v>0</v>
      </c>
      <c r="N40" s="250">
        <f>RHcount!X34</f>
        <v>0</v>
      </c>
      <c r="O40" s="17">
        <f t="shared" si="2"/>
        <v>12</v>
      </c>
      <c r="P40" s="17">
        <f t="shared" si="8"/>
        <v>12</v>
      </c>
      <c r="Q40" s="17">
        <f t="shared" si="9"/>
        <v>0</v>
      </c>
      <c r="R40" s="17">
        <f t="shared" si="10"/>
        <v>0</v>
      </c>
      <c r="S40" s="17">
        <f t="shared" si="11"/>
        <v>0</v>
      </c>
      <c r="T40" s="17">
        <f t="shared" si="4"/>
        <v>0</v>
      </c>
      <c r="U40" s="4"/>
      <c r="V40" s="4"/>
    </row>
    <row r="41" spans="1:22" x14ac:dyDescent="0.35">
      <c r="A41" s="290" t="str">
        <f t="shared" si="5"/>
        <v>Sat</v>
      </c>
      <c r="B41" s="15"/>
      <c r="C41" s="16"/>
      <c r="D41" s="6"/>
      <c r="E41" s="6"/>
      <c r="F41" s="6"/>
      <c r="G41" s="6"/>
      <c r="H41" s="6"/>
      <c r="I41" s="6"/>
      <c r="J41" s="6"/>
      <c r="K41" s="6"/>
      <c r="L41" s="20"/>
      <c r="M41" s="84">
        <f t="shared" si="0"/>
        <v>0</v>
      </c>
      <c r="N41" s="250">
        <f>RHcount!X35</f>
        <v>0</v>
      </c>
      <c r="O41" s="17">
        <f t="shared" si="2"/>
        <v>12</v>
      </c>
      <c r="P41" s="17">
        <f t="shared" si="8"/>
        <v>12</v>
      </c>
      <c r="Q41" s="17">
        <f t="shared" si="9"/>
        <v>0</v>
      </c>
      <c r="R41" s="17">
        <f t="shared" si="10"/>
        <v>0</v>
      </c>
      <c r="S41" s="17">
        <f t="shared" si="11"/>
        <v>0</v>
      </c>
      <c r="T41" s="17">
        <f t="shared" si="4"/>
        <v>0</v>
      </c>
      <c r="U41" s="4"/>
      <c r="V41" s="4"/>
    </row>
    <row r="42" spans="1:22" x14ac:dyDescent="0.35">
      <c r="A42" s="290" t="str">
        <f t="shared" si="5"/>
        <v>Sat</v>
      </c>
      <c r="B42" s="15"/>
      <c r="C42" s="16"/>
      <c r="D42" s="6"/>
      <c r="E42" s="6"/>
      <c r="F42" s="6"/>
      <c r="G42" s="6"/>
      <c r="H42" s="6"/>
      <c r="I42" s="6"/>
      <c r="J42" s="6"/>
      <c r="K42" s="6"/>
      <c r="L42" s="20"/>
      <c r="M42" s="84">
        <f t="shared" si="0"/>
        <v>0</v>
      </c>
      <c r="N42" s="250">
        <f>RHcount!X36</f>
        <v>0</v>
      </c>
      <c r="O42" s="17">
        <f t="shared" si="2"/>
        <v>12</v>
      </c>
      <c r="P42" s="17">
        <f t="shared" si="8"/>
        <v>12</v>
      </c>
      <c r="Q42" s="17">
        <f t="shared" si="9"/>
        <v>0</v>
      </c>
      <c r="R42" s="17">
        <f t="shared" si="10"/>
        <v>0</v>
      </c>
      <c r="S42" s="17">
        <f t="shared" si="11"/>
        <v>0</v>
      </c>
      <c r="T42" s="17">
        <f t="shared" si="4"/>
        <v>0</v>
      </c>
      <c r="U42" s="4"/>
      <c r="V42" s="4"/>
    </row>
    <row r="43" spans="1:22" x14ac:dyDescent="0.35">
      <c r="A43" s="290" t="str">
        <f t="shared" si="5"/>
        <v>Sat</v>
      </c>
      <c r="B43" s="15"/>
      <c r="C43" s="16"/>
      <c r="D43" s="6"/>
      <c r="E43" s="6"/>
      <c r="F43" s="6"/>
      <c r="G43" s="6"/>
      <c r="H43" s="6"/>
      <c r="I43" s="6"/>
      <c r="J43" s="6"/>
      <c r="K43" s="6"/>
      <c r="L43" s="20"/>
      <c r="M43" s="84">
        <f t="shared" si="0"/>
        <v>0</v>
      </c>
      <c r="N43" s="250">
        <f>RHcount!X37</f>
        <v>0</v>
      </c>
      <c r="O43" s="17">
        <f t="shared" si="2"/>
        <v>12</v>
      </c>
      <c r="P43" s="17">
        <f t="shared" si="8"/>
        <v>12</v>
      </c>
      <c r="Q43" s="17">
        <f t="shared" si="9"/>
        <v>0</v>
      </c>
      <c r="R43" s="17">
        <f t="shared" si="10"/>
        <v>0</v>
      </c>
      <c r="S43" s="17">
        <f t="shared" si="11"/>
        <v>0</v>
      </c>
      <c r="T43" s="17">
        <f t="shared" si="4"/>
        <v>0</v>
      </c>
      <c r="U43" s="4"/>
      <c r="V43" s="4"/>
    </row>
    <row r="44" spans="1:22" x14ac:dyDescent="0.35">
      <c r="A44" s="290" t="str">
        <f t="shared" si="5"/>
        <v>Sat</v>
      </c>
      <c r="B44" s="15"/>
      <c r="C44" s="16"/>
      <c r="D44" s="6"/>
      <c r="E44" s="6"/>
      <c r="F44" s="6"/>
      <c r="G44" s="6"/>
      <c r="H44" s="6"/>
      <c r="I44" s="6"/>
      <c r="J44" s="6"/>
      <c r="K44" s="6"/>
      <c r="L44" s="20"/>
      <c r="M44" s="84">
        <f t="shared" si="0"/>
        <v>0</v>
      </c>
      <c r="N44" s="250">
        <f>RHcount!X38</f>
        <v>0</v>
      </c>
      <c r="O44" s="17">
        <f t="shared" si="2"/>
        <v>12</v>
      </c>
      <c r="P44" s="17">
        <f t="shared" si="8"/>
        <v>12</v>
      </c>
      <c r="Q44" s="17">
        <f t="shared" si="9"/>
        <v>0</v>
      </c>
      <c r="R44" s="17">
        <f t="shared" si="10"/>
        <v>0</v>
      </c>
      <c r="S44" s="17">
        <f t="shared" si="11"/>
        <v>0</v>
      </c>
      <c r="T44" s="17">
        <f t="shared" si="4"/>
        <v>0</v>
      </c>
      <c r="U44" s="4"/>
      <c r="V44" s="4"/>
    </row>
    <row r="45" spans="1:22" x14ac:dyDescent="0.35">
      <c r="A45" s="290" t="str">
        <f t="shared" si="5"/>
        <v>Sat</v>
      </c>
      <c r="B45" s="15"/>
      <c r="C45" s="16"/>
      <c r="D45" s="6"/>
      <c r="E45" s="6"/>
      <c r="F45" s="6"/>
      <c r="G45" s="6"/>
      <c r="H45" s="6"/>
      <c r="I45" s="6"/>
      <c r="J45" s="6"/>
      <c r="K45" s="6"/>
      <c r="L45" s="20"/>
      <c r="M45" s="84">
        <f t="shared" si="0"/>
        <v>0</v>
      </c>
      <c r="N45" s="250">
        <f>RHcount!X39</f>
        <v>0</v>
      </c>
      <c r="O45" s="17">
        <f t="shared" si="2"/>
        <v>12</v>
      </c>
      <c r="P45" s="17">
        <f t="shared" si="8"/>
        <v>12</v>
      </c>
      <c r="Q45" s="17">
        <f t="shared" si="9"/>
        <v>0</v>
      </c>
      <c r="R45" s="17">
        <f t="shared" si="10"/>
        <v>0</v>
      </c>
      <c r="S45" s="17">
        <f t="shared" si="11"/>
        <v>0</v>
      </c>
      <c r="T45" s="17">
        <f t="shared" si="4"/>
        <v>0</v>
      </c>
      <c r="U45" s="4"/>
      <c r="V45" s="4"/>
    </row>
    <row r="46" spans="1:22" x14ac:dyDescent="0.35">
      <c r="A46" s="290" t="str">
        <f t="shared" si="5"/>
        <v>Sat</v>
      </c>
      <c r="B46" s="15"/>
      <c r="C46" s="16"/>
      <c r="D46" s="6"/>
      <c r="E46" s="6"/>
      <c r="F46" s="6"/>
      <c r="G46" s="6"/>
      <c r="H46" s="6"/>
      <c r="I46" s="6"/>
      <c r="J46" s="6"/>
      <c r="K46" s="6"/>
      <c r="L46" s="20"/>
      <c r="M46" s="84">
        <f t="shared" si="0"/>
        <v>0</v>
      </c>
      <c r="N46" s="250">
        <f>RHcount!X40</f>
        <v>0</v>
      </c>
      <c r="O46" s="17">
        <f t="shared" si="2"/>
        <v>12</v>
      </c>
      <c r="P46" s="17">
        <f t="shared" si="8"/>
        <v>12</v>
      </c>
      <c r="Q46" s="17">
        <f t="shared" si="9"/>
        <v>0</v>
      </c>
      <c r="R46" s="17">
        <f t="shared" si="10"/>
        <v>0</v>
      </c>
      <c r="S46" s="17">
        <f t="shared" si="11"/>
        <v>0</v>
      </c>
      <c r="T46" s="17">
        <f t="shared" si="4"/>
        <v>0</v>
      </c>
      <c r="U46" s="4"/>
      <c r="V46" s="4"/>
    </row>
    <row r="47" spans="1:22" x14ac:dyDescent="0.35">
      <c r="A47" s="290" t="str">
        <f t="shared" si="5"/>
        <v>Sat</v>
      </c>
      <c r="B47" s="15"/>
      <c r="C47" s="16"/>
      <c r="D47" s="6"/>
      <c r="E47" s="6"/>
      <c r="F47" s="6"/>
      <c r="G47" s="6"/>
      <c r="H47" s="6"/>
      <c r="I47" s="6"/>
      <c r="J47" s="6"/>
      <c r="K47" s="6"/>
      <c r="L47" s="20"/>
      <c r="M47" s="84">
        <f t="shared" si="0"/>
        <v>0</v>
      </c>
      <c r="N47" s="250">
        <f>RHcount!X41</f>
        <v>0</v>
      </c>
      <c r="O47" s="17">
        <f t="shared" si="2"/>
        <v>12</v>
      </c>
      <c r="P47" s="17">
        <f t="shared" si="8"/>
        <v>12</v>
      </c>
      <c r="Q47" s="17">
        <f t="shared" si="9"/>
        <v>0</v>
      </c>
      <c r="R47" s="17">
        <f t="shared" si="10"/>
        <v>0</v>
      </c>
      <c r="S47" s="17">
        <f t="shared" si="11"/>
        <v>0</v>
      </c>
      <c r="T47" s="17">
        <f t="shared" si="4"/>
        <v>0</v>
      </c>
      <c r="U47" s="4"/>
      <c r="V47" s="4"/>
    </row>
    <row r="48" spans="1:22" x14ac:dyDescent="0.35">
      <c r="A48" s="290" t="str">
        <f t="shared" si="5"/>
        <v>Sat</v>
      </c>
      <c r="B48" s="15"/>
      <c r="C48" s="16"/>
      <c r="D48" s="6"/>
      <c r="E48" s="6"/>
      <c r="F48" s="6"/>
      <c r="G48" s="6"/>
      <c r="H48" s="6"/>
      <c r="I48" s="6"/>
      <c r="J48" s="6"/>
      <c r="K48" s="6"/>
      <c r="L48" s="20"/>
      <c r="M48" s="84">
        <f t="shared" si="0"/>
        <v>0</v>
      </c>
      <c r="N48" s="250">
        <f>RHcount!X42</f>
        <v>0</v>
      </c>
      <c r="O48" s="17">
        <f t="shared" si="2"/>
        <v>12</v>
      </c>
      <c r="P48" s="17">
        <f t="shared" si="8"/>
        <v>12</v>
      </c>
      <c r="Q48" s="17">
        <f t="shared" si="9"/>
        <v>0</v>
      </c>
      <c r="R48" s="17">
        <f t="shared" si="10"/>
        <v>0</v>
      </c>
      <c r="S48" s="17">
        <f t="shared" si="11"/>
        <v>0</v>
      </c>
      <c r="T48" s="17">
        <f t="shared" si="4"/>
        <v>0</v>
      </c>
      <c r="U48" s="4"/>
      <c r="V48" s="4"/>
    </row>
    <row r="49" spans="1:22" x14ac:dyDescent="0.35">
      <c r="A49" s="290" t="str">
        <f t="shared" si="5"/>
        <v>Sat</v>
      </c>
      <c r="B49" s="15"/>
      <c r="C49" s="16"/>
      <c r="D49" s="6"/>
      <c r="E49" s="6"/>
      <c r="F49" s="6"/>
      <c r="G49" s="6"/>
      <c r="H49" s="6"/>
      <c r="I49" s="6"/>
      <c r="J49" s="6"/>
      <c r="K49" s="6"/>
      <c r="L49" s="20"/>
      <c r="M49" s="84">
        <f t="shared" si="0"/>
        <v>0</v>
      </c>
      <c r="N49" s="250">
        <f>RHcount!X43</f>
        <v>0</v>
      </c>
      <c r="O49" s="17">
        <f t="shared" si="2"/>
        <v>12</v>
      </c>
      <c r="P49" s="17">
        <f t="shared" si="8"/>
        <v>12</v>
      </c>
      <c r="Q49" s="17">
        <f t="shared" si="9"/>
        <v>0</v>
      </c>
      <c r="R49" s="17">
        <f t="shared" si="10"/>
        <v>0</v>
      </c>
      <c r="S49" s="17">
        <f t="shared" si="11"/>
        <v>0</v>
      </c>
      <c r="T49" s="17">
        <f t="shared" si="4"/>
        <v>0</v>
      </c>
      <c r="U49" s="4"/>
      <c r="V49" s="4"/>
    </row>
    <row r="50" spans="1:22" x14ac:dyDescent="0.35">
      <c r="A50" s="290" t="str">
        <f t="shared" si="5"/>
        <v>Sat</v>
      </c>
      <c r="B50" s="15"/>
      <c r="C50" s="16"/>
      <c r="D50" s="6"/>
      <c r="E50" s="6"/>
      <c r="F50" s="6"/>
      <c r="G50" s="6"/>
      <c r="H50" s="6"/>
      <c r="I50" s="6"/>
      <c r="J50" s="6"/>
      <c r="K50" s="6"/>
      <c r="L50" s="20"/>
      <c r="M50" s="84">
        <f t="shared" si="0"/>
        <v>0</v>
      </c>
      <c r="N50" s="250">
        <f>RHcount!X44</f>
        <v>0</v>
      </c>
      <c r="O50" s="17">
        <f t="shared" si="2"/>
        <v>12</v>
      </c>
      <c r="P50" s="17">
        <f t="shared" si="8"/>
        <v>12</v>
      </c>
      <c r="Q50" s="17">
        <f t="shared" si="9"/>
        <v>0</v>
      </c>
      <c r="R50" s="17">
        <f t="shared" si="10"/>
        <v>0</v>
      </c>
      <c r="S50" s="17">
        <f t="shared" si="11"/>
        <v>0</v>
      </c>
      <c r="T50" s="17">
        <f t="shared" si="4"/>
        <v>0</v>
      </c>
      <c r="U50" s="4"/>
      <c r="V50" s="4"/>
    </row>
    <row r="51" spans="1:22" x14ac:dyDescent="0.35">
      <c r="A51" s="290" t="str">
        <f t="shared" si="5"/>
        <v>Sat</v>
      </c>
      <c r="B51" s="15"/>
      <c r="C51" s="16"/>
      <c r="D51" s="6"/>
      <c r="E51" s="6"/>
      <c r="F51" s="6"/>
      <c r="G51" s="6"/>
      <c r="H51" s="6"/>
      <c r="I51" s="6"/>
      <c r="J51" s="6"/>
      <c r="K51" s="6"/>
      <c r="L51" s="20"/>
      <c r="M51" s="84">
        <f t="shared" si="0"/>
        <v>0</v>
      </c>
      <c r="N51" s="250">
        <f>RHcount!X45</f>
        <v>0</v>
      </c>
      <c r="O51" s="17">
        <f t="shared" si="2"/>
        <v>12</v>
      </c>
      <c r="P51" s="17">
        <f t="shared" si="8"/>
        <v>12</v>
      </c>
      <c r="Q51" s="17">
        <f t="shared" si="9"/>
        <v>0</v>
      </c>
      <c r="R51" s="17">
        <f t="shared" si="10"/>
        <v>0</v>
      </c>
      <c r="S51" s="17">
        <f t="shared" si="11"/>
        <v>0</v>
      </c>
      <c r="T51" s="17">
        <f t="shared" si="4"/>
        <v>0</v>
      </c>
      <c r="U51" s="4"/>
      <c r="V51" s="4"/>
    </row>
    <row r="52" spans="1:22" x14ac:dyDescent="0.35">
      <c r="A52" s="290" t="str">
        <f t="shared" si="5"/>
        <v>Sat</v>
      </c>
      <c r="B52" s="15"/>
      <c r="C52" s="16"/>
      <c r="D52" s="6"/>
      <c r="E52" s="6"/>
      <c r="F52" s="6"/>
      <c r="G52" s="6"/>
      <c r="H52" s="6"/>
      <c r="I52" s="6"/>
      <c r="J52" s="6"/>
      <c r="K52" s="6"/>
      <c r="L52" s="20"/>
      <c r="M52" s="84">
        <f t="shared" si="0"/>
        <v>0</v>
      </c>
      <c r="N52" s="250">
        <f>RHcount!X46</f>
        <v>0</v>
      </c>
      <c r="O52" s="17">
        <f t="shared" si="2"/>
        <v>12</v>
      </c>
      <c r="P52" s="17">
        <f t="shared" si="8"/>
        <v>12</v>
      </c>
      <c r="Q52" s="17">
        <f t="shared" si="9"/>
        <v>0</v>
      </c>
      <c r="R52" s="17">
        <f t="shared" si="10"/>
        <v>0</v>
      </c>
      <c r="S52" s="17">
        <f t="shared" si="11"/>
        <v>0</v>
      </c>
      <c r="T52" s="17">
        <f t="shared" si="4"/>
        <v>0</v>
      </c>
      <c r="U52" s="4"/>
      <c r="V52" s="4"/>
    </row>
    <row r="53" spans="1:22" x14ac:dyDescent="0.35">
      <c r="A53" s="290" t="str">
        <f t="shared" si="5"/>
        <v>Sat</v>
      </c>
      <c r="B53" s="15"/>
      <c r="C53" s="16"/>
      <c r="D53" s="6"/>
      <c r="E53" s="6"/>
      <c r="F53" s="6"/>
      <c r="G53" s="6"/>
      <c r="H53" s="6"/>
      <c r="I53" s="6"/>
      <c r="J53" s="6"/>
      <c r="K53" s="6"/>
      <c r="L53" s="20"/>
      <c r="M53" s="84">
        <f t="shared" si="0"/>
        <v>0</v>
      </c>
      <c r="N53" s="250">
        <f>RHcount!X47</f>
        <v>0</v>
      </c>
      <c r="O53" s="17">
        <f t="shared" si="2"/>
        <v>12</v>
      </c>
      <c r="P53" s="17">
        <f t="shared" si="8"/>
        <v>12</v>
      </c>
      <c r="Q53" s="17">
        <f t="shared" si="9"/>
        <v>0</v>
      </c>
      <c r="R53" s="17">
        <f t="shared" si="10"/>
        <v>0</v>
      </c>
      <c r="S53" s="17">
        <f t="shared" si="11"/>
        <v>0</v>
      </c>
      <c r="T53" s="17">
        <f t="shared" si="4"/>
        <v>0</v>
      </c>
      <c r="U53" s="4"/>
      <c r="V53" s="4"/>
    </row>
    <row r="54" spans="1:22" x14ac:dyDescent="0.35">
      <c r="A54" s="290" t="str">
        <f t="shared" si="5"/>
        <v>Sat</v>
      </c>
      <c r="B54" s="15"/>
      <c r="C54" s="16"/>
      <c r="D54" s="6"/>
      <c r="E54" s="6"/>
      <c r="F54" s="6"/>
      <c r="G54" s="6"/>
      <c r="H54" s="6"/>
      <c r="I54" s="6"/>
      <c r="J54" s="6"/>
      <c r="K54" s="6"/>
      <c r="L54" s="20"/>
      <c r="M54" s="84">
        <f t="shared" si="0"/>
        <v>0</v>
      </c>
      <c r="N54" s="250">
        <f>RHcount!X48</f>
        <v>0</v>
      </c>
      <c r="O54" s="17">
        <f t="shared" si="2"/>
        <v>12</v>
      </c>
      <c r="P54" s="17">
        <f t="shared" si="8"/>
        <v>12</v>
      </c>
      <c r="Q54" s="17">
        <f t="shared" si="9"/>
        <v>0</v>
      </c>
      <c r="R54" s="17">
        <f t="shared" si="10"/>
        <v>0</v>
      </c>
      <c r="S54" s="17">
        <f t="shared" si="11"/>
        <v>0</v>
      </c>
      <c r="T54" s="17">
        <f t="shared" si="4"/>
        <v>0</v>
      </c>
      <c r="U54" s="4"/>
      <c r="V54" s="4"/>
    </row>
    <row r="55" spans="1:22" x14ac:dyDescent="0.35">
      <c r="A55" s="290" t="str">
        <f t="shared" si="5"/>
        <v>Sat</v>
      </c>
      <c r="B55" s="15"/>
      <c r="C55" s="16"/>
      <c r="D55" s="6"/>
      <c r="E55" s="6"/>
      <c r="F55" s="6"/>
      <c r="G55" s="6"/>
      <c r="H55" s="6"/>
      <c r="I55" s="6"/>
      <c r="J55" s="6"/>
      <c r="K55" s="6"/>
      <c r="L55" s="20"/>
      <c r="M55" s="84">
        <f t="shared" si="0"/>
        <v>0</v>
      </c>
      <c r="N55" s="250">
        <f>RHcount!X49</f>
        <v>0</v>
      </c>
      <c r="O55" s="17">
        <f t="shared" si="2"/>
        <v>12</v>
      </c>
      <c r="P55" s="17">
        <f t="shared" si="8"/>
        <v>12</v>
      </c>
      <c r="Q55" s="17">
        <f t="shared" si="9"/>
        <v>0</v>
      </c>
      <c r="R55" s="17">
        <f t="shared" si="10"/>
        <v>0</v>
      </c>
      <c r="S55" s="17">
        <f t="shared" si="11"/>
        <v>0</v>
      </c>
      <c r="T55" s="17">
        <f t="shared" si="4"/>
        <v>0</v>
      </c>
      <c r="U55" s="4"/>
      <c r="V55" s="4"/>
    </row>
    <row r="56" spans="1:22" x14ac:dyDescent="0.35">
      <c r="A56" s="290" t="str">
        <f t="shared" si="5"/>
        <v>Sat</v>
      </c>
      <c r="B56" s="15"/>
      <c r="C56" s="16"/>
      <c r="D56" s="6"/>
      <c r="E56" s="6"/>
      <c r="F56" s="6"/>
      <c r="G56" s="6"/>
      <c r="H56" s="6"/>
      <c r="I56" s="6"/>
      <c r="J56" s="6"/>
      <c r="K56" s="6"/>
      <c r="L56" s="20"/>
      <c r="M56" s="84">
        <f t="shared" si="0"/>
        <v>0</v>
      </c>
      <c r="N56" s="250">
        <f>RHcount!X50</f>
        <v>0</v>
      </c>
      <c r="O56" s="17">
        <f t="shared" si="2"/>
        <v>12</v>
      </c>
      <c r="P56" s="17">
        <f t="shared" si="8"/>
        <v>12</v>
      </c>
      <c r="Q56" s="17">
        <f t="shared" si="9"/>
        <v>0</v>
      </c>
      <c r="R56" s="17">
        <f t="shared" si="10"/>
        <v>0</v>
      </c>
      <c r="S56" s="17">
        <f t="shared" si="11"/>
        <v>0</v>
      </c>
      <c r="T56" s="17">
        <f t="shared" si="4"/>
        <v>0</v>
      </c>
      <c r="U56" s="4"/>
      <c r="V56" s="4"/>
    </row>
    <row r="57" spans="1:22" x14ac:dyDescent="0.35">
      <c r="A57" s="290" t="str">
        <f t="shared" si="5"/>
        <v>Sat</v>
      </c>
      <c r="B57" s="15"/>
      <c r="C57" s="16"/>
      <c r="D57" s="6"/>
      <c r="E57" s="6"/>
      <c r="F57" s="6"/>
      <c r="G57" s="6"/>
      <c r="H57" s="6"/>
      <c r="I57" s="6"/>
      <c r="J57" s="6"/>
      <c r="K57" s="6"/>
      <c r="L57" s="20"/>
      <c r="M57" s="84">
        <f t="shared" si="0"/>
        <v>0</v>
      </c>
      <c r="N57" s="250">
        <f>RHcount!X51</f>
        <v>0</v>
      </c>
      <c r="O57" s="17">
        <f t="shared" si="2"/>
        <v>12</v>
      </c>
      <c r="P57" s="17">
        <f t="shared" si="8"/>
        <v>12</v>
      </c>
      <c r="Q57" s="17">
        <f t="shared" si="9"/>
        <v>0</v>
      </c>
      <c r="R57" s="17">
        <f t="shared" si="10"/>
        <v>0</v>
      </c>
      <c r="S57" s="17">
        <f t="shared" si="11"/>
        <v>0</v>
      </c>
      <c r="T57" s="17">
        <f t="shared" si="4"/>
        <v>0</v>
      </c>
      <c r="U57" s="4"/>
      <c r="V57" s="4"/>
    </row>
    <row r="58" spans="1:22" x14ac:dyDescent="0.35">
      <c r="A58" s="290" t="str">
        <f t="shared" si="5"/>
        <v>Sat</v>
      </c>
      <c r="B58" s="15"/>
      <c r="C58" s="16"/>
      <c r="D58" s="6"/>
      <c r="E58" s="6"/>
      <c r="F58" s="6"/>
      <c r="G58" s="6"/>
      <c r="H58" s="6"/>
      <c r="I58" s="6"/>
      <c r="J58" s="6"/>
      <c r="K58" s="6"/>
      <c r="L58" s="20"/>
      <c r="M58" s="84">
        <f t="shared" si="0"/>
        <v>0</v>
      </c>
      <c r="N58" s="250">
        <f>RHcount!X52</f>
        <v>0</v>
      </c>
      <c r="O58" s="17">
        <f t="shared" si="2"/>
        <v>12</v>
      </c>
      <c r="P58" s="17">
        <f t="shared" si="8"/>
        <v>12</v>
      </c>
      <c r="Q58" s="17">
        <f t="shared" si="9"/>
        <v>0</v>
      </c>
      <c r="R58" s="17">
        <f t="shared" si="10"/>
        <v>0</v>
      </c>
      <c r="S58" s="17">
        <f t="shared" si="11"/>
        <v>0</v>
      </c>
      <c r="T58" s="17">
        <f t="shared" si="4"/>
        <v>0</v>
      </c>
      <c r="U58" s="4"/>
      <c r="V58" s="4"/>
    </row>
    <row r="59" spans="1:22" x14ac:dyDescent="0.35">
      <c r="A59" s="290" t="str">
        <f t="shared" si="5"/>
        <v>Sat</v>
      </c>
      <c r="B59" s="15"/>
      <c r="C59" s="16"/>
      <c r="D59" s="6"/>
      <c r="E59" s="6"/>
      <c r="F59" s="6"/>
      <c r="G59" s="6"/>
      <c r="H59" s="6"/>
      <c r="I59" s="6"/>
      <c r="J59" s="6"/>
      <c r="K59" s="6"/>
      <c r="L59" s="20"/>
      <c r="M59" s="84">
        <f t="shared" si="0"/>
        <v>0</v>
      </c>
      <c r="N59" s="250">
        <f>RHcount!X53</f>
        <v>0</v>
      </c>
      <c r="O59" s="17">
        <f t="shared" si="2"/>
        <v>12</v>
      </c>
      <c r="P59" s="17">
        <f t="shared" si="8"/>
        <v>12</v>
      </c>
      <c r="Q59" s="17">
        <f t="shared" si="9"/>
        <v>0</v>
      </c>
      <c r="R59" s="17">
        <f t="shared" si="10"/>
        <v>0</v>
      </c>
      <c r="S59" s="17">
        <f t="shared" si="11"/>
        <v>0</v>
      </c>
      <c r="T59" s="17">
        <f t="shared" si="4"/>
        <v>0</v>
      </c>
      <c r="U59" s="4"/>
      <c r="V59" s="4"/>
    </row>
    <row r="60" spans="1:22" x14ac:dyDescent="0.35">
      <c r="A60" s="290" t="str">
        <f t="shared" si="5"/>
        <v>Sat</v>
      </c>
      <c r="B60" s="15"/>
      <c r="C60" s="16"/>
      <c r="D60" s="6"/>
      <c r="E60" s="6"/>
      <c r="F60" s="6"/>
      <c r="G60" s="6"/>
      <c r="H60" s="6"/>
      <c r="I60" s="6"/>
      <c r="J60" s="6"/>
      <c r="K60" s="6"/>
      <c r="L60" s="20"/>
      <c r="M60" s="84">
        <f t="shared" si="0"/>
        <v>0</v>
      </c>
      <c r="N60" s="250">
        <f>RHcount!X54</f>
        <v>0</v>
      </c>
      <c r="O60" s="17">
        <f t="shared" si="2"/>
        <v>12</v>
      </c>
      <c r="P60" s="17">
        <f t="shared" si="8"/>
        <v>12</v>
      </c>
      <c r="Q60" s="17">
        <f t="shared" si="9"/>
        <v>0</v>
      </c>
      <c r="R60" s="17">
        <f t="shared" si="10"/>
        <v>0</v>
      </c>
      <c r="S60" s="17">
        <f t="shared" si="11"/>
        <v>0</v>
      </c>
      <c r="T60" s="17">
        <f t="shared" si="4"/>
        <v>0</v>
      </c>
      <c r="U60" s="4"/>
      <c r="V60" s="4"/>
    </row>
    <row r="61" spans="1:22" x14ac:dyDescent="0.35">
      <c r="A61" s="290" t="str">
        <f t="shared" si="5"/>
        <v>Sat</v>
      </c>
      <c r="B61" s="15"/>
      <c r="C61" s="16"/>
      <c r="D61" s="6"/>
      <c r="E61" s="6"/>
      <c r="F61" s="6"/>
      <c r="G61" s="6"/>
      <c r="H61" s="6"/>
      <c r="I61" s="6"/>
      <c r="J61" s="6"/>
      <c r="K61" s="6"/>
      <c r="L61" s="20"/>
      <c r="M61" s="84">
        <f t="shared" si="0"/>
        <v>0</v>
      </c>
      <c r="N61" s="250">
        <f>RHcount!X55</f>
        <v>0</v>
      </c>
      <c r="O61" s="17">
        <f t="shared" si="2"/>
        <v>12</v>
      </c>
      <c r="P61" s="17">
        <f t="shared" si="8"/>
        <v>12</v>
      </c>
      <c r="Q61" s="17">
        <f t="shared" si="9"/>
        <v>0</v>
      </c>
      <c r="R61" s="17">
        <f t="shared" si="10"/>
        <v>0</v>
      </c>
      <c r="S61" s="17">
        <f t="shared" si="11"/>
        <v>0</v>
      </c>
      <c r="T61" s="17">
        <f t="shared" si="4"/>
        <v>0</v>
      </c>
      <c r="U61" s="4"/>
      <c r="V61" s="4"/>
    </row>
    <row r="62" spans="1:22" x14ac:dyDescent="0.35">
      <c r="A62" s="290" t="str">
        <f t="shared" si="5"/>
        <v>Sat</v>
      </c>
      <c r="B62" s="15"/>
      <c r="C62" s="16"/>
      <c r="D62" s="6"/>
      <c r="E62" s="6"/>
      <c r="F62" s="6"/>
      <c r="G62" s="6"/>
      <c r="H62" s="6"/>
      <c r="I62" s="6"/>
      <c r="J62" s="6"/>
      <c r="K62" s="6"/>
      <c r="L62" s="20"/>
      <c r="M62" s="84">
        <f t="shared" si="0"/>
        <v>0</v>
      </c>
      <c r="N62" s="250">
        <f>RHcount!X56</f>
        <v>0</v>
      </c>
      <c r="O62" s="17">
        <f t="shared" si="2"/>
        <v>12</v>
      </c>
      <c r="P62" s="17">
        <f t="shared" si="8"/>
        <v>12</v>
      </c>
      <c r="Q62" s="17">
        <f t="shared" si="9"/>
        <v>0</v>
      </c>
      <c r="R62" s="17">
        <f t="shared" si="10"/>
        <v>0</v>
      </c>
      <c r="S62" s="17">
        <f t="shared" si="11"/>
        <v>0</v>
      </c>
      <c r="T62" s="17">
        <f t="shared" si="4"/>
        <v>0</v>
      </c>
      <c r="U62" s="4"/>
      <c r="V62" s="4"/>
    </row>
    <row r="63" spans="1:22" x14ac:dyDescent="0.35">
      <c r="A63" s="290" t="str">
        <f t="shared" si="5"/>
        <v>Sat</v>
      </c>
      <c r="B63" s="15"/>
      <c r="C63" s="16"/>
      <c r="D63" s="6"/>
      <c r="E63" s="6"/>
      <c r="F63" s="6"/>
      <c r="G63" s="6"/>
      <c r="H63" s="6"/>
      <c r="I63" s="6"/>
      <c r="J63" s="6"/>
      <c r="K63" s="6"/>
      <c r="L63" s="20"/>
      <c r="M63" s="84">
        <f t="shared" si="0"/>
        <v>0</v>
      </c>
      <c r="N63" s="250">
        <f>RHcount!X57</f>
        <v>0</v>
      </c>
      <c r="O63" s="17">
        <f t="shared" si="2"/>
        <v>12</v>
      </c>
      <c r="P63" s="17">
        <f t="shared" si="8"/>
        <v>12</v>
      </c>
      <c r="Q63" s="17">
        <f t="shared" si="9"/>
        <v>0</v>
      </c>
      <c r="R63" s="17">
        <f t="shared" si="10"/>
        <v>0</v>
      </c>
      <c r="S63" s="17">
        <f t="shared" si="11"/>
        <v>0</v>
      </c>
      <c r="T63" s="17">
        <f t="shared" si="4"/>
        <v>0</v>
      </c>
      <c r="U63" s="4"/>
      <c r="V63" s="4"/>
    </row>
    <row r="64" spans="1:22" x14ac:dyDescent="0.35">
      <c r="A64" s="290" t="str">
        <f t="shared" si="5"/>
        <v>Sat</v>
      </c>
      <c r="B64" s="15"/>
      <c r="C64" s="16"/>
      <c r="D64" s="6"/>
      <c r="E64" s="6"/>
      <c r="F64" s="6"/>
      <c r="G64" s="6"/>
      <c r="H64" s="6"/>
      <c r="I64" s="6"/>
      <c r="J64" s="6"/>
      <c r="K64" s="6"/>
      <c r="L64" s="20"/>
      <c r="M64" s="84">
        <f t="shared" si="0"/>
        <v>0</v>
      </c>
      <c r="N64" s="250">
        <f>RHcount!X58</f>
        <v>0</v>
      </c>
      <c r="O64" s="17">
        <f t="shared" si="2"/>
        <v>12</v>
      </c>
      <c r="P64" s="17">
        <f t="shared" si="8"/>
        <v>12</v>
      </c>
      <c r="Q64" s="17">
        <f t="shared" si="9"/>
        <v>0</v>
      </c>
      <c r="R64" s="17">
        <f t="shared" si="10"/>
        <v>0</v>
      </c>
      <c r="S64" s="17">
        <f t="shared" si="11"/>
        <v>0</v>
      </c>
      <c r="T64" s="17">
        <f t="shared" si="4"/>
        <v>0</v>
      </c>
      <c r="U64" s="4"/>
      <c r="V64" s="4"/>
    </row>
    <row r="65" spans="1:22" x14ac:dyDescent="0.35">
      <c r="A65" s="290" t="str">
        <f t="shared" si="5"/>
        <v>Sat</v>
      </c>
      <c r="B65" s="15"/>
      <c r="C65" s="16"/>
      <c r="D65" s="6"/>
      <c r="E65" s="6"/>
      <c r="F65" s="6"/>
      <c r="G65" s="6"/>
      <c r="H65" s="6"/>
      <c r="I65" s="6"/>
      <c r="J65" s="6"/>
      <c r="K65" s="6"/>
      <c r="L65" s="20"/>
      <c r="M65" s="84">
        <f t="shared" si="0"/>
        <v>0</v>
      </c>
      <c r="N65" s="250">
        <f>RHcount!X59</f>
        <v>0</v>
      </c>
      <c r="O65" s="17">
        <f t="shared" si="2"/>
        <v>12</v>
      </c>
      <c r="P65" s="17">
        <f t="shared" si="8"/>
        <v>12</v>
      </c>
      <c r="Q65" s="17">
        <f t="shared" si="9"/>
        <v>0</v>
      </c>
      <c r="R65" s="17">
        <f t="shared" si="10"/>
        <v>0</v>
      </c>
      <c r="S65" s="17">
        <f t="shared" si="11"/>
        <v>0</v>
      </c>
      <c r="T65" s="17">
        <f t="shared" si="4"/>
        <v>0</v>
      </c>
      <c r="U65" s="4"/>
      <c r="V65" s="4"/>
    </row>
    <row r="66" spans="1:22" x14ac:dyDescent="0.35">
      <c r="A66" s="290" t="str">
        <f t="shared" si="5"/>
        <v>Sat</v>
      </c>
      <c r="B66" s="15"/>
      <c r="C66" s="16"/>
      <c r="D66" s="6"/>
      <c r="E66" s="6"/>
      <c r="F66" s="6"/>
      <c r="G66" s="6"/>
      <c r="H66" s="6"/>
      <c r="I66" s="6"/>
      <c r="J66" s="6"/>
      <c r="K66" s="6"/>
      <c r="L66" s="20"/>
      <c r="M66" s="84">
        <f t="shared" si="0"/>
        <v>0</v>
      </c>
      <c r="N66" s="250">
        <f>RHcount!X60</f>
        <v>0</v>
      </c>
      <c r="O66" s="17">
        <f t="shared" si="2"/>
        <v>12</v>
      </c>
      <c r="P66" s="17">
        <f t="shared" si="8"/>
        <v>12</v>
      </c>
      <c r="Q66" s="17">
        <f t="shared" si="9"/>
        <v>0</v>
      </c>
      <c r="R66" s="17">
        <f t="shared" si="10"/>
        <v>0</v>
      </c>
      <c r="S66" s="17">
        <f t="shared" si="11"/>
        <v>0</v>
      </c>
      <c r="T66" s="17">
        <f t="shared" si="4"/>
        <v>0</v>
      </c>
      <c r="U66" s="4"/>
      <c r="V66" s="4"/>
    </row>
    <row r="67" spans="1:22" x14ac:dyDescent="0.35">
      <c r="A67" s="290" t="str">
        <f t="shared" si="5"/>
        <v>Sat</v>
      </c>
      <c r="B67" s="15"/>
      <c r="C67" s="16"/>
      <c r="D67" s="6"/>
      <c r="E67" s="6"/>
      <c r="F67" s="6"/>
      <c r="G67" s="6"/>
      <c r="H67" s="6"/>
      <c r="I67" s="6"/>
      <c r="J67" s="6"/>
      <c r="K67" s="6"/>
      <c r="L67" s="20"/>
      <c r="M67" s="84">
        <f t="shared" si="0"/>
        <v>0</v>
      </c>
      <c r="N67" s="250">
        <f>RHcount!X61</f>
        <v>0</v>
      </c>
      <c r="O67" s="17">
        <f t="shared" si="2"/>
        <v>12</v>
      </c>
      <c r="P67" s="17">
        <f t="shared" si="8"/>
        <v>12</v>
      </c>
      <c r="Q67" s="17">
        <f t="shared" si="9"/>
        <v>0</v>
      </c>
      <c r="R67" s="17">
        <f t="shared" si="10"/>
        <v>0</v>
      </c>
      <c r="S67" s="17">
        <f t="shared" si="11"/>
        <v>0</v>
      </c>
      <c r="T67" s="17">
        <f t="shared" si="4"/>
        <v>0</v>
      </c>
      <c r="U67" s="4"/>
      <c r="V67" s="4"/>
    </row>
    <row r="68" spans="1:22" x14ac:dyDescent="0.35">
      <c r="A68" s="290" t="str">
        <f t="shared" si="5"/>
        <v>Sat</v>
      </c>
      <c r="B68" s="15"/>
      <c r="C68" s="16"/>
      <c r="D68" s="6"/>
      <c r="E68" s="6"/>
      <c r="F68" s="6"/>
      <c r="G68" s="6"/>
      <c r="H68" s="6"/>
      <c r="I68" s="6"/>
      <c r="J68" s="6"/>
      <c r="K68" s="6"/>
      <c r="L68" s="20"/>
      <c r="M68" s="84">
        <f t="shared" si="0"/>
        <v>0</v>
      </c>
      <c r="N68" s="250">
        <f>RHcount!X62</f>
        <v>0</v>
      </c>
      <c r="O68" s="17">
        <f t="shared" si="2"/>
        <v>12</v>
      </c>
      <c r="P68" s="17">
        <f t="shared" si="8"/>
        <v>12</v>
      </c>
      <c r="Q68" s="17">
        <f t="shared" si="9"/>
        <v>0</v>
      </c>
      <c r="R68" s="17">
        <f t="shared" si="10"/>
        <v>0</v>
      </c>
      <c r="S68" s="17">
        <f t="shared" si="11"/>
        <v>0</v>
      </c>
      <c r="T68" s="17">
        <f t="shared" si="4"/>
        <v>0</v>
      </c>
      <c r="U68" s="4"/>
      <c r="V68" s="4"/>
    </row>
    <row r="69" spans="1:22" x14ac:dyDescent="0.35">
      <c r="A69" s="290" t="str">
        <f t="shared" si="5"/>
        <v>Sat</v>
      </c>
      <c r="B69" s="15"/>
      <c r="C69" s="16"/>
      <c r="D69" s="6"/>
      <c r="E69" s="6"/>
      <c r="F69" s="6"/>
      <c r="G69" s="6"/>
      <c r="H69" s="6"/>
      <c r="I69" s="6"/>
      <c r="J69" s="6"/>
      <c r="K69" s="6"/>
      <c r="L69" s="20"/>
      <c r="M69" s="84">
        <f t="shared" si="0"/>
        <v>0</v>
      </c>
      <c r="N69" s="250">
        <f>RHcount!X63</f>
        <v>0</v>
      </c>
      <c r="O69" s="17">
        <f t="shared" si="2"/>
        <v>12</v>
      </c>
      <c r="P69" s="17">
        <f t="shared" si="8"/>
        <v>12</v>
      </c>
      <c r="Q69" s="17">
        <f t="shared" si="9"/>
        <v>0</v>
      </c>
      <c r="R69" s="17">
        <f t="shared" si="10"/>
        <v>0</v>
      </c>
      <c r="S69" s="17">
        <f t="shared" si="11"/>
        <v>0</v>
      </c>
      <c r="T69" s="17">
        <f t="shared" si="4"/>
        <v>0</v>
      </c>
      <c r="U69" s="4"/>
      <c r="V69" s="4"/>
    </row>
    <row r="70" spans="1:22" x14ac:dyDescent="0.35">
      <c r="A70" s="290" t="str">
        <f t="shared" si="5"/>
        <v>Sat</v>
      </c>
      <c r="B70" s="15"/>
      <c r="C70" s="16"/>
      <c r="D70" s="6"/>
      <c r="E70" s="6"/>
      <c r="F70" s="6"/>
      <c r="G70" s="6"/>
      <c r="H70" s="6"/>
      <c r="I70" s="6"/>
      <c r="J70" s="6"/>
      <c r="K70" s="6"/>
      <c r="L70" s="20"/>
      <c r="M70" s="84">
        <f t="shared" si="0"/>
        <v>0</v>
      </c>
      <c r="N70" s="250">
        <f>RHcount!X64</f>
        <v>0</v>
      </c>
      <c r="O70" s="17">
        <f t="shared" si="2"/>
        <v>12</v>
      </c>
      <c r="P70" s="17">
        <f t="shared" si="8"/>
        <v>12</v>
      </c>
      <c r="Q70" s="17">
        <f t="shared" si="9"/>
        <v>0</v>
      </c>
      <c r="R70" s="17">
        <f t="shared" si="10"/>
        <v>0</v>
      </c>
      <c r="S70" s="17">
        <f t="shared" si="11"/>
        <v>0</v>
      </c>
      <c r="T70" s="17">
        <f t="shared" si="4"/>
        <v>0</v>
      </c>
      <c r="U70" s="4"/>
      <c r="V70" s="4"/>
    </row>
    <row r="71" spans="1:22" x14ac:dyDescent="0.35">
      <c r="A71" s="290" t="str">
        <f t="shared" si="5"/>
        <v>Sat</v>
      </c>
      <c r="B71" s="15"/>
      <c r="C71" s="16"/>
      <c r="D71" s="6"/>
      <c r="E71" s="6"/>
      <c r="F71" s="6"/>
      <c r="G71" s="6"/>
      <c r="H71" s="6"/>
      <c r="I71" s="6"/>
      <c r="J71" s="6"/>
      <c r="K71" s="6"/>
      <c r="L71" s="20"/>
      <c r="M71" s="84">
        <f t="shared" si="0"/>
        <v>0</v>
      </c>
      <c r="N71" s="250">
        <f>RHcount!X65</f>
        <v>0</v>
      </c>
      <c r="O71" s="17">
        <f t="shared" si="2"/>
        <v>12</v>
      </c>
      <c r="P71" s="17">
        <f t="shared" si="8"/>
        <v>12</v>
      </c>
      <c r="Q71" s="17">
        <f t="shared" si="9"/>
        <v>0</v>
      </c>
      <c r="R71" s="17">
        <f t="shared" si="10"/>
        <v>0</v>
      </c>
      <c r="S71" s="17">
        <f t="shared" si="11"/>
        <v>0</v>
      </c>
      <c r="T71" s="17">
        <f t="shared" si="4"/>
        <v>0</v>
      </c>
      <c r="U71" s="4"/>
      <c r="V71" s="4"/>
    </row>
    <row r="72" spans="1:22" x14ac:dyDescent="0.35">
      <c r="A72" s="290" t="str">
        <f t="shared" si="5"/>
        <v>Sat</v>
      </c>
      <c r="B72" s="15"/>
      <c r="C72" s="16"/>
      <c r="D72" s="6"/>
      <c r="E72" s="6"/>
      <c r="F72" s="6"/>
      <c r="G72" s="6"/>
      <c r="H72" s="6"/>
      <c r="I72" s="6"/>
      <c r="J72" s="6"/>
      <c r="K72" s="6"/>
      <c r="L72" s="20"/>
      <c r="M72" s="84">
        <f t="shared" si="0"/>
        <v>0</v>
      </c>
      <c r="N72" s="250">
        <f>RHcount!X66</f>
        <v>0</v>
      </c>
      <c r="O72" s="17">
        <f t="shared" si="2"/>
        <v>12</v>
      </c>
      <c r="P72" s="17">
        <f t="shared" si="8"/>
        <v>12</v>
      </c>
      <c r="Q72" s="17">
        <f t="shared" si="9"/>
        <v>0</v>
      </c>
      <c r="R72" s="17">
        <f t="shared" si="10"/>
        <v>0</v>
      </c>
      <c r="S72" s="17">
        <f t="shared" si="11"/>
        <v>0</v>
      </c>
      <c r="T72" s="17">
        <f t="shared" si="4"/>
        <v>0</v>
      </c>
      <c r="U72" s="4"/>
      <c r="V72" s="4"/>
    </row>
    <row r="73" spans="1:22" x14ac:dyDescent="0.35">
      <c r="A73" s="290" t="str">
        <f t="shared" si="5"/>
        <v>Sat</v>
      </c>
      <c r="B73" s="15"/>
      <c r="C73" s="16"/>
      <c r="D73" s="6"/>
      <c r="E73" s="6"/>
      <c r="F73" s="6"/>
      <c r="G73" s="6"/>
      <c r="H73" s="6"/>
      <c r="I73" s="6"/>
      <c r="J73" s="6"/>
      <c r="K73" s="6"/>
      <c r="L73" s="20"/>
      <c r="M73" s="84">
        <f t="shared" si="0"/>
        <v>0</v>
      </c>
      <c r="N73" s="250">
        <f>RHcount!X67</f>
        <v>0</v>
      </c>
      <c r="O73" s="17">
        <f t="shared" si="2"/>
        <v>12</v>
      </c>
      <c r="P73" s="17">
        <f t="shared" si="8"/>
        <v>12</v>
      </c>
      <c r="Q73" s="17">
        <f t="shared" si="9"/>
        <v>0</v>
      </c>
      <c r="R73" s="17">
        <f t="shared" si="10"/>
        <v>0</v>
      </c>
      <c r="S73" s="17">
        <f t="shared" si="11"/>
        <v>0</v>
      </c>
      <c r="T73" s="17">
        <f t="shared" si="4"/>
        <v>0</v>
      </c>
      <c r="U73" s="4"/>
      <c r="V73" s="4"/>
    </row>
    <row r="74" spans="1:22" x14ac:dyDescent="0.35">
      <c r="A74" s="290" t="str">
        <f t="shared" si="5"/>
        <v>Sat</v>
      </c>
      <c r="B74" s="15"/>
      <c r="C74" s="16"/>
      <c r="D74" s="6"/>
      <c r="E74" s="6"/>
      <c r="F74" s="6"/>
      <c r="G74" s="6"/>
      <c r="H74" s="6"/>
      <c r="I74" s="6"/>
      <c r="J74" s="6"/>
      <c r="K74" s="6"/>
      <c r="L74" s="20"/>
      <c r="M74" s="84">
        <f t="shared" si="0"/>
        <v>0</v>
      </c>
      <c r="N74" s="250">
        <f>RHcount!X68</f>
        <v>0</v>
      </c>
      <c r="O74" s="17">
        <f t="shared" si="2"/>
        <v>12</v>
      </c>
      <c r="P74" s="17">
        <f t="shared" si="8"/>
        <v>12</v>
      </c>
      <c r="Q74" s="17">
        <f t="shared" si="9"/>
        <v>0</v>
      </c>
      <c r="R74" s="17">
        <f t="shared" si="10"/>
        <v>0</v>
      </c>
      <c r="S74" s="17">
        <f t="shared" si="11"/>
        <v>0</v>
      </c>
      <c r="T74" s="17">
        <f t="shared" si="4"/>
        <v>0</v>
      </c>
      <c r="U74" s="4"/>
      <c r="V74" s="4"/>
    </row>
    <row r="75" spans="1:22" x14ac:dyDescent="0.35">
      <c r="A75" s="290" t="str">
        <f t="shared" si="5"/>
        <v>Sat</v>
      </c>
      <c r="B75" s="15"/>
      <c r="C75" s="16"/>
      <c r="D75" s="6"/>
      <c r="E75" s="6"/>
      <c r="F75" s="6"/>
      <c r="G75" s="6"/>
      <c r="H75" s="6"/>
      <c r="I75" s="6"/>
      <c r="J75" s="6"/>
      <c r="K75" s="6"/>
      <c r="L75" s="20"/>
      <c r="M75" s="84">
        <f t="shared" ref="M75:M138" si="12">IF(F75&gt;"a",VLOOKUP(F75,$U$11:$V$26,2),F75)</f>
        <v>0</v>
      </c>
      <c r="N75" s="250">
        <f>RHcount!X69</f>
        <v>0</v>
      </c>
      <c r="O75" s="17">
        <f t="shared" si="2"/>
        <v>12</v>
      </c>
      <c r="P75" s="17">
        <f t="shared" si="8"/>
        <v>12</v>
      </c>
      <c r="Q75" s="17">
        <f t="shared" si="9"/>
        <v>0</v>
      </c>
      <c r="R75" s="17">
        <f t="shared" si="10"/>
        <v>0</v>
      </c>
      <c r="S75" s="17">
        <f t="shared" si="11"/>
        <v>0</v>
      </c>
      <c r="T75" s="17">
        <f t="shared" si="4"/>
        <v>0</v>
      </c>
      <c r="U75" s="4"/>
      <c r="V75" s="4"/>
    </row>
    <row r="76" spans="1:22" x14ac:dyDescent="0.35">
      <c r="A76" s="290" t="str">
        <f t="shared" si="5"/>
        <v>Sat</v>
      </c>
      <c r="B76" s="15"/>
      <c r="C76" s="16"/>
      <c r="D76" s="6"/>
      <c r="E76" s="6"/>
      <c r="F76" s="6"/>
      <c r="G76" s="6"/>
      <c r="H76" s="6"/>
      <c r="I76" s="6"/>
      <c r="J76" s="6"/>
      <c r="K76" s="6"/>
      <c r="L76" s="20"/>
      <c r="M76" s="84">
        <f t="shared" si="12"/>
        <v>0</v>
      </c>
      <c r="N76" s="250">
        <f>RHcount!X70</f>
        <v>0</v>
      </c>
      <c r="O76" s="17">
        <f t="shared" si="2"/>
        <v>12</v>
      </c>
      <c r="P76" s="17">
        <f t="shared" si="8"/>
        <v>12</v>
      </c>
      <c r="Q76" s="17">
        <f t="shared" si="9"/>
        <v>0</v>
      </c>
      <c r="R76" s="17">
        <f t="shared" si="10"/>
        <v>0</v>
      </c>
      <c r="S76" s="17">
        <f t="shared" si="11"/>
        <v>0</v>
      </c>
      <c r="T76" s="17">
        <f t="shared" si="4"/>
        <v>0</v>
      </c>
      <c r="U76" s="4"/>
      <c r="V76" s="4"/>
    </row>
    <row r="77" spans="1:22" x14ac:dyDescent="0.35">
      <c r="A77" s="290" t="str">
        <f t="shared" si="5"/>
        <v>Sat</v>
      </c>
      <c r="B77" s="15"/>
      <c r="C77" s="16"/>
      <c r="D77" s="6"/>
      <c r="E77" s="6"/>
      <c r="F77" s="6"/>
      <c r="G77" s="6"/>
      <c r="H77" s="6"/>
      <c r="I77" s="6"/>
      <c r="J77" s="6"/>
      <c r="K77" s="6"/>
      <c r="L77" s="20"/>
      <c r="M77" s="84">
        <f t="shared" si="12"/>
        <v>0</v>
      </c>
      <c r="N77" s="250">
        <f>RHcount!X71</f>
        <v>0</v>
      </c>
      <c r="O77" s="17">
        <f t="shared" ref="O77:O140" si="13">HOUR(C77)+MINUTE(C77)/60+12</f>
        <v>12</v>
      </c>
      <c r="P77" s="17">
        <f t="shared" si="8"/>
        <v>12</v>
      </c>
      <c r="Q77" s="17">
        <f t="shared" si="9"/>
        <v>0</v>
      </c>
      <c r="R77" s="17">
        <f t="shared" si="10"/>
        <v>0</v>
      </c>
      <c r="S77" s="17">
        <f t="shared" si="11"/>
        <v>0</v>
      </c>
      <c r="T77" s="17">
        <f t="shared" ref="T77:T140" si="14">S77*R77</f>
        <v>0</v>
      </c>
      <c r="U77" s="4"/>
      <c r="V77" s="4"/>
    </row>
    <row r="78" spans="1:22" x14ac:dyDescent="0.35">
      <c r="A78" s="290" t="str">
        <f t="shared" ref="A78:A141" si="15">TEXT(B78,"ddd")</f>
        <v>Sat</v>
      </c>
      <c r="B78" s="15"/>
      <c r="C78" s="16"/>
      <c r="D78" s="6"/>
      <c r="E78" s="6"/>
      <c r="F78" s="6"/>
      <c r="G78" s="6"/>
      <c r="H78" s="6"/>
      <c r="I78" s="6"/>
      <c r="J78" s="6"/>
      <c r="K78" s="6"/>
      <c r="L78" s="20"/>
      <c r="M78" s="84">
        <f t="shared" si="12"/>
        <v>0</v>
      </c>
      <c r="N78" s="250">
        <f>RHcount!X72</f>
        <v>0</v>
      </c>
      <c r="O78" s="17">
        <f t="shared" si="13"/>
        <v>12</v>
      </c>
      <c r="P78" s="17">
        <f t="shared" si="8"/>
        <v>12</v>
      </c>
      <c r="Q78" s="17">
        <f t="shared" si="9"/>
        <v>0</v>
      </c>
      <c r="R78" s="17">
        <f t="shared" si="10"/>
        <v>0</v>
      </c>
      <c r="S78" s="17">
        <f t="shared" si="11"/>
        <v>0</v>
      </c>
      <c r="T78" s="17">
        <f t="shared" si="14"/>
        <v>0</v>
      </c>
      <c r="U78" s="4"/>
      <c r="V78" s="4"/>
    </row>
    <row r="79" spans="1:22" x14ac:dyDescent="0.35">
      <c r="A79" s="290" t="str">
        <f t="shared" si="15"/>
        <v>Sat</v>
      </c>
      <c r="B79" s="15"/>
      <c r="C79" s="16"/>
      <c r="D79" s="6"/>
      <c r="E79" s="6"/>
      <c r="F79" s="6"/>
      <c r="G79" s="6"/>
      <c r="H79" s="6"/>
      <c r="I79" s="6"/>
      <c r="J79" s="6"/>
      <c r="K79" s="6"/>
      <c r="L79" s="20"/>
      <c r="M79" s="84">
        <f t="shared" si="12"/>
        <v>0</v>
      </c>
      <c r="N79" s="250">
        <f>RHcount!X73</f>
        <v>0</v>
      </c>
      <c r="O79" s="17">
        <f t="shared" si="13"/>
        <v>12</v>
      </c>
      <c r="P79" s="17">
        <f t="shared" si="8"/>
        <v>12</v>
      </c>
      <c r="Q79" s="17">
        <f t="shared" si="9"/>
        <v>0</v>
      </c>
      <c r="R79" s="17">
        <f t="shared" si="10"/>
        <v>0</v>
      </c>
      <c r="S79" s="17">
        <f t="shared" si="11"/>
        <v>0</v>
      </c>
      <c r="T79" s="17">
        <f t="shared" si="14"/>
        <v>0</v>
      </c>
      <c r="U79" s="4"/>
      <c r="V79" s="4"/>
    </row>
    <row r="80" spans="1:22" x14ac:dyDescent="0.35">
      <c r="A80" s="290" t="str">
        <f t="shared" si="15"/>
        <v>Sat</v>
      </c>
      <c r="B80" s="15"/>
      <c r="C80" s="16"/>
      <c r="D80" s="6"/>
      <c r="E80" s="6"/>
      <c r="F80" s="6"/>
      <c r="G80" s="6"/>
      <c r="H80" s="6"/>
      <c r="I80" s="6"/>
      <c r="J80" s="6"/>
      <c r="K80" s="6"/>
      <c r="L80" s="20"/>
      <c r="M80" s="84">
        <f t="shared" si="12"/>
        <v>0</v>
      </c>
      <c r="N80" s="250">
        <f>RHcount!X74</f>
        <v>0</v>
      </c>
      <c r="O80" s="17">
        <f t="shared" si="13"/>
        <v>12</v>
      </c>
      <c r="P80" s="17">
        <f t="shared" si="8"/>
        <v>12</v>
      </c>
      <c r="Q80" s="17">
        <f t="shared" si="9"/>
        <v>0</v>
      </c>
      <c r="R80" s="17">
        <f t="shared" si="10"/>
        <v>0</v>
      </c>
      <c r="S80" s="17">
        <f t="shared" si="11"/>
        <v>0</v>
      </c>
      <c r="T80" s="17">
        <f t="shared" si="14"/>
        <v>0</v>
      </c>
      <c r="U80" s="4"/>
      <c r="V80" s="4"/>
    </row>
    <row r="81" spans="1:22" x14ac:dyDescent="0.35">
      <c r="A81" s="290" t="str">
        <f t="shared" si="15"/>
        <v>Sat</v>
      </c>
      <c r="B81" s="15"/>
      <c r="C81" s="16"/>
      <c r="D81" s="6"/>
      <c r="E81" s="6"/>
      <c r="F81" s="6"/>
      <c r="G81" s="6"/>
      <c r="H81" s="6"/>
      <c r="I81" s="6"/>
      <c r="J81" s="6"/>
      <c r="K81" s="6"/>
      <c r="L81" s="20"/>
      <c r="M81" s="84">
        <f t="shared" si="12"/>
        <v>0</v>
      </c>
      <c r="N81" s="250">
        <f>RHcount!X75</f>
        <v>0</v>
      </c>
      <c r="O81" s="17">
        <f t="shared" si="13"/>
        <v>12</v>
      </c>
      <c r="P81" s="17">
        <f t="shared" si="8"/>
        <v>12</v>
      </c>
      <c r="Q81" s="17">
        <f t="shared" si="9"/>
        <v>0</v>
      </c>
      <c r="R81" s="17">
        <f t="shared" si="10"/>
        <v>0</v>
      </c>
      <c r="S81" s="17">
        <f t="shared" si="11"/>
        <v>0</v>
      </c>
      <c r="T81" s="17">
        <f t="shared" si="14"/>
        <v>0</v>
      </c>
      <c r="U81" s="4"/>
      <c r="V81" s="4"/>
    </row>
    <row r="82" spans="1:22" x14ac:dyDescent="0.35">
      <c r="A82" s="290" t="str">
        <f t="shared" si="15"/>
        <v>Sat</v>
      </c>
      <c r="B82" s="15"/>
      <c r="C82" s="16"/>
      <c r="D82" s="6"/>
      <c r="E82" s="6"/>
      <c r="F82" s="6"/>
      <c r="G82" s="6"/>
      <c r="H82" s="6"/>
      <c r="I82" s="6"/>
      <c r="J82" s="6"/>
      <c r="K82" s="6"/>
      <c r="L82" s="20"/>
      <c r="M82" s="84">
        <f t="shared" si="12"/>
        <v>0</v>
      </c>
      <c r="N82" s="250">
        <f>RHcount!X76</f>
        <v>0</v>
      </c>
      <c r="O82" s="17">
        <f t="shared" si="13"/>
        <v>12</v>
      </c>
      <c r="P82" s="17">
        <f t="shared" si="8"/>
        <v>12</v>
      </c>
      <c r="Q82" s="17">
        <f t="shared" si="9"/>
        <v>0</v>
      </c>
      <c r="R82" s="17">
        <f t="shared" si="10"/>
        <v>0</v>
      </c>
      <c r="S82" s="17">
        <f t="shared" si="11"/>
        <v>0</v>
      </c>
      <c r="T82" s="17">
        <f t="shared" si="14"/>
        <v>0</v>
      </c>
      <c r="U82" s="4"/>
      <c r="V82" s="4"/>
    </row>
    <row r="83" spans="1:22" x14ac:dyDescent="0.35">
      <c r="A83" s="290" t="str">
        <f t="shared" si="15"/>
        <v>Sat</v>
      </c>
      <c r="B83" s="15"/>
      <c r="C83" s="16"/>
      <c r="D83" s="6"/>
      <c r="E83" s="6"/>
      <c r="F83" s="6"/>
      <c r="G83" s="6"/>
      <c r="H83" s="6"/>
      <c r="I83" s="6"/>
      <c r="J83" s="6"/>
      <c r="K83" s="6"/>
      <c r="L83" s="20"/>
      <c r="M83" s="84">
        <f t="shared" si="12"/>
        <v>0</v>
      </c>
      <c r="N83" s="250">
        <f>RHcount!X77</f>
        <v>0</v>
      </c>
      <c r="O83" s="17">
        <f t="shared" si="13"/>
        <v>12</v>
      </c>
      <c r="P83" s="17">
        <f t="shared" si="8"/>
        <v>12</v>
      </c>
      <c r="Q83" s="17">
        <f t="shared" si="9"/>
        <v>0</v>
      </c>
      <c r="R83" s="17">
        <f t="shared" si="10"/>
        <v>0</v>
      </c>
      <c r="S83" s="17">
        <f t="shared" si="11"/>
        <v>0</v>
      </c>
      <c r="T83" s="17">
        <f t="shared" si="14"/>
        <v>0</v>
      </c>
      <c r="U83" s="4"/>
      <c r="V83" s="4"/>
    </row>
    <row r="84" spans="1:22" x14ac:dyDescent="0.35">
      <c r="A84" s="290" t="str">
        <f t="shared" si="15"/>
        <v>Sat</v>
      </c>
      <c r="B84" s="15"/>
      <c r="C84" s="16"/>
      <c r="D84" s="6"/>
      <c r="E84" s="6"/>
      <c r="F84" s="6"/>
      <c r="G84" s="6"/>
      <c r="H84" s="6"/>
      <c r="I84" s="6"/>
      <c r="J84" s="6"/>
      <c r="K84" s="6"/>
      <c r="L84" s="20"/>
      <c r="M84" s="84">
        <f t="shared" si="12"/>
        <v>0</v>
      </c>
      <c r="N84" s="250">
        <f>RHcount!X78</f>
        <v>0</v>
      </c>
      <c r="O84" s="17">
        <f t="shared" si="13"/>
        <v>12</v>
      </c>
      <c r="P84" s="17">
        <f t="shared" si="8"/>
        <v>12</v>
      </c>
      <c r="Q84" s="17">
        <f t="shared" si="9"/>
        <v>0</v>
      </c>
      <c r="R84" s="17">
        <f t="shared" si="10"/>
        <v>0</v>
      </c>
      <c r="S84" s="17">
        <f t="shared" si="11"/>
        <v>0</v>
      </c>
      <c r="T84" s="17">
        <f t="shared" si="14"/>
        <v>0</v>
      </c>
      <c r="U84" s="4"/>
      <c r="V84" s="4"/>
    </row>
    <row r="85" spans="1:22" x14ac:dyDescent="0.35">
      <c r="A85" s="290" t="str">
        <f t="shared" si="15"/>
        <v>Sat</v>
      </c>
      <c r="B85" s="15"/>
      <c r="C85" s="16"/>
      <c r="D85" s="6"/>
      <c r="E85" s="6"/>
      <c r="F85" s="6"/>
      <c r="G85" s="6"/>
      <c r="H85" s="6"/>
      <c r="I85" s="6"/>
      <c r="J85" s="6"/>
      <c r="K85" s="6"/>
      <c r="L85" s="20"/>
      <c r="M85" s="84">
        <f t="shared" si="12"/>
        <v>0</v>
      </c>
      <c r="N85" s="250">
        <f>RHcount!X79</f>
        <v>0</v>
      </c>
      <c r="O85" s="17">
        <f t="shared" si="13"/>
        <v>12</v>
      </c>
      <c r="P85" s="17">
        <f t="shared" si="8"/>
        <v>12</v>
      </c>
      <c r="Q85" s="17">
        <f t="shared" si="9"/>
        <v>0</v>
      </c>
      <c r="R85" s="17">
        <f t="shared" si="10"/>
        <v>0</v>
      </c>
      <c r="S85" s="17">
        <f t="shared" si="11"/>
        <v>0</v>
      </c>
      <c r="T85" s="17">
        <f t="shared" si="14"/>
        <v>0</v>
      </c>
      <c r="U85" s="4"/>
      <c r="V85" s="4"/>
    </row>
    <row r="86" spans="1:22" x14ac:dyDescent="0.35">
      <c r="A86" s="290" t="str">
        <f t="shared" si="15"/>
        <v>Sat</v>
      </c>
      <c r="B86" s="15"/>
      <c r="C86" s="16"/>
      <c r="D86" s="6"/>
      <c r="E86" s="6"/>
      <c r="F86" s="6"/>
      <c r="G86" s="6"/>
      <c r="H86" s="6"/>
      <c r="I86" s="6"/>
      <c r="J86" s="6"/>
      <c r="K86" s="6"/>
      <c r="L86" s="20"/>
      <c r="M86" s="84">
        <f t="shared" si="12"/>
        <v>0</v>
      </c>
      <c r="N86" s="250">
        <f>RHcount!X80</f>
        <v>0</v>
      </c>
      <c r="O86" s="17">
        <f t="shared" si="13"/>
        <v>12</v>
      </c>
      <c r="P86" s="17">
        <f t="shared" ref="P86:P149" si="16">IF(AND(O86&gt;20,O86&lt;30),20,O86)</f>
        <v>12</v>
      </c>
      <c r="Q86" s="17">
        <f t="shared" ref="Q86:Q149" si="17">IF(AND(O86&gt;20,O86&lt;30),0,MAX(0,E86-70))</f>
        <v>0</v>
      </c>
      <c r="R86" s="17">
        <f t="shared" ref="R86:R149" si="18">IF(P86&gt;0,ABS((P86-P85)/2+(P87-P86)/2),0)</f>
        <v>0</v>
      </c>
      <c r="S86" s="17">
        <f t="shared" ref="S86:S149" si="19">IF(OR(O86&gt;30,O86&lt;20),Q86+S85,0)</f>
        <v>0</v>
      </c>
      <c r="T86" s="17">
        <f t="shared" si="14"/>
        <v>0</v>
      </c>
      <c r="U86" s="4"/>
      <c r="V86" s="4"/>
    </row>
    <row r="87" spans="1:22" x14ac:dyDescent="0.35">
      <c r="A87" s="290" t="str">
        <f t="shared" si="15"/>
        <v>Sat</v>
      </c>
      <c r="B87" s="15"/>
      <c r="C87" s="16"/>
      <c r="D87" s="6"/>
      <c r="E87" s="6"/>
      <c r="F87" s="6"/>
      <c r="G87" s="6"/>
      <c r="H87" s="6"/>
      <c r="I87" s="6"/>
      <c r="J87" s="6"/>
      <c r="K87" s="6"/>
      <c r="L87" s="20"/>
      <c r="M87" s="84">
        <f t="shared" si="12"/>
        <v>0</v>
      </c>
      <c r="N87" s="250">
        <f>RHcount!X81</f>
        <v>0</v>
      </c>
      <c r="O87" s="17">
        <f t="shared" si="13"/>
        <v>12</v>
      </c>
      <c r="P87" s="17">
        <f t="shared" si="16"/>
        <v>12</v>
      </c>
      <c r="Q87" s="17">
        <f t="shared" si="17"/>
        <v>0</v>
      </c>
      <c r="R87" s="17">
        <f t="shared" si="18"/>
        <v>0</v>
      </c>
      <c r="S87" s="17">
        <f t="shared" si="19"/>
        <v>0</v>
      </c>
      <c r="T87" s="17">
        <f t="shared" si="14"/>
        <v>0</v>
      </c>
      <c r="U87" s="4"/>
      <c r="V87" s="4"/>
    </row>
    <row r="88" spans="1:22" x14ac:dyDescent="0.35">
      <c r="A88" s="290" t="str">
        <f t="shared" si="15"/>
        <v>Sat</v>
      </c>
      <c r="B88" s="15"/>
      <c r="C88" s="16"/>
      <c r="D88" s="6"/>
      <c r="E88" s="6"/>
      <c r="F88" s="6"/>
      <c r="G88" s="6"/>
      <c r="H88" s="6"/>
      <c r="I88" s="6"/>
      <c r="J88" s="6"/>
      <c r="K88" s="6"/>
      <c r="L88" s="20"/>
      <c r="M88" s="84">
        <f t="shared" si="12"/>
        <v>0</v>
      </c>
      <c r="N88" s="250">
        <f>RHcount!X82</f>
        <v>0</v>
      </c>
      <c r="O88" s="17">
        <f t="shared" si="13"/>
        <v>12</v>
      </c>
      <c r="P88" s="17">
        <f t="shared" si="16"/>
        <v>12</v>
      </c>
      <c r="Q88" s="17">
        <f t="shared" si="17"/>
        <v>0</v>
      </c>
      <c r="R88" s="17">
        <f t="shared" si="18"/>
        <v>0</v>
      </c>
      <c r="S88" s="17">
        <f t="shared" si="19"/>
        <v>0</v>
      </c>
      <c r="T88" s="17">
        <f t="shared" si="14"/>
        <v>0</v>
      </c>
      <c r="U88" s="4"/>
      <c r="V88" s="4"/>
    </row>
    <row r="89" spans="1:22" x14ac:dyDescent="0.35">
      <c r="A89" s="290" t="str">
        <f t="shared" si="15"/>
        <v>Sat</v>
      </c>
      <c r="B89" s="15"/>
      <c r="C89" s="16"/>
      <c r="D89" s="6"/>
      <c r="E89" s="6"/>
      <c r="F89" s="6"/>
      <c r="G89" s="6"/>
      <c r="H89" s="6"/>
      <c r="I89" s="6"/>
      <c r="J89" s="6"/>
      <c r="K89" s="6"/>
      <c r="L89" s="20"/>
      <c r="M89" s="84">
        <f t="shared" si="12"/>
        <v>0</v>
      </c>
      <c r="N89" s="250">
        <f>RHcount!X83</f>
        <v>0</v>
      </c>
      <c r="O89" s="17">
        <f t="shared" si="13"/>
        <v>12</v>
      </c>
      <c r="P89" s="17">
        <f t="shared" si="16"/>
        <v>12</v>
      </c>
      <c r="Q89" s="17">
        <f t="shared" si="17"/>
        <v>0</v>
      </c>
      <c r="R89" s="17">
        <f t="shared" si="18"/>
        <v>0</v>
      </c>
      <c r="S89" s="17">
        <f t="shared" si="19"/>
        <v>0</v>
      </c>
      <c r="T89" s="17">
        <f t="shared" si="14"/>
        <v>0</v>
      </c>
      <c r="U89" s="4"/>
      <c r="V89" s="4"/>
    </row>
    <row r="90" spans="1:22" x14ac:dyDescent="0.35">
      <c r="A90" s="290" t="str">
        <f t="shared" si="15"/>
        <v>Sat</v>
      </c>
      <c r="B90" s="15"/>
      <c r="C90" s="16"/>
      <c r="D90" s="6"/>
      <c r="E90" s="6"/>
      <c r="F90" s="6"/>
      <c r="G90" s="6"/>
      <c r="H90" s="6"/>
      <c r="I90" s="6"/>
      <c r="J90" s="6"/>
      <c r="K90" s="6"/>
      <c r="L90" s="20"/>
      <c r="M90" s="84">
        <f t="shared" si="12"/>
        <v>0</v>
      </c>
      <c r="N90" s="250">
        <f>RHcount!X84</f>
        <v>0</v>
      </c>
      <c r="O90" s="17">
        <f t="shared" si="13"/>
        <v>12</v>
      </c>
      <c r="P90" s="17">
        <f t="shared" si="16"/>
        <v>12</v>
      </c>
      <c r="Q90" s="17">
        <f t="shared" si="17"/>
        <v>0</v>
      </c>
      <c r="R90" s="17">
        <f t="shared" si="18"/>
        <v>0</v>
      </c>
      <c r="S90" s="17">
        <f t="shared" si="19"/>
        <v>0</v>
      </c>
      <c r="T90" s="17">
        <f t="shared" si="14"/>
        <v>0</v>
      </c>
      <c r="U90" s="4"/>
      <c r="V90" s="4"/>
    </row>
    <row r="91" spans="1:22" x14ac:dyDescent="0.35">
      <c r="A91" s="290" t="str">
        <f t="shared" si="15"/>
        <v>Sat</v>
      </c>
      <c r="B91" s="15"/>
      <c r="C91" s="16"/>
      <c r="D91" s="6"/>
      <c r="E91" s="6"/>
      <c r="F91" s="6"/>
      <c r="G91" s="6"/>
      <c r="H91" s="6"/>
      <c r="I91" s="6"/>
      <c r="J91" s="6"/>
      <c r="K91" s="6"/>
      <c r="L91" s="20"/>
      <c r="M91" s="84">
        <f t="shared" si="12"/>
        <v>0</v>
      </c>
      <c r="N91" s="250">
        <f>RHcount!X85</f>
        <v>0</v>
      </c>
      <c r="O91" s="17">
        <f t="shared" si="13"/>
        <v>12</v>
      </c>
      <c r="P91" s="17">
        <f t="shared" si="16"/>
        <v>12</v>
      </c>
      <c r="Q91" s="17">
        <f t="shared" si="17"/>
        <v>0</v>
      </c>
      <c r="R91" s="17">
        <f t="shared" si="18"/>
        <v>0</v>
      </c>
      <c r="S91" s="17">
        <f t="shared" si="19"/>
        <v>0</v>
      </c>
      <c r="T91" s="17">
        <f t="shared" si="14"/>
        <v>0</v>
      </c>
      <c r="U91" s="4"/>
      <c r="V91" s="4"/>
    </row>
    <row r="92" spans="1:22" x14ac:dyDescent="0.35">
      <c r="A92" s="290" t="str">
        <f t="shared" si="15"/>
        <v>Sat</v>
      </c>
      <c r="B92" s="15"/>
      <c r="C92" s="16"/>
      <c r="D92" s="6"/>
      <c r="E92" s="6"/>
      <c r="F92" s="6"/>
      <c r="G92" s="6"/>
      <c r="H92" s="6"/>
      <c r="I92" s="6"/>
      <c r="J92" s="6"/>
      <c r="K92" s="6"/>
      <c r="L92" s="20"/>
      <c r="M92" s="84">
        <f t="shared" si="12"/>
        <v>0</v>
      </c>
      <c r="N92" s="250">
        <f>RHcount!X86</f>
        <v>0</v>
      </c>
      <c r="O92" s="17">
        <f t="shared" si="13"/>
        <v>12</v>
      </c>
      <c r="P92" s="17">
        <f t="shared" si="16"/>
        <v>12</v>
      </c>
      <c r="Q92" s="17">
        <f t="shared" si="17"/>
        <v>0</v>
      </c>
      <c r="R92" s="17">
        <f t="shared" si="18"/>
        <v>0</v>
      </c>
      <c r="S92" s="17">
        <f t="shared" si="19"/>
        <v>0</v>
      </c>
      <c r="T92" s="17">
        <f t="shared" si="14"/>
        <v>0</v>
      </c>
      <c r="U92" s="4"/>
      <c r="V92" s="4"/>
    </row>
    <row r="93" spans="1:22" x14ac:dyDescent="0.35">
      <c r="A93" s="290" t="str">
        <f t="shared" si="15"/>
        <v>Sat</v>
      </c>
      <c r="B93" s="15"/>
      <c r="C93" s="16"/>
      <c r="D93" s="6"/>
      <c r="E93" s="6"/>
      <c r="F93" s="6"/>
      <c r="G93" s="6"/>
      <c r="H93" s="6"/>
      <c r="I93" s="6"/>
      <c r="J93" s="6"/>
      <c r="K93" s="6"/>
      <c r="L93" s="20"/>
      <c r="M93" s="84">
        <f t="shared" si="12"/>
        <v>0</v>
      </c>
      <c r="N93" s="250">
        <f>RHcount!X87</f>
        <v>0</v>
      </c>
      <c r="O93" s="17">
        <f t="shared" si="13"/>
        <v>12</v>
      </c>
      <c r="P93" s="17">
        <f t="shared" si="16"/>
        <v>12</v>
      </c>
      <c r="Q93" s="17">
        <f t="shared" si="17"/>
        <v>0</v>
      </c>
      <c r="R93" s="17">
        <f t="shared" si="18"/>
        <v>0</v>
      </c>
      <c r="S93" s="17">
        <f t="shared" si="19"/>
        <v>0</v>
      </c>
      <c r="T93" s="17">
        <f t="shared" si="14"/>
        <v>0</v>
      </c>
      <c r="U93" s="4"/>
      <c r="V93" s="4"/>
    </row>
    <row r="94" spans="1:22" x14ac:dyDescent="0.35">
      <c r="A94" s="290" t="str">
        <f t="shared" si="15"/>
        <v>Sat</v>
      </c>
      <c r="B94" s="15"/>
      <c r="C94" s="16"/>
      <c r="D94" s="6"/>
      <c r="E94" s="6"/>
      <c r="F94" s="6"/>
      <c r="G94" s="6"/>
      <c r="H94" s="6"/>
      <c r="I94" s="6"/>
      <c r="J94" s="6"/>
      <c r="K94" s="6"/>
      <c r="L94" s="20"/>
      <c r="M94" s="84">
        <f t="shared" si="12"/>
        <v>0</v>
      </c>
      <c r="N94" s="250">
        <f>RHcount!X88</f>
        <v>0</v>
      </c>
      <c r="O94" s="17">
        <f t="shared" si="13"/>
        <v>12</v>
      </c>
      <c r="P94" s="17">
        <f t="shared" si="16"/>
        <v>12</v>
      </c>
      <c r="Q94" s="17">
        <f t="shared" si="17"/>
        <v>0</v>
      </c>
      <c r="R94" s="17">
        <f t="shared" si="18"/>
        <v>0</v>
      </c>
      <c r="S94" s="17">
        <f t="shared" si="19"/>
        <v>0</v>
      </c>
      <c r="T94" s="17">
        <f t="shared" si="14"/>
        <v>0</v>
      </c>
      <c r="U94" s="4"/>
      <c r="V94" s="4"/>
    </row>
    <row r="95" spans="1:22" x14ac:dyDescent="0.35">
      <c r="A95" s="290" t="str">
        <f t="shared" si="15"/>
        <v>Sat</v>
      </c>
      <c r="B95" s="15"/>
      <c r="C95" s="16"/>
      <c r="D95" s="6"/>
      <c r="E95" s="6"/>
      <c r="F95" s="6"/>
      <c r="G95" s="6"/>
      <c r="H95" s="6"/>
      <c r="I95" s="6"/>
      <c r="J95" s="6"/>
      <c r="K95" s="6"/>
      <c r="L95" s="20"/>
      <c r="M95" s="84">
        <f t="shared" si="12"/>
        <v>0</v>
      </c>
      <c r="N95" s="250">
        <f>RHcount!X89</f>
        <v>0</v>
      </c>
      <c r="O95" s="17">
        <f t="shared" si="13"/>
        <v>12</v>
      </c>
      <c r="P95" s="17">
        <f t="shared" si="16"/>
        <v>12</v>
      </c>
      <c r="Q95" s="17">
        <f t="shared" si="17"/>
        <v>0</v>
      </c>
      <c r="R95" s="17">
        <f t="shared" si="18"/>
        <v>0</v>
      </c>
      <c r="S95" s="17">
        <f t="shared" si="19"/>
        <v>0</v>
      </c>
      <c r="T95" s="17">
        <f t="shared" si="14"/>
        <v>0</v>
      </c>
      <c r="U95" s="4"/>
      <c r="V95" s="4"/>
    </row>
    <row r="96" spans="1:22" x14ac:dyDescent="0.35">
      <c r="A96" s="290" t="str">
        <f t="shared" si="15"/>
        <v>Sat</v>
      </c>
      <c r="B96" s="15"/>
      <c r="C96" s="16"/>
      <c r="D96" s="6"/>
      <c r="E96" s="6"/>
      <c r="F96" s="6"/>
      <c r="G96" s="6"/>
      <c r="H96" s="6"/>
      <c r="I96" s="6"/>
      <c r="J96" s="6"/>
      <c r="K96" s="6"/>
      <c r="L96" s="20"/>
      <c r="M96" s="84">
        <f t="shared" si="12"/>
        <v>0</v>
      </c>
      <c r="N96" s="250">
        <f>RHcount!X90</f>
        <v>0</v>
      </c>
      <c r="O96" s="17">
        <f t="shared" si="13"/>
        <v>12</v>
      </c>
      <c r="P96" s="17">
        <f t="shared" si="16"/>
        <v>12</v>
      </c>
      <c r="Q96" s="17">
        <f t="shared" si="17"/>
        <v>0</v>
      </c>
      <c r="R96" s="17">
        <f t="shared" si="18"/>
        <v>0</v>
      </c>
      <c r="S96" s="17">
        <f t="shared" si="19"/>
        <v>0</v>
      </c>
      <c r="T96" s="17">
        <f t="shared" si="14"/>
        <v>0</v>
      </c>
      <c r="U96" s="4"/>
      <c r="V96" s="4"/>
    </row>
    <row r="97" spans="1:22" x14ac:dyDescent="0.35">
      <c r="A97" s="290" t="str">
        <f t="shared" si="15"/>
        <v>Sat</v>
      </c>
      <c r="B97" s="15"/>
      <c r="C97" s="16"/>
      <c r="D97" s="6"/>
      <c r="E97" s="6"/>
      <c r="F97" s="6"/>
      <c r="G97" s="6"/>
      <c r="H97" s="6"/>
      <c r="I97" s="6"/>
      <c r="J97" s="6"/>
      <c r="K97" s="6"/>
      <c r="L97" s="20"/>
      <c r="M97" s="84">
        <f t="shared" si="12"/>
        <v>0</v>
      </c>
      <c r="N97" s="250">
        <f>RHcount!X91</f>
        <v>0</v>
      </c>
      <c r="O97" s="17">
        <f t="shared" si="13"/>
        <v>12</v>
      </c>
      <c r="P97" s="17">
        <f t="shared" si="16"/>
        <v>12</v>
      </c>
      <c r="Q97" s="17">
        <f t="shared" si="17"/>
        <v>0</v>
      </c>
      <c r="R97" s="17">
        <f t="shared" si="18"/>
        <v>0</v>
      </c>
      <c r="S97" s="17">
        <f t="shared" si="19"/>
        <v>0</v>
      </c>
      <c r="T97" s="17">
        <f t="shared" si="14"/>
        <v>0</v>
      </c>
      <c r="U97" s="4"/>
      <c r="V97" s="4"/>
    </row>
    <row r="98" spans="1:22" x14ac:dyDescent="0.35">
      <c r="A98" s="290" t="str">
        <f t="shared" si="15"/>
        <v>Sat</v>
      </c>
      <c r="B98" s="15"/>
      <c r="C98" s="16"/>
      <c r="D98" s="6"/>
      <c r="E98" s="6"/>
      <c r="F98" s="6"/>
      <c r="G98" s="6"/>
      <c r="H98" s="6"/>
      <c r="I98" s="6"/>
      <c r="J98" s="6"/>
      <c r="K98" s="6"/>
      <c r="L98" s="20"/>
      <c r="M98" s="84">
        <f t="shared" si="12"/>
        <v>0</v>
      </c>
      <c r="N98" s="250">
        <f>RHcount!X92</f>
        <v>0</v>
      </c>
      <c r="O98" s="17">
        <f t="shared" si="13"/>
        <v>12</v>
      </c>
      <c r="P98" s="17">
        <f t="shared" si="16"/>
        <v>12</v>
      </c>
      <c r="Q98" s="17">
        <f t="shared" si="17"/>
        <v>0</v>
      </c>
      <c r="R98" s="17">
        <f t="shared" si="18"/>
        <v>0</v>
      </c>
      <c r="S98" s="17">
        <f t="shared" si="19"/>
        <v>0</v>
      </c>
      <c r="T98" s="17">
        <f t="shared" si="14"/>
        <v>0</v>
      </c>
      <c r="U98" s="4"/>
      <c r="V98" s="4"/>
    </row>
    <row r="99" spans="1:22" x14ac:dyDescent="0.35">
      <c r="A99" s="290" t="str">
        <f t="shared" si="15"/>
        <v>Sat</v>
      </c>
      <c r="B99" s="15"/>
      <c r="C99" s="16"/>
      <c r="D99" s="6"/>
      <c r="E99" s="6"/>
      <c r="F99" s="6"/>
      <c r="G99" s="6"/>
      <c r="H99" s="6"/>
      <c r="I99" s="6"/>
      <c r="J99" s="6"/>
      <c r="K99" s="6"/>
      <c r="L99" s="20"/>
      <c r="M99" s="84">
        <f t="shared" si="12"/>
        <v>0</v>
      </c>
      <c r="N99" s="250">
        <f>RHcount!X93</f>
        <v>0</v>
      </c>
      <c r="O99" s="17">
        <f t="shared" si="13"/>
        <v>12</v>
      </c>
      <c r="P99" s="17">
        <f t="shared" si="16"/>
        <v>12</v>
      </c>
      <c r="Q99" s="17">
        <f t="shared" si="17"/>
        <v>0</v>
      </c>
      <c r="R99" s="17">
        <f t="shared" si="18"/>
        <v>0</v>
      </c>
      <c r="S99" s="17">
        <f t="shared" si="19"/>
        <v>0</v>
      </c>
      <c r="T99" s="17">
        <f t="shared" si="14"/>
        <v>0</v>
      </c>
      <c r="U99" s="4"/>
      <c r="V99" s="4"/>
    </row>
    <row r="100" spans="1:22" x14ac:dyDescent="0.35">
      <c r="A100" s="290" t="str">
        <f t="shared" si="15"/>
        <v>Sat</v>
      </c>
      <c r="B100" s="15"/>
      <c r="C100" s="16"/>
      <c r="D100" s="6"/>
      <c r="E100" s="6"/>
      <c r="F100" s="6"/>
      <c r="G100" s="6"/>
      <c r="H100" s="6"/>
      <c r="I100" s="6"/>
      <c r="J100" s="6"/>
      <c r="K100" s="6"/>
      <c r="L100" s="20"/>
      <c r="M100" s="84">
        <f t="shared" si="12"/>
        <v>0</v>
      </c>
      <c r="N100" s="250">
        <f>RHcount!X94</f>
        <v>0</v>
      </c>
      <c r="O100" s="17">
        <f t="shared" si="13"/>
        <v>12</v>
      </c>
      <c r="P100" s="17">
        <f t="shared" si="16"/>
        <v>12</v>
      </c>
      <c r="Q100" s="17">
        <f t="shared" si="17"/>
        <v>0</v>
      </c>
      <c r="R100" s="17">
        <f t="shared" si="18"/>
        <v>0</v>
      </c>
      <c r="S100" s="17">
        <f t="shared" si="19"/>
        <v>0</v>
      </c>
      <c r="T100" s="17">
        <f t="shared" si="14"/>
        <v>0</v>
      </c>
      <c r="U100" s="4"/>
      <c r="V100" s="4"/>
    </row>
    <row r="101" spans="1:22" x14ac:dyDescent="0.35">
      <c r="A101" s="290" t="str">
        <f t="shared" si="15"/>
        <v>Sat</v>
      </c>
      <c r="B101" s="15"/>
      <c r="C101" s="16"/>
      <c r="D101" s="6"/>
      <c r="E101" s="6"/>
      <c r="F101" s="6"/>
      <c r="G101" s="6"/>
      <c r="H101" s="6"/>
      <c r="I101" s="6"/>
      <c r="J101" s="6"/>
      <c r="K101" s="6"/>
      <c r="L101" s="20"/>
      <c r="M101" s="84">
        <f t="shared" si="12"/>
        <v>0</v>
      </c>
      <c r="N101" s="250">
        <f>RHcount!X95</f>
        <v>0</v>
      </c>
      <c r="O101" s="17">
        <f t="shared" si="13"/>
        <v>12</v>
      </c>
      <c r="P101" s="17">
        <f t="shared" si="16"/>
        <v>12</v>
      </c>
      <c r="Q101" s="17">
        <f t="shared" si="17"/>
        <v>0</v>
      </c>
      <c r="R101" s="17">
        <f t="shared" si="18"/>
        <v>0</v>
      </c>
      <c r="S101" s="17">
        <f t="shared" si="19"/>
        <v>0</v>
      </c>
      <c r="T101" s="17">
        <f t="shared" si="14"/>
        <v>0</v>
      </c>
      <c r="U101" s="4"/>
      <c r="V101" s="4"/>
    </row>
    <row r="102" spans="1:22" x14ac:dyDescent="0.35">
      <c r="A102" s="290" t="str">
        <f t="shared" si="15"/>
        <v>Sat</v>
      </c>
      <c r="B102" s="15"/>
      <c r="C102" s="16"/>
      <c r="D102" s="6"/>
      <c r="E102" s="6"/>
      <c r="F102" s="6"/>
      <c r="G102" s="6"/>
      <c r="H102" s="6"/>
      <c r="I102" s="6"/>
      <c r="J102" s="6"/>
      <c r="K102" s="6"/>
      <c r="L102" s="20"/>
      <c r="M102" s="84">
        <f t="shared" si="12"/>
        <v>0</v>
      </c>
      <c r="N102" s="250">
        <f>RHcount!X96</f>
        <v>0</v>
      </c>
      <c r="O102" s="17">
        <f t="shared" si="13"/>
        <v>12</v>
      </c>
      <c r="P102" s="17">
        <f t="shared" si="16"/>
        <v>12</v>
      </c>
      <c r="Q102" s="17">
        <f t="shared" si="17"/>
        <v>0</v>
      </c>
      <c r="R102" s="17">
        <f t="shared" si="18"/>
        <v>0</v>
      </c>
      <c r="S102" s="17">
        <f t="shared" si="19"/>
        <v>0</v>
      </c>
      <c r="T102" s="17">
        <f t="shared" si="14"/>
        <v>0</v>
      </c>
      <c r="U102" s="4"/>
      <c r="V102" s="4"/>
    </row>
    <row r="103" spans="1:22" x14ac:dyDescent="0.35">
      <c r="A103" s="290" t="str">
        <f t="shared" si="15"/>
        <v>Sat</v>
      </c>
      <c r="B103" s="15"/>
      <c r="C103" s="16"/>
      <c r="D103" s="6"/>
      <c r="E103" s="6"/>
      <c r="F103" s="6"/>
      <c r="G103" s="6"/>
      <c r="H103" s="6"/>
      <c r="I103" s="6"/>
      <c r="J103" s="6"/>
      <c r="K103" s="6"/>
      <c r="L103" s="20"/>
      <c r="M103" s="84">
        <f t="shared" si="12"/>
        <v>0</v>
      </c>
      <c r="N103" s="250">
        <f>RHcount!X97</f>
        <v>0</v>
      </c>
      <c r="O103" s="17">
        <f t="shared" si="13"/>
        <v>12</v>
      </c>
      <c r="P103" s="17">
        <f t="shared" si="16"/>
        <v>12</v>
      </c>
      <c r="Q103" s="17">
        <f t="shared" si="17"/>
        <v>0</v>
      </c>
      <c r="R103" s="17">
        <f t="shared" si="18"/>
        <v>0</v>
      </c>
      <c r="S103" s="17">
        <f t="shared" si="19"/>
        <v>0</v>
      </c>
      <c r="T103" s="17">
        <f t="shared" si="14"/>
        <v>0</v>
      </c>
      <c r="U103" s="4"/>
      <c r="V103" s="4"/>
    </row>
    <row r="104" spans="1:22" x14ac:dyDescent="0.35">
      <c r="A104" s="290" t="str">
        <f t="shared" si="15"/>
        <v>Sat</v>
      </c>
      <c r="B104" s="15"/>
      <c r="C104" s="16"/>
      <c r="D104" s="6"/>
      <c r="E104" s="6"/>
      <c r="F104" s="6"/>
      <c r="G104" s="6"/>
      <c r="H104" s="6"/>
      <c r="I104" s="6"/>
      <c r="J104" s="6"/>
      <c r="K104" s="6"/>
      <c r="L104" s="20"/>
      <c r="M104" s="84">
        <f t="shared" si="12"/>
        <v>0</v>
      </c>
      <c r="N104" s="250">
        <f>RHcount!X98</f>
        <v>0</v>
      </c>
      <c r="O104" s="17">
        <f t="shared" si="13"/>
        <v>12</v>
      </c>
      <c r="P104" s="17">
        <f t="shared" si="16"/>
        <v>12</v>
      </c>
      <c r="Q104" s="17">
        <f t="shared" si="17"/>
        <v>0</v>
      </c>
      <c r="R104" s="17">
        <f t="shared" si="18"/>
        <v>0</v>
      </c>
      <c r="S104" s="17">
        <f t="shared" si="19"/>
        <v>0</v>
      </c>
      <c r="T104" s="17">
        <f t="shared" si="14"/>
        <v>0</v>
      </c>
      <c r="U104" s="4"/>
      <c r="V104" s="4"/>
    </row>
    <row r="105" spans="1:22" x14ac:dyDescent="0.35">
      <c r="A105" s="290" t="str">
        <f t="shared" si="15"/>
        <v>Sat</v>
      </c>
      <c r="B105" s="15"/>
      <c r="C105" s="16"/>
      <c r="D105" s="6"/>
      <c r="E105" s="6"/>
      <c r="F105" s="6"/>
      <c r="G105" s="6"/>
      <c r="H105" s="6"/>
      <c r="I105" s="6"/>
      <c r="J105" s="6"/>
      <c r="K105" s="6"/>
      <c r="L105" s="20"/>
      <c r="M105" s="84">
        <f t="shared" si="12"/>
        <v>0</v>
      </c>
      <c r="N105" s="250">
        <f>RHcount!X99</f>
        <v>0</v>
      </c>
      <c r="O105" s="17">
        <f t="shared" si="13"/>
        <v>12</v>
      </c>
      <c r="P105" s="17">
        <f t="shared" si="16"/>
        <v>12</v>
      </c>
      <c r="Q105" s="17">
        <f t="shared" si="17"/>
        <v>0</v>
      </c>
      <c r="R105" s="17">
        <f t="shared" si="18"/>
        <v>0</v>
      </c>
      <c r="S105" s="17">
        <f t="shared" si="19"/>
        <v>0</v>
      </c>
      <c r="T105" s="17">
        <f t="shared" si="14"/>
        <v>0</v>
      </c>
      <c r="U105" s="4"/>
      <c r="V105" s="4"/>
    </row>
    <row r="106" spans="1:22" x14ac:dyDescent="0.35">
      <c r="A106" s="290" t="str">
        <f t="shared" si="15"/>
        <v>Sat</v>
      </c>
      <c r="B106" s="15"/>
      <c r="C106" s="16"/>
      <c r="D106" s="6"/>
      <c r="E106" s="6"/>
      <c r="F106" s="6"/>
      <c r="G106" s="6"/>
      <c r="H106" s="6"/>
      <c r="I106" s="6"/>
      <c r="J106" s="6"/>
      <c r="K106" s="6"/>
      <c r="L106" s="20"/>
      <c r="M106" s="84">
        <f t="shared" si="12"/>
        <v>0</v>
      </c>
      <c r="N106" s="250">
        <f>RHcount!X100</f>
        <v>0</v>
      </c>
      <c r="O106" s="17">
        <f t="shared" si="13"/>
        <v>12</v>
      </c>
      <c r="P106" s="17">
        <f t="shared" si="16"/>
        <v>12</v>
      </c>
      <c r="Q106" s="17">
        <f t="shared" si="17"/>
        <v>0</v>
      </c>
      <c r="R106" s="17">
        <f t="shared" si="18"/>
        <v>0</v>
      </c>
      <c r="S106" s="17">
        <f t="shared" si="19"/>
        <v>0</v>
      </c>
      <c r="T106" s="17">
        <f t="shared" si="14"/>
        <v>0</v>
      </c>
      <c r="U106" s="4"/>
      <c r="V106" s="4"/>
    </row>
    <row r="107" spans="1:22" x14ac:dyDescent="0.35">
      <c r="A107" s="290" t="str">
        <f t="shared" si="15"/>
        <v>Sat</v>
      </c>
      <c r="B107" s="15"/>
      <c r="C107" s="16"/>
      <c r="D107" s="6"/>
      <c r="E107" s="6"/>
      <c r="F107" s="6"/>
      <c r="G107" s="6"/>
      <c r="H107" s="6"/>
      <c r="I107" s="6"/>
      <c r="J107" s="6"/>
      <c r="K107" s="6"/>
      <c r="L107" s="20"/>
      <c r="M107" s="84">
        <f t="shared" si="12"/>
        <v>0</v>
      </c>
      <c r="N107" s="250">
        <f>RHcount!X101</f>
        <v>0</v>
      </c>
      <c r="O107" s="17">
        <f t="shared" si="13"/>
        <v>12</v>
      </c>
      <c r="P107" s="17">
        <f t="shared" si="16"/>
        <v>12</v>
      </c>
      <c r="Q107" s="17">
        <f t="shared" si="17"/>
        <v>0</v>
      </c>
      <c r="R107" s="17">
        <f t="shared" si="18"/>
        <v>0</v>
      </c>
      <c r="S107" s="17">
        <f t="shared" si="19"/>
        <v>0</v>
      </c>
      <c r="T107" s="17">
        <f t="shared" si="14"/>
        <v>0</v>
      </c>
      <c r="U107" s="4"/>
      <c r="V107" s="4"/>
    </row>
    <row r="108" spans="1:22" x14ac:dyDescent="0.35">
      <c r="A108" s="290" t="str">
        <f t="shared" si="15"/>
        <v>Sat</v>
      </c>
      <c r="B108" s="15"/>
      <c r="C108" s="16"/>
      <c r="D108" s="6"/>
      <c r="E108" s="6"/>
      <c r="F108" s="6"/>
      <c r="G108" s="6"/>
      <c r="H108" s="6"/>
      <c r="I108" s="6"/>
      <c r="J108" s="6"/>
      <c r="K108" s="6"/>
      <c r="L108" s="20"/>
      <c r="M108" s="84">
        <f t="shared" si="12"/>
        <v>0</v>
      </c>
      <c r="N108" s="250">
        <f>RHcount!X102</f>
        <v>0</v>
      </c>
      <c r="O108" s="17">
        <f t="shared" si="13"/>
        <v>12</v>
      </c>
      <c r="P108" s="17">
        <f t="shared" si="16"/>
        <v>12</v>
      </c>
      <c r="Q108" s="17">
        <f t="shared" si="17"/>
        <v>0</v>
      </c>
      <c r="R108" s="17">
        <f t="shared" si="18"/>
        <v>0</v>
      </c>
      <c r="S108" s="17">
        <f t="shared" si="19"/>
        <v>0</v>
      </c>
      <c r="T108" s="17">
        <f t="shared" si="14"/>
        <v>0</v>
      </c>
      <c r="U108" s="4"/>
      <c r="V108" s="4"/>
    </row>
    <row r="109" spans="1:22" x14ac:dyDescent="0.35">
      <c r="A109" s="290" t="str">
        <f t="shared" si="15"/>
        <v>Sat</v>
      </c>
      <c r="B109" s="15"/>
      <c r="C109" s="16"/>
      <c r="D109" s="6"/>
      <c r="E109" s="6"/>
      <c r="F109" s="6"/>
      <c r="G109" s="6"/>
      <c r="H109" s="6"/>
      <c r="I109" s="6"/>
      <c r="J109" s="6"/>
      <c r="K109" s="6"/>
      <c r="L109" s="20"/>
      <c r="M109" s="84">
        <f t="shared" si="12"/>
        <v>0</v>
      </c>
      <c r="N109" s="250">
        <f>RHcount!X103</f>
        <v>0</v>
      </c>
      <c r="O109" s="17">
        <f t="shared" si="13"/>
        <v>12</v>
      </c>
      <c r="P109" s="17">
        <f t="shared" si="16"/>
        <v>12</v>
      </c>
      <c r="Q109" s="17">
        <f t="shared" si="17"/>
        <v>0</v>
      </c>
      <c r="R109" s="17">
        <f t="shared" si="18"/>
        <v>0</v>
      </c>
      <c r="S109" s="17">
        <f t="shared" si="19"/>
        <v>0</v>
      </c>
      <c r="T109" s="17">
        <f t="shared" si="14"/>
        <v>0</v>
      </c>
      <c r="U109" s="4"/>
      <c r="V109" s="4"/>
    </row>
    <row r="110" spans="1:22" x14ac:dyDescent="0.35">
      <c r="A110" s="290" t="str">
        <f t="shared" si="15"/>
        <v>Sat</v>
      </c>
      <c r="B110" s="15"/>
      <c r="C110" s="16"/>
      <c r="D110" s="6"/>
      <c r="E110" s="6"/>
      <c r="F110" s="6"/>
      <c r="G110" s="6"/>
      <c r="H110" s="6"/>
      <c r="I110" s="6"/>
      <c r="J110" s="6"/>
      <c r="K110" s="6"/>
      <c r="L110" s="20"/>
      <c r="M110" s="84">
        <f t="shared" si="12"/>
        <v>0</v>
      </c>
      <c r="N110" s="250">
        <f>RHcount!X104</f>
        <v>0</v>
      </c>
      <c r="O110" s="17">
        <f t="shared" si="13"/>
        <v>12</v>
      </c>
      <c r="P110" s="17">
        <f t="shared" si="16"/>
        <v>12</v>
      </c>
      <c r="Q110" s="17">
        <f t="shared" si="17"/>
        <v>0</v>
      </c>
      <c r="R110" s="17">
        <f t="shared" si="18"/>
        <v>0</v>
      </c>
      <c r="S110" s="17">
        <f t="shared" si="19"/>
        <v>0</v>
      </c>
      <c r="T110" s="17">
        <f t="shared" si="14"/>
        <v>0</v>
      </c>
      <c r="U110" s="4"/>
      <c r="V110" s="4"/>
    </row>
    <row r="111" spans="1:22" x14ac:dyDescent="0.35">
      <c r="A111" s="290" t="str">
        <f t="shared" si="15"/>
        <v>Sat</v>
      </c>
      <c r="B111" s="15"/>
      <c r="C111" s="16"/>
      <c r="D111" s="6"/>
      <c r="E111" s="6"/>
      <c r="F111" s="6"/>
      <c r="G111" s="6"/>
      <c r="H111" s="6"/>
      <c r="I111" s="6"/>
      <c r="J111" s="6"/>
      <c r="K111" s="6"/>
      <c r="L111" s="20"/>
      <c r="M111" s="84">
        <f t="shared" si="12"/>
        <v>0</v>
      </c>
      <c r="N111" s="250">
        <f>RHcount!X105</f>
        <v>0</v>
      </c>
      <c r="O111" s="17">
        <f t="shared" si="13"/>
        <v>12</v>
      </c>
      <c r="P111" s="17">
        <f t="shared" si="16"/>
        <v>12</v>
      </c>
      <c r="Q111" s="17">
        <f t="shared" si="17"/>
        <v>0</v>
      </c>
      <c r="R111" s="17">
        <f t="shared" si="18"/>
        <v>0</v>
      </c>
      <c r="S111" s="17">
        <f t="shared" si="19"/>
        <v>0</v>
      </c>
      <c r="T111" s="17">
        <f t="shared" si="14"/>
        <v>0</v>
      </c>
      <c r="U111" s="4"/>
      <c r="V111" s="4"/>
    </row>
    <row r="112" spans="1:22" x14ac:dyDescent="0.35">
      <c r="A112" s="290" t="str">
        <f t="shared" si="15"/>
        <v>Sat</v>
      </c>
      <c r="B112" s="15"/>
      <c r="C112" s="16"/>
      <c r="D112" s="6"/>
      <c r="E112" s="6"/>
      <c r="F112" s="6"/>
      <c r="G112" s="6"/>
      <c r="H112" s="6"/>
      <c r="I112" s="6"/>
      <c r="J112" s="6"/>
      <c r="K112" s="6"/>
      <c r="L112" s="20"/>
      <c r="M112" s="84">
        <f t="shared" si="12"/>
        <v>0</v>
      </c>
      <c r="N112" s="250">
        <f>RHcount!X106</f>
        <v>0</v>
      </c>
      <c r="O112" s="17">
        <f t="shared" si="13"/>
        <v>12</v>
      </c>
      <c r="P112" s="17">
        <f t="shared" si="16"/>
        <v>12</v>
      </c>
      <c r="Q112" s="17">
        <f t="shared" si="17"/>
        <v>0</v>
      </c>
      <c r="R112" s="17">
        <f t="shared" si="18"/>
        <v>0</v>
      </c>
      <c r="S112" s="17">
        <f t="shared" si="19"/>
        <v>0</v>
      </c>
      <c r="T112" s="17">
        <f t="shared" si="14"/>
        <v>0</v>
      </c>
      <c r="U112" s="4"/>
      <c r="V112" s="4"/>
    </row>
    <row r="113" spans="1:22" x14ac:dyDescent="0.35">
      <c r="A113" s="290" t="str">
        <f t="shared" si="15"/>
        <v>Sat</v>
      </c>
      <c r="B113" s="15"/>
      <c r="C113" s="16"/>
      <c r="D113" s="6"/>
      <c r="E113" s="6"/>
      <c r="F113" s="6"/>
      <c r="G113" s="6"/>
      <c r="H113" s="6"/>
      <c r="I113" s="6"/>
      <c r="J113" s="6"/>
      <c r="K113" s="6"/>
      <c r="L113" s="20"/>
      <c r="M113" s="84">
        <f t="shared" si="12"/>
        <v>0</v>
      </c>
      <c r="N113" s="250">
        <f>RHcount!X107</f>
        <v>0</v>
      </c>
      <c r="O113" s="17">
        <f t="shared" si="13"/>
        <v>12</v>
      </c>
      <c r="P113" s="17">
        <f t="shared" si="16"/>
        <v>12</v>
      </c>
      <c r="Q113" s="17">
        <f t="shared" si="17"/>
        <v>0</v>
      </c>
      <c r="R113" s="17">
        <f t="shared" si="18"/>
        <v>0</v>
      </c>
      <c r="S113" s="17">
        <f t="shared" si="19"/>
        <v>0</v>
      </c>
      <c r="T113" s="17">
        <f t="shared" si="14"/>
        <v>0</v>
      </c>
      <c r="U113" s="4"/>
      <c r="V113" s="4"/>
    </row>
    <row r="114" spans="1:22" x14ac:dyDescent="0.35">
      <c r="A114" s="290" t="str">
        <f t="shared" si="15"/>
        <v>Sat</v>
      </c>
      <c r="B114" s="15"/>
      <c r="C114" s="16"/>
      <c r="D114" s="6"/>
      <c r="E114" s="6"/>
      <c r="F114" s="6"/>
      <c r="G114" s="6"/>
      <c r="H114" s="6"/>
      <c r="I114" s="6"/>
      <c r="J114" s="6"/>
      <c r="K114" s="6"/>
      <c r="L114" s="20"/>
      <c r="M114" s="84">
        <f t="shared" si="12"/>
        <v>0</v>
      </c>
      <c r="N114" s="250">
        <f>RHcount!X108</f>
        <v>0</v>
      </c>
      <c r="O114" s="17">
        <f t="shared" si="13"/>
        <v>12</v>
      </c>
      <c r="P114" s="17">
        <f t="shared" si="16"/>
        <v>12</v>
      </c>
      <c r="Q114" s="17">
        <f t="shared" si="17"/>
        <v>0</v>
      </c>
      <c r="R114" s="17">
        <f t="shared" si="18"/>
        <v>0</v>
      </c>
      <c r="S114" s="17">
        <f t="shared" si="19"/>
        <v>0</v>
      </c>
      <c r="T114" s="17">
        <f t="shared" si="14"/>
        <v>0</v>
      </c>
      <c r="U114" s="4"/>
      <c r="V114" s="4"/>
    </row>
    <row r="115" spans="1:22" x14ac:dyDescent="0.35">
      <c r="A115" s="290" t="str">
        <f t="shared" si="15"/>
        <v>Sat</v>
      </c>
      <c r="B115" s="15"/>
      <c r="C115" s="16"/>
      <c r="D115" s="6"/>
      <c r="E115" s="6"/>
      <c r="F115" s="6"/>
      <c r="G115" s="6"/>
      <c r="H115" s="6"/>
      <c r="I115" s="6"/>
      <c r="J115" s="6"/>
      <c r="K115" s="6"/>
      <c r="L115" s="20"/>
      <c r="M115" s="84">
        <f t="shared" si="12"/>
        <v>0</v>
      </c>
      <c r="N115" s="250">
        <f>RHcount!X109</f>
        <v>0</v>
      </c>
      <c r="O115" s="17">
        <f t="shared" si="13"/>
        <v>12</v>
      </c>
      <c r="P115" s="17">
        <f t="shared" si="16"/>
        <v>12</v>
      </c>
      <c r="Q115" s="17">
        <f t="shared" si="17"/>
        <v>0</v>
      </c>
      <c r="R115" s="17">
        <f t="shared" si="18"/>
        <v>0</v>
      </c>
      <c r="S115" s="17">
        <f t="shared" si="19"/>
        <v>0</v>
      </c>
      <c r="T115" s="17">
        <f t="shared" si="14"/>
        <v>0</v>
      </c>
      <c r="U115" s="4"/>
      <c r="V115" s="4"/>
    </row>
    <row r="116" spans="1:22" x14ac:dyDescent="0.35">
      <c r="A116" s="290" t="str">
        <f t="shared" si="15"/>
        <v>Sat</v>
      </c>
      <c r="B116" s="15"/>
      <c r="C116" s="16"/>
      <c r="D116" s="6"/>
      <c r="E116" s="6"/>
      <c r="F116" s="6"/>
      <c r="G116" s="6"/>
      <c r="H116" s="6"/>
      <c r="I116" s="6"/>
      <c r="J116" s="6"/>
      <c r="K116" s="6"/>
      <c r="L116" s="20"/>
      <c r="M116" s="84">
        <f t="shared" si="12"/>
        <v>0</v>
      </c>
      <c r="N116" s="250">
        <f>RHcount!X110</f>
        <v>0</v>
      </c>
      <c r="O116" s="17">
        <f t="shared" si="13"/>
        <v>12</v>
      </c>
      <c r="P116" s="17">
        <f t="shared" si="16"/>
        <v>12</v>
      </c>
      <c r="Q116" s="17">
        <f t="shared" si="17"/>
        <v>0</v>
      </c>
      <c r="R116" s="17">
        <f t="shared" si="18"/>
        <v>0</v>
      </c>
      <c r="S116" s="17">
        <f t="shared" si="19"/>
        <v>0</v>
      </c>
      <c r="T116" s="17">
        <f t="shared" si="14"/>
        <v>0</v>
      </c>
      <c r="U116" s="4"/>
      <c r="V116" s="4"/>
    </row>
    <row r="117" spans="1:22" x14ac:dyDescent="0.35">
      <c r="A117" s="290" t="str">
        <f t="shared" si="15"/>
        <v>Sat</v>
      </c>
      <c r="B117" s="15"/>
      <c r="C117" s="16"/>
      <c r="D117" s="6"/>
      <c r="E117" s="6"/>
      <c r="F117" s="6"/>
      <c r="G117" s="6"/>
      <c r="H117" s="6"/>
      <c r="I117" s="6"/>
      <c r="J117" s="6"/>
      <c r="K117" s="6"/>
      <c r="L117" s="20"/>
      <c r="M117" s="84">
        <f t="shared" si="12"/>
        <v>0</v>
      </c>
      <c r="N117" s="250">
        <f>RHcount!X111</f>
        <v>0</v>
      </c>
      <c r="O117" s="17">
        <f t="shared" si="13"/>
        <v>12</v>
      </c>
      <c r="P117" s="17">
        <f t="shared" si="16"/>
        <v>12</v>
      </c>
      <c r="Q117" s="17">
        <f t="shared" si="17"/>
        <v>0</v>
      </c>
      <c r="R117" s="17">
        <f t="shared" si="18"/>
        <v>0</v>
      </c>
      <c r="S117" s="17">
        <f t="shared" si="19"/>
        <v>0</v>
      </c>
      <c r="T117" s="17">
        <f t="shared" si="14"/>
        <v>0</v>
      </c>
      <c r="U117" s="4"/>
      <c r="V117" s="4"/>
    </row>
    <row r="118" spans="1:22" x14ac:dyDescent="0.35">
      <c r="A118" s="290" t="str">
        <f t="shared" si="15"/>
        <v>Sat</v>
      </c>
      <c r="B118" s="15"/>
      <c r="C118" s="16"/>
      <c r="D118" s="6"/>
      <c r="E118" s="6"/>
      <c r="F118" s="6"/>
      <c r="G118" s="6"/>
      <c r="H118" s="6"/>
      <c r="I118" s="6"/>
      <c r="J118" s="6"/>
      <c r="K118" s="6"/>
      <c r="L118" s="20"/>
      <c r="M118" s="84">
        <f t="shared" si="12"/>
        <v>0</v>
      </c>
      <c r="N118" s="250">
        <f>RHcount!X112</f>
        <v>0</v>
      </c>
      <c r="O118" s="17">
        <f t="shared" si="13"/>
        <v>12</v>
      </c>
      <c r="P118" s="17">
        <f t="shared" si="16"/>
        <v>12</v>
      </c>
      <c r="Q118" s="17">
        <f t="shared" si="17"/>
        <v>0</v>
      </c>
      <c r="R118" s="17">
        <f t="shared" si="18"/>
        <v>0</v>
      </c>
      <c r="S118" s="17">
        <f t="shared" si="19"/>
        <v>0</v>
      </c>
      <c r="T118" s="17">
        <f t="shared" si="14"/>
        <v>0</v>
      </c>
      <c r="U118" s="4"/>
      <c r="V118" s="4"/>
    </row>
    <row r="119" spans="1:22" x14ac:dyDescent="0.35">
      <c r="A119" s="290" t="str">
        <f t="shared" si="15"/>
        <v>Sat</v>
      </c>
      <c r="B119" s="15"/>
      <c r="C119" s="16"/>
      <c r="D119" s="6"/>
      <c r="E119" s="6"/>
      <c r="F119" s="6"/>
      <c r="G119" s="6"/>
      <c r="H119" s="6"/>
      <c r="I119" s="6"/>
      <c r="J119" s="6"/>
      <c r="K119" s="6"/>
      <c r="L119" s="20"/>
      <c r="M119" s="84">
        <f t="shared" si="12"/>
        <v>0</v>
      </c>
      <c r="N119" s="250">
        <f>RHcount!X113</f>
        <v>0</v>
      </c>
      <c r="O119" s="17">
        <f t="shared" si="13"/>
        <v>12</v>
      </c>
      <c r="P119" s="17">
        <f t="shared" si="16"/>
        <v>12</v>
      </c>
      <c r="Q119" s="17">
        <f t="shared" si="17"/>
        <v>0</v>
      </c>
      <c r="R119" s="17">
        <f t="shared" si="18"/>
        <v>0</v>
      </c>
      <c r="S119" s="17">
        <f t="shared" si="19"/>
        <v>0</v>
      </c>
      <c r="T119" s="17">
        <f t="shared" si="14"/>
        <v>0</v>
      </c>
      <c r="U119" s="4"/>
      <c r="V119" s="4"/>
    </row>
    <row r="120" spans="1:22" x14ac:dyDescent="0.35">
      <c r="A120" s="290" t="str">
        <f t="shared" si="15"/>
        <v>Sat</v>
      </c>
      <c r="B120" s="15"/>
      <c r="C120" s="16"/>
      <c r="D120" s="6"/>
      <c r="E120" s="6"/>
      <c r="F120" s="6"/>
      <c r="G120" s="6"/>
      <c r="H120" s="6"/>
      <c r="I120" s="6"/>
      <c r="J120" s="6"/>
      <c r="K120" s="6"/>
      <c r="L120" s="20"/>
      <c r="M120" s="84">
        <f t="shared" si="12"/>
        <v>0</v>
      </c>
      <c r="N120" s="250">
        <f>RHcount!X114</f>
        <v>0</v>
      </c>
      <c r="O120" s="17">
        <f t="shared" si="13"/>
        <v>12</v>
      </c>
      <c r="P120" s="17">
        <f t="shared" si="16"/>
        <v>12</v>
      </c>
      <c r="Q120" s="17">
        <f t="shared" si="17"/>
        <v>0</v>
      </c>
      <c r="R120" s="17">
        <f t="shared" si="18"/>
        <v>0</v>
      </c>
      <c r="S120" s="17">
        <f t="shared" si="19"/>
        <v>0</v>
      </c>
      <c r="T120" s="17">
        <f t="shared" si="14"/>
        <v>0</v>
      </c>
      <c r="U120" s="4"/>
      <c r="V120" s="4"/>
    </row>
    <row r="121" spans="1:22" x14ac:dyDescent="0.35">
      <c r="A121" s="290" t="str">
        <f t="shared" si="15"/>
        <v>Sat</v>
      </c>
      <c r="B121" s="15"/>
      <c r="C121" s="16"/>
      <c r="D121" s="6"/>
      <c r="E121" s="6"/>
      <c r="F121" s="6"/>
      <c r="G121" s="6"/>
      <c r="H121" s="6"/>
      <c r="I121" s="6"/>
      <c r="J121" s="6"/>
      <c r="K121" s="6"/>
      <c r="L121" s="20"/>
      <c r="M121" s="84">
        <f t="shared" si="12"/>
        <v>0</v>
      </c>
      <c r="N121" s="250">
        <f>RHcount!X115</f>
        <v>0</v>
      </c>
      <c r="O121" s="17">
        <f t="shared" si="13"/>
        <v>12</v>
      </c>
      <c r="P121" s="17">
        <f t="shared" si="16"/>
        <v>12</v>
      </c>
      <c r="Q121" s="17">
        <f t="shared" si="17"/>
        <v>0</v>
      </c>
      <c r="R121" s="17">
        <f t="shared" si="18"/>
        <v>0</v>
      </c>
      <c r="S121" s="17">
        <f t="shared" si="19"/>
        <v>0</v>
      </c>
      <c r="T121" s="17">
        <f t="shared" si="14"/>
        <v>0</v>
      </c>
      <c r="U121" s="4"/>
      <c r="V121" s="4"/>
    </row>
    <row r="122" spans="1:22" x14ac:dyDescent="0.35">
      <c r="A122" s="290" t="str">
        <f t="shared" si="15"/>
        <v>Sat</v>
      </c>
      <c r="B122" s="15"/>
      <c r="C122" s="16"/>
      <c r="D122" s="6"/>
      <c r="E122" s="6"/>
      <c r="F122" s="6"/>
      <c r="G122" s="6"/>
      <c r="H122" s="6"/>
      <c r="I122" s="6"/>
      <c r="J122" s="6"/>
      <c r="K122" s="6"/>
      <c r="L122" s="20"/>
      <c r="M122" s="84">
        <f t="shared" si="12"/>
        <v>0</v>
      </c>
      <c r="N122" s="250">
        <f>RHcount!X116</f>
        <v>0</v>
      </c>
      <c r="O122" s="17">
        <f t="shared" si="13"/>
        <v>12</v>
      </c>
      <c r="P122" s="17">
        <f t="shared" si="16"/>
        <v>12</v>
      </c>
      <c r="Q122" s="17">
        <f t="shared" si="17"/>
        <v>0</v>
      </c>
      <c r="R122" s="17">
        <f t="shared" si="18"/>
        <v>0</v>
      </c>
      <c r="S122" s="17">
        <f t="shared" si="19"/>
        <v>0</v>
      </c>
      <c r="T122" s="17">
        <f t="shared" si="14"/>
        <v>0</v>
      </c>
      <c r="U122" s="4"/>
      <c r="V122" s="4"/>
    </row>
    <row r="123" spans="1:22" x14ac:dyDescent="0.35">
      <c r="A123" s="290" t="str">
        <f t="shared" si="15"/>
        <v>Sat</v>
      </c>
      <c r="B123" s="15"/>
      <c r="C123" s="16"/>
      <c r="D123" s="6"/>
      <c r="E123" s="6"/>
      <c r="F123" s="6"/>
      <c r="G123" s="6"/>
      <c r="H123" s="6"/>
      <c r="I123" s="6"/>
      <c r="J123" s="6"/>
      <c r="K123" s="6"/>
      <c r="L123" s="20"/>
      <c r="M123" s="84">
        <f t="shared" si="12"/>
        <v>0</v>
      </c>
      <c r="N123" s="250">
        <f>RHcount!X117</f>
        <v>0</v>
      </c>
      <c r="O123" s="17">
        <f t="shared" si="13"/>
        <v>12</v>
      </c>
      <c r="P123" s="17">
        <f t="shared" si="16"/>
        <v>12</v>
      </c>
      <c r="Q123" s="17">
        <f t="shared" si="17"/>
        <v>0</v>
      </c>
      <c r="R123" s="17">
        <f t="shared" si="18"/>
        <v>0</v>
      </c>
      <c r="S123" s="17">
        <f t="shared" si="19"/>
        <v>0</v>
      </c>
      <c r="T123" s="17">
        <f t="shared" si="14"/>
        <v>0</v>
      </c>
      <c r="U123" s="4"/>
      <c r="V123" s="4"/>
    </row>
    <row r="124" spans="1:22" x14ac:dyDescent="0.35">
      <c r="A124" s="290" t="str">
        <f t="shared" si="15"/>
        <v>Sat</v>
      </c>
      <c r="B124" s="15"/>
      <c r="C124" s="16"/>
      <c r="D124" s="6"/>
      <c r="E124" s="6"/>
      <c r="F124" s="6"/>
      <c r="G124" s="6"/>
      <c r="H124" s="6"/>
      <c r="I124" s="6"/>
      <c r="J124" s="6"/>
      <c r="K124" s="6"/>
      <c r="L124" s="20"/>
      <c r="M124" s="84">
        <f t="shared" si="12"/>
        <v>0</v>
      </c>
      <c r="N124" s="250">
        <f>RHcount!X118</f>
        <v>0</v>
      </c>
      <c r="O124" s="17">
        <f t="shared" si="13"/>
        <v>12</v>
      </c>
      <c r="P124" s="17">
        <f t="shared" si="16"/>
        <v>12</v>
      </c>
      <c r="Q124" s="17">
        <f t="shared" si="17"/>
        <v>0</v>
      </c>
      <c r="R124" s="17">
        <f t="shared" si="18"/>
        <v>0</v>
      </c>
      <c r="S124" s="17">
        <f t="shared" si="19"/>
        <v>0</v>
      </c>
      <c r="T124" s="17">
        <f t="shared" si="14"/>
        <v>0</v>
      </c>
      <c r="U124" s="4"/>
      <c r="V124" s="4"/>
    </row>
    <row r="125" spans="1:22" x14ac:dyDescent="0.35">
      <c r="A125" s="290" t="str">
        <f t="shared" si="15"/>
        <v>Sat</v>
      </c>
      <c r="B125" s="15"/>
      <c r="C125" s="16"/>
      <c r="D125" s="6"/>
      <c r="E125" s="6"/>
      <c r="F125" s="6"/>
      <c r="G125" s="6"/>
      <c r="H125" s="6"/>
      <c r="I125" s="6"/>
      <c r="J125" s="6"/>
      <c r="K125" s="6"/>
      <c r="L125" s="20"/>
      <c r="M125" s="84">
        <f t="shared" si="12"/>
        <v>0</v>
      </c>
      <c r="N125" s="250">
        <f>RHcount!X119</f>
        <v>0</v>
      </c>
      <c r="O125" s="17">
        <f t="shared" si="13"/>
        <v>12</v>
      </c>
      <c r="P125" s="17">
        <f t="shared" si="16"/>
        <v>12</v>
      </c>
      <c r="Q125" s="17">
        <f t="shared" si="17"/>
        <v>0</v>
      </c>
      <c r="R125" s="17">
        <f t="shared" si="18"/>
        <v>0</v>
      </c>
      <c r="S125" s="17">
        <f t="shared" si="19"/>
        <v>0</v>
      </c>
      <c r="T125" s="17">
        <f t="shared" si="14"/>
        <v>0</v>
      </c>
      <c r="U125" s="4"/>
      <c r="V125" s="4"/>
    </row>
    <row r="126" spans="1:22" x14ac:dyDescent="0.35">
      <c r="A126" s="290" t="str">
        <f t="shared" si="15"/>
        <v>Sat</v>
      </c>
      <c r="B126" s="15"/>
      <c r="C126" s="16"/>
      <c r="D126" s="6"/>
      <c r="E126" s="6"/>
      <c r="F126" s="6"/>
      <c r="G126" s="6"/>
      <c r="H126" s="6"/>
      <c r="I126" s="6"/>
      <c r="J126" s="6"/>
      <c r="K126" s="6"/>
      <c r="L126" s="20"/>
      <c r="M126" s="84">
        <f t="shared" si="12"/>
        <v>0</v>
      </c>
      <c r="N126" s="250">
        <f>RHcount!X120</f>
        <v>0</v>
      </c>
      <c r="O126" s="17">
        <f t="shared" si="13"/>
        <v>12</v>
      </c>
      <c r="P126" s="17">
        <f t="shared" si="16"/>
        <v>12</v>
      </c>
      <c r="Q126" s="17">
        <f t="shared" si="17"/>
        <v>0</v>
      </c>
      <c r="R126" s="17">
        <f t="shared" si="18"/>
        <v>0</v>
      </c>
      <c r="S126" s="17">
        <f t="shared" si="19"/>
        <v>0</v>
      </c>
      <c r="T126" s="17">
        <f t="shared" si="14"/>
        <v>0</v>
      </c>
      <c r="U126" s="4"/>
      <c r="V126" s="4"/>
    </row>
    <row r="127" spans="1:22" x14ac:dyDescent="0.35">
      <c r="A127" s="290" t="str">
        <f t="shared" si="15"/>
        <v>Sat</v>
      </c>
      <c r="B127" s="15"/>
      <c r="C127" s="16"/>
      <c r="D127" s="6"/>
      <c r="E127" s="6"/>
      <c r="F127" s="6"/>
      <c r="G127" s="6"/>
      <c r="H127" s="6"/>
      <c r="I127" s="6"/>
      <c r="J127" s="6"/>
      <c r="K127" s="6"/>
      <c r="L127" s="20"/>
      <c r="M127" s="84">
        <f t="shared" si="12"/>
        <v>0</v>
      </c>
      <c r="N127" s="250">
        <f>RHcount!X121</f>
        <v>0</v>
      </c>
      <c r="O127" s="17">
        <f t="shared" si="13"/>
        <v>12</v>
      </c>
      <c r="P127" s="17">
        <f t="shared" si="16"/>
        <v>12</v>
      </c>
      <c r="Q127" s="17">
        <f t="shared" si="17"/>
        <v>0</v>
      </c>
      <c r="R127" s="17">
        <f t="shared" si="18"/>
        <v>0</v>
      </c>
      <c r="S127" s="17">
        <f t="shared" si="19"/>
        <v>0</v>
      </c>
      <c r="T127" s="17">
        <f t="shared" si="14"/>
        <v>0</v>
      </c>
      <c r="U127" s="4"/>
      <c r="V127" s="4"/>
    </row>
    <row r="128" spans="1:22" x14ac:dyDescent="0.35">
      <c r="A128" s="290" t="str">
        <f t="shared" si="15"/>
        <v>Sat</v>
      </c>
      <c r="B128" s="15"/>
      <c r="C128" s="16"/>
      <c r="D128" s="6"/>
      <c r="E128" s="6"/>
      <c r="F128" s="6"/>
      <c r="G128" s="6"/>
      <c r="H128" s="6"/>
      <c r="I128" s="6"/>
      <c r="J128" s="6"/>
      <c r="K128" s="6"/>
      <c r="L128" s="20"/>
      <c r="M128" s="84">
        <f t="shared" si="12"/>
        <v>0</v>
      </c>
      <c r="N128" s="250">
        <f>RHcount!X122</f>
        <v>0</v>
      </c>
      <c r="O128" s="17">
        <f t="shared" si="13"/>
        <v>12</v>
      </c>
      <c r="P128" s="17">
        <f t="shared" si="16"/>
        <v>12</v>
      </c>
      <c r="Q128" s="17">
        <f t="shared" si="17"/>
        <v>0</v>
      </c>
      <c r="R128" s="17">
        <f t="shared" si="18"/>
        <v>0</v>
      </c>
      <c r="S128" s="17">
        <f t="shared" si="19"/>
        <v>0</v>
      </c>
      <c r="T128" s="17">
        <f t="shared" si="14"/>
        <v>0</v>
      </c>
      <c r="U128" s="4"/>
      <c r="V128" s="4"/>
    </row>
    <row r="129" spans="1:22" x14ac:dyDescent="0.35">
      <c r="A129" s="290" t="str">
        <f t="shared" si="15"/>
        <v>Sat</v>
      </c>
      <c r="B129" s="15"/>
      <c r="C129" s="16"/>
      <c r="D129" s="6"/>
      <c r="E129" s="6"/>
      <c r="F129" s="6"/>
      <c r="G129" s="6"/>
      <c r="H129" s="6"/>
      <c r="I129" s="6"/>
      <c r="J129" s="6"/>
      <c r="K129" s="6"/>
      <c r="L129" s="20"/>
      <c r="M129" s="84">
        <f t="shared" si="12"/>
        <v>0</v>
      </c>
      <c r="N129" s="250">
        <f>RHcount!X123</f>
        <v>0</v>
      </c>
      <c r="O129" s="17">
        <f t="shared" si="13"/>
        <v>12</v>
      </c>
      <c r="P129" s="17">
        <f t="shared" si="16"/>
        <v>12</v>
      </c>
      <c r="Q129" s="17">
        <f t="shared" si="17"/>
        <v>0</v>
      </c>
      <c r="R129" s="17">
        <f t="shared" si="18"/>
        <v>0</v>
      </c>
      <c r="S129" s="17">
        <f t="shared" si="19"/>
        <v>0</v>
      </c>
      <c r="T129" s="17">
        <f t="shared" si="14"/>
        <v>0</v>
      </c>
      <c r="U129" s="4"/>
      <c r="V129" s="4"/>
    </row>
    <row r="130" spans="1:22" x14ac:dyDescent="0.35">
      <c r="A130" s="290" t="str">
        <f t="shared" si="15"/>
        <v>Sat</v>
      </c>
      <c r="B130" s="15"/>
      <c r="C130" s="16"/>
      <c r="D130" s="6"/>
      <c r="E130" s="6"/>
      <c r="F130" s="6"/>
      <c r="G130" s="6"/>
      <c r="H130" s="6"/>
      <c r="I130" s="6"/>
      <c r="J130" s="6"/>
      <c r="K130" s="6"/>
      <c r="L130" s="20"/>
      <c r="M130" s="84">
        <f t="shared" si="12"/>
        <v>0</v>
      </c>
      <c r="N130" s="250">
        <f>RHcount!X124</f>
        <v>0</v>
      </c>
      <c r="O130" s="17">
        <f t="shared" si="13"/>
        <v>12</v>
      </c>
      <c r="P130" s="17">
        <f t="shared" si="16"/>
        <v>12</v>
      </c>
      <c r="Q130" s="17">
        <f t="shared" si="17"/>
        <v>0</v>
      </c>
      <c r="R130" s="17">
        <f t="shared" si="18"/>
        <v>0</v>
      </c>
      <c r="S130" s="17">
        <f t="shared" si="19"/>
        <v>0</v>
      </c>
      <c r="T130" s="17">
        <f t="shared" si="14"/>
        <v>0</v>
      </c>
      <c r="U130" s="4"/>
      <c r="V130" s="4"/>
    </row>
    <row r="131" spans="1:22" x14ac:dyDescent="0.35">
      <c r="A131" s="290" t="str">
        <f t="shared" si="15"/>
        <v>Sat</v>
      </c>
      <c r="B131" s="15"/>
      <c r="C131" s="16"/>
      <c r="D131" s="6"/>
      <c r="E131" s="6"/>
      <c r="F131" s="6"/>
      <c r="G131" s="6"/>
      <c r="H131" s="6"/>
      <c r="I131" s="6"/>
      <c r="J131" s="6"/>
      <c r="K131" s="6"/>
      <c r="L131" s="20"/>
      <c r="M131" s="84">
        <f t="shared" si="12"/>
        <v>0</v>
      </c>
      <c r="N131" s="250">
        <f>RHcount!X125</f>
        <v>0</v>
      </c>
      <c r="O131" s="17">
        <f t="shared" si="13"/>
        <v>12</v>
      </c>
      <c r="P131" s="17">
        <f t="shared" si="16"/>
        <v>12</v>
      </c>
      <c r="Q131" s="17">
        <f t="shared" si="17"/>
        <v>0</v>
      </c>
      <c r="R131" s="17">
        <f t="shared" si="18"/>
        <v>0</v>
      </c>
      <c r="S131" s="17">
        <f t="shared" si="19"/>
        <v>0</v>
      </c>
      <c r="T131" s="17">
        <f t="shared" si="14"/>
        <v>0</v>
      </c>
      <c r="U131" s="4"/>
      <c r="V131" s="4"/>
    </row>
    <row r="132" spans="1:22" x14ac:dyDescent="0.35">
      <c r="A132" s="290" t="str">
        <f t="shared" si="15"/>
        <v>Sat</v>
      </c>
      <c r="B132" s="15"/>
      <c r="C132" s="16"/>
      <c r="D132" s="6"/>
      <c r="E132" s="6"/>
      <c r="F132" s="6"/>
      <c r="G132" s="6"/>
      <c r="H132" s="6"/>
      <c r="I132" s="6"/>
      <c r="J132" s="6"/>
      <c r="K132" s="6"/>
      <c r="L132" s="20"/>
      <c r="M132" s="84">
        <f t="shared" si="12"/>
        <v>0</v>
      </c>
      <c r="N132" s="250">
        <f>RHcount!X126</f>
        <v>0</v>
      </c>
      <c r="O132" s="17">
        <f t="shared" si="13"/>
        <v>12</v>
      </c>
      <c r="P132" s="17">
        <f t="shared" si="16"/>
        <v>12</v>
      </c>
      <c r="Q132" s="17">
        <f t="shared" si="17"/>
        <v>0</v>
      </c>
      <c r="R132" s="17">
        <f t="shared" si="18"/>
        <v>0</v>
      </c>
      <c r="S132" s="17">
        <f t="shared" si="19"/>
        <v>0</v>
      </c>
      <c r="T132" s="17">
        <f t="shared" si="14"/>
        <v>0</v>
      </c>
      <c r="U132" s="4"/>
      <c r="V132" s="4"/>
    </row>
    <row r="133" spans="1:22" x14ac:dyDescent="0.35">
      <c r="A133" s="290" t="str">
        <f t="shared" si="15"/>
        <v>Sat</v>
      </c>
      <c r="B133" s="15"/>
      <c r="C133" s="16"/>
      <c r="D133" s="6"/>
      <c r="E133" s="6"/>
      <c r="F133" s="6"/>
      <c r="G133" s="6"/>
      <c r="H133" s="6"/>
      <c r="I133" s="6"/>
      <c r="J133" s="6"/>
      <c r="K133" s="6"/>
      <c r="L133" s="20"/>
      <c r="M133" s="84">
        <f t="shared" si="12"/>
        <v>0</v>
      </c>
      <c r="N133" s="250">
        <f>RHcount!X127</f>
        <v>0</v>
      </c>
      <c r="O133" s="17">
        <f t="shared" si="13"/>
        <v>12</v>
      </c>
      <c r="P133" s="17">
        <f t="shared" si="16"/>
        <v>12</v>
      </c>
      <c r="Q133" s="17">
        <f t="shared" si="17"/>
        <v>0</v>
      </c>
      <c r="R133" s="17">
        <f t="shared" si="18"/>
        <v>0</v>
      </c>
      <c r="S133" s="17">
        <f t="shared" si="19"/>
        <v>0</v>
      </c>
      <c r="T133" s="17">
        <f t="shared" si="14"/>
        <v>0</v>
      </c>
      <c r="U133" s="4"/>
      <c r="V133" s="4"/>
    </row>
    <row r="134" spans="1:22" x14ac:dyDescent="0.35">
      <c r="A134" s="290" t="str">
        <f t="shared" si="15"/>
        <v>Sat</v>
      </c>
      <c r="B134" s="15"/>
      <c r="C134" s="16"/>
      <c r="D134" s="6"/>
      <c r="E134" s="6"/>
      <c r="F134" s="6"/>
      <c r="G134" s="6"/>
      <c r="H134" s="6"/>
      <c r="I134" s="6"/>
      <c r="J134" s="6"/>
      <c r="K134" s="6"/>
      <c r="L134" s="20"/>
      <c r="M134" s="84">
        <f t="shared" si="12"/>
        <v>0</v>
      </c>
      <c r="N134" s="250">
        <f>RHcount!X128</f>
        <v>0</v>
      </c>
      <c r="O134" s="17">
        <f t="shared" si="13"/>
        <v>12</v>
      </c>
      <c r="P134" s="17">
        <f t="shared" si="16"/>
        <v>12</v>
      </c>
      <c r="Q134" s="17">
        <f t="shared" si="17"/>
        <v>0</v>
      </c>
      <c r="R134" s="17">
        <f t="shared" si="18"/>
        <v>0</v>
      </c>
      <c r="S134" s="17">
        <f t="shared" si="19"/>
        <v>0</v>
      </c>
      <c r="T134" s="17">
        <f t="shared" si="14"/>
        <v>0</v>
      </c>
      <c r="U134" s="4"/>
      <c r="V134" s="4"/>
    </row>
    <row r="135" spans="1:22" x14ac:dyDescent="0.35">
      <c r="A135" s="290" t="str">
        <f t="shared" si="15"/>
        <v>Sat</v>
      </c>
      <c r="B135" s="15"/>
      <c r="C135" s="16"/>
      <c r="D135" s="6"/>
      <c r="E135" s="6"/>
      <c r="F135" s="6"/>
      <c r="G135" s="6"/>
      <c r="H135" s="6"/>
      <c r="I135" s="6"/>
      <c r="J135" s="6"/>
      <c r="K135" s="6"/>
      <c r="L135" s="20"/>
      <c r="M135" s="84">
        <f t="shared" si="12"/>
        <v>0</v>
      </c>
      <c r="N135" s="250">
        <f>RHcount!X129</f>
        <v>0</v>
      </c>
      <c r="O135" s="17">
        <f t="shared" si="13"/>
        <v>12</v>
      </c>
      <c r="P135" s="17">
        <f t="shared" si="16"/>
        <v>12</v>
      </c>
      <c r="Q135" s="17">
        <f t="shared" si="17"/>
        <v>0</v>
      </c>
      <c r="R135" s="17">
        <f t="shared" si="18"/>
        <v>0</v>
      </c>
      <c r="S135" s="17">
        <f t="shared" si="19"/>
        <v>0</v>
      </c>
      <c r="T135" s="17">
        <f t="shared" si="14"/>
        <v>0</v>
      </c>
      <c r="U135" s="4"/>
      <c r="V135" s="4"/>
    </row>
    <row r="136" spans="1:22" x14ac:dyDescent="0.35">
      <c r="A136" s="290" t="str">
        <f t="shared" si="15"/>
        <v>Sat</v>
      </c>
      <c r="B136" s="15"/>
      <c r="C136" s="16"/>
      <c r="D136" s="6"/>
      <c r="E136" s="6"/>
      <c r="F136" s="6"/>
      <c r="G136" s="6"/>
      <c r="H136" s="6"/>
      <c r="I136" s="6"/>
      <c r="J136" s="6"/>
      <c r="K136" s="6"/>
      <c r="L136" s="20"/>
      <c r="M136" s="84">
        <f t="shared" si="12"/>
        <v>0</v>
      </c>
      <c r="N136" s="250">
        <f>RHcount!X130</f>
        <v>0</v>
      </c>
      <c r="O136" s="17">
        <f t="shared" si="13"/>
        <v>12</v>
      </c>
      <c r="P136" s="17">
        <f t="shared" si="16"/>
        <v>12</v>
      </c>
      <c r="Q136" s="17">
        <f t="shared" si="17"/>
        <v>0</v>
      </c>
      <c r="R136" s="17">
        <f t="shared" si="18"/>
        <v>0</v>
      </c>
      <c r="S136" s="17">
        <f t="shared" si="19"/>
        <v>0</v>
      </c>
      <c r="T136" s="17">
        <f t="shared" si="14"/>
        <v>0</v>
      </c>
      <c r="U136" s="4"/>
      <c r="V136" s="4"/>
    </row>
    <row r="137" spans="1:22" x14ac:dyDescent="0.35">
      <c r="A137" s="290" t="str">
        <f t="shared" si="15"/>
        <v>Sat</v>
      </c>
      <c r="B137" s="15"/>
      <c r="C137" s="16"/>
      <c r="D137" s="6"/>
      <c r="E137" s="6"/>
      <c r="F137" s="6"/>
      <c r="G137" s="6"/>
      <c r="H137" s="6"/>
      <c r="I137" s="6"/>
      <c r="J137" s="6"/>
      <c r="K137" s="6"/>
      <c r="L137" s="20"/>
      <c r="M137" s="84">
        <f t="shared" si="12"/>
        <v>0</v>
      </c>
      <c r="N137" s="250">
        <f>RHcount!X131</f>
        <v>0</v>
      </c>
      <c r="O137" s="17">
        <f t="shared" si="13"/>
        <v>12</v>
      </c>
      <c r="P137" s="17">
        <f t="shared" si="16"/>
        <v>12</v>
      </c>
      <c r="Q137" s="17">
        <f t="shared" si="17"/>
        <v>0</v>
      </c>
      <c r="R137" s="17">
        <f t="shared" si="18"/>
        <v>0</v>
      </c>
      <c r="S137" s="17">
        <f t="shared" si="19"/>
        <v>0</v>
      </c>
      <c r="T137" s="17">
        <f t="shared" si="14"/>
        <v>0</v>
      </c>
      <c r="U137" s="4"/>
      <c r="V137" s="4"/>
    </row>
    <row r="138" spans="1:22" x14ac:dyDescent="0.35">
      <c r="A138" s="290" t="str">
        <f t="shared" si="15"/>
        <v>Sat</v>
      </c>
      <c r="B138" s="15"/>
      <c r="C138" s="16"/>
      <c r="D138" s="6"/>
      <c r="E138" s="6"/>
      <c r="F138" s="6"/>
      <c r="G138" s="6"/>
      <c r="H138" s="6"/>
      <c r="I138" s="6"/>
      <c r="J138" s="6"/>
      <c r="K138" s="6"/>
      <c r="L138" s="20"/>
      <c r="M138" s="84">
        <f t="shared" si="12"/>
        <v>0</v>
      </c>
      <c r="N138" s="250">
        <f>RHcount!X132</f>
        <v>0</v>
      </c>
      <c r="O138" s="17">
        <f t="shared" si="13"/>
        <v>12</v>
      </c>
      <c r="P138" s="17">
        <f t="shared" si="16"/>
        <v>12</v>
      </c>
      <c r="Q138" s="17">
        <f t="shared" si="17"/>
        <v>0</v>
      </c>
      <c r="R138" s="17">
        <f t="shared" si="18"/>
        <v>0</v>
      </c>
      <c r="S138" s="17">
        <f t="shared" si="19"/>
        <v>0</v>
      </c>
      <c r="T138" s="17">
        <f t="shared" si="14"/>
        <v>0</v>
      </c>
      <c r="U138" s="4"/>
      <c r="V138" s="4"/>
    </row>
    <row r="139" spans="1:22" x14ac:dyDescent="0.35">
      <c r="A139" s="290" t="str">
        <f t="shared" si="15"/>
        <v>Sat</v>
      </c>
      <c r="B139" s="15"/>
      <c r="C139" s="16"/>
      <c r="D139" s="6"/>
      <c r="E139" s="6"/>
      <c r="F139" s="6"/>
      <c r="G139" s="6"/>
      <c r="H139" s="6"/>
      <c r="I139" s="6"/>
      <c r="J139" s="6"/>
      <c r="K139" s="6"/>
      <c r="L139" s="20"/>
      <c r="M139" s="84">
        <f t="shared" ref="M139:M202" si="20">IF(F139&gt;"a",VLOOKUP(F139,$U$11:$V$26,2),F139)</f>
        <v>0</v>
      </c>
      <c r="N139" s="250">
        <f>RHcount!X133</f>
        <v>0</v>
      </c>
      <c r="O139" s="17">
        <f t="shared" si="13"/>
        <v>12</v>
      </c>
      <c r="P139" s="17">
        <f t="shared" si="16"/>
        <v>12</v>
      </c>
      <c r="Q139" s="17">
        <f t="shared" si="17"/>
        <v>0</v>
      </c>
      <c r="R139" s="17">
        <f t="shared" si="18"/>
        <v>0</v>
      </c>
      <c r="S139" s="17">
        <f t="shared" si="19"/>
        <v>0</v>
      </c>
      <c r="T139" s="17">
        <f t="shared" si="14"/>
        <v>0</v>
      </c>
      <c r="U139" s="4"/>
      <c r="V139" s="4"/>
    </row>
    <row r="140" spans="1:22" x14ac:dyDescent="0.35">
      <c r="A140" s="290" t="str">
        <f t="shared" si="15"/>
        <v>Sat</v>
      </c>
      <c r="B140" s="15"/>
      <c r="C140" s="16"/>
      <c r="D140" s="6"/>
      <c r="E140" s="6"/>
      <c r="F140" s="6"/>
      <c r="G140" s="6"/>
      <c r="H140" s="6"/>
      <c r="I140" s="6"/>
      <c r="J140" s="6"/>
      <c r="K140" s="6"/>
      <c r="L140" s="20"/>
      <c r="M140" s="84">
        <f t="shared" si="20"/>
        <v>0</v>
      </c>
      <c r="N140" s="250">
        <f>RHcount!X134</f>
        <v>0</v>
      </c>
      <c r="O140" s="17">
        <f t="shared" si="13"/>
        <v>12</v>
      </c>
      <c r="P140" s="17">
        <f t="shared" si="16"/>
        <v>12</v>
      </c>
      <c r="Q140" s="17">
        <f t="shared" si="17"/>
        <v>0</v>
      </c>
      <c r="R140" s="17">
        <f t="shared" si="18"/>
        <v>0</v>
      </c>
      <c r="S140" s="17">
        <f t="shared" si="19"/>
        <v>0</v>
      </c>
      <c r="T140" s="17">
        <f t="shared" si="14"/>
        <v>0</v>
      </c>
      <c r="U140" s="4"/>
      <c r="V140" s="4"/>
    </row>
    <row r="141" spans="1:22" x14ac:dyDescent="0.35">
      <c r="A141" s="290" t="str">
        <f t="shared" si="15"/>
        <v>Sat</v>
      </c>
      <c r="B141" s="15"/>
      <c r="C141" s="16"/>
      <c r="D141" s="6"/>
      <c r="E141" s="6"/>
      <c r="F141" s="6"/>
      <c r="G141" s="6"/>
      <c r="H141" s="6"/>
      <c r="I141" s="6"/>
      <c r="J141" s="6"/>
      <c r="K141" s="6"/>
      <c r="L141" s="20"/>
      <c r="M141" s="84">
        <f t="shared" si="20"/>
        <v>0</v>
      </c>
      <c r="N141" s="250">
        <f>RHcount!X135</f>
        <v>0</v>
      </c>
      <c r="O141" s="17">
        <f t="shared" ref="O141:O204" si="21">HOUR(C141)+MINUTE(C141)/60+12</f>
        <v>12</v>
      </c>
      <c r="P141" s="17">
        <f t="shared" si="16"/>
        <v>12</v>
      </c>
      <c r="Q141" s="17">
        <f t="shared" si="17"/>
        <v>0</v>
      </c>
      <c r="R141" s="17">
        <f t="shared" si="18"/>
        <v>0</v>
      </c>
      <c r="S141" s="17">
        <f t="shared" si="19"/>
        <v>0</v>
      </c>
      <c r="T141" s="17">
        <f t="shared" ref="T141:T204" si="22">S141*R141</f>
        <v>0</v>
      </c>
      <c r="U141" s="4"/>
      <c r="V141" s="4"/>
    </row>
    <row r="142" spans="1:22" x14ac:dyDescent="0.35">
      <c r="A142" s="290" t="str">
        <f t="shared" ref="A142:A190" si="23">TEXT(B142,"ddd")</f>
        <v>Sat</v>
      </c>
      <c r="B142" s="15"/>
      <c r="C142" s="16"/>
      <c r="D142" s="6"/>
      <c r="E142" s="6"/>
      <c r="F142" s="6"/>
      <c r="G142" s="6"/>
      <c r="H142" s="6"/>
      <c r="I142" s="6"/>
      <c r="J142" s="6"/>
      <c r="K142" s="6"/>
      <c r="L142" s="20"/>
      <c r="M142" s="84">
        <f t="shared" si="20"/>
        <v>0</v>
      </c>
      <c r="N142" s="250">
        <f>RHcount!X136</f>
        <v>0</v>
      </c>
      <c r="O142" s="17">
        <f t="shared" si="21"/>
        <v>12</v>
      </c>
      <c r="P142" s="17">
        <f t="shared" si="16"/>
        <v>12</v>
      </c>
      <c r="Q142" s="17">
        <f t="shared" si="17"/>
        <v>0</v>
      </c>
      <c r="R142" s="17">
        <f t="shared" si="18"/>
        <v>0</v>
      </c>
      <c r="S142" s="17">
        <f t="shared" si="19"/>
        <v>0</v>
      </c>
      <c r="T142" s="17">
        <f t="shared" si="22"/>
        <v>0</v>
      </c>
      <c r="U142" s="4"/>
      <c r="V142" s="4"/>
    </row>
    <row r="143" spans="1:22" x14ac:dyDescent="0.35">
      <c r="A143" s="290" t="str">
        <f t="shared" si="23"/>
        <v>Sat</v>
      </c>
      <c r="B143" s="15"/>
      <c r="C143" s="16"/>
      <c r="D143" s="6"/>
      <c r="E143" s="6"/>
      <c r="F143" s="6"/>
      <c r="G143" s="6"/>
      <c r="H143" s="6"/>
      <c r="I143" s="6"/>
      <c r="J143" s="6"/>
      <c r="K143" s="6"/>
      <c r="L143" s="20"/>
      <c r="M143" s="84">
        <f t="shared" si="20"/>
        <v>0</v>
      </c>
      <c r="N143" s="250">
        <f>RHcount!X137</f>
        <v>0</v>
      </c>
      <c r="O143" s="17">
        <f t="shared" si="21"/>
        <v>12</v>
      </c>
      <c r="P143" s="17">
        <f t="shared" si="16"/>
        <v>12</v>
      </c>
      <c r="Q143" s="17">
        <f t="shared" si="17"/>
        <v>0</v>
      </c>
      <c r="R143" s="17">
        <f t="shared" si="18"/>
        <v>0</v>
      </c>
      <c r="S143" s="17">
        <f t="shared" si="19"/>
        <v>0</v>
      </c>
      <c r="T143" s="17">
        <f t="shared" si="22"/>
        <v>0</v>
      </c>
      <c r="U143" s="4"/>
      <c r="V143" s="4"/>
    </row>
    <row r="144" spans="1:22" x14ac:dyDescent="0.35">
      <c r="A144" s="290" t="str">
        <f t="shared" si="23"/>
        <v>Sat</v>
      </c>
      <c r="B144" s="15"/>
      <c r="C144" s="16"/>
      <c r="D144" s="6"/>
      <c r="E144" s="6"/>
      <c r="F144" s="6"/>
      <c r="G144" s="6"/>
      <c r="H144" s="6"/>
      <c r="I144" s="6"/>
      <c r="J144" s="6"/>
      <c r="K144" s="6"/>
      <c r="L144" s="20"/>
      <c r="M144" s="84">
        <f t="shared" si="20"/>
        <v>0</v>
      </c>
      <c r="N144" s="250">
        <f>RHcount!X138</f>
        <v>0</v>
      </c>
      <c r="O144" s="17">
        <f t="shared" si="21"/>
        <v>12</v>
      </c>
      <c r="P144" s="17">
        <f t="shared" si="16"/>
        <v>12</v>
      </c>
      <c r="Q144" s="17">
        <f t="shared" si="17"/>
        <v>0</v>
      </c>
      <c r="R144" s="17">
        <f t="shared" si="18"/>
        <v>0</v>
      </c>
      <c r="S144" s="17">
        <f t="shared" si="19"/>
        <v>0</v>
      </c>
      <c r="T144" s="17">
        <f t="shared" si="22"/>
        <v>0</v>
      </c>
      <c r="U144" s="4"/>
      <c r="V144" s="4"/>
    </row>
    <row r="145" spans="1:22" x14ac:dyDescent="0.35">
      <c r="A145" s="290" t="str">
        <f t="shared" si="23"/>
        <v>Sat</v>
      </c>
      <c r="B145" s="15"/>
      <c r="C145" s="16"/>
      <c r="D145" s="6"/>
      <c r="E145" s="6"/>
      <c r="F145" s="6"/>
      <c r="G145" s="6"/>
      <c r="H145" s="6"/>
      <c r="I145" s="6"/>
      <c r="J145" s="6"/>
      <c r="K145" s="6"/>
      <c r="L145" s="20"/>
      <c r="M145" s="84">
        <f t="shared" si="20"/>
        <v>0</v>
      </c>
      <c r="N145" s="250">
        <f>RHcount!X139</f>
        <v>0</v>
      </c>
      <c r="O145" s="17">
        <f t="shared" si="21"/>
        <v>12</v>
      </c>
      <c r="P145" s="17">
        <f t="shared" si="16"/>
        <v>12</v>
      </c>
      <c r="Q145" s="17">
        <f t="shared" si="17"/>
        <v>0</v>
      </c>
      <c r="R145" s="17">
        <f t="shared" si="18"/>
        <v>0</v>
      </c>
      <c r="S145" s="17">
        <f t="shared" si="19"/>
        <v>0</v>
      </c>
      <c r="T145" s="17">
        <f t="shared" si="22"/>
        <v>0</v>
      </c>
      <c r="U145" s="4"/>
      <c r="V145" s="4"/>
    </row>
    <row r="146" spans="1:22" x14ac:dyDescent="0.35">
      <c r="A146" s="290" t="str">
        <f t="shared" si="23"/>
        <v>Sat</v>
      </c>
      <c r="B146" s="15"/>
      <c r="C146" s="16"/>
      <c r="D146" s="6"/>
      <c r="E146" s="6"/>
      <c r="F146" s="6"/>
      <c r="G146" s="6"/>
      <c r="H146" s="6"/>
      <c r="I146" s="6"/>
      <c r="J146" s="6"/>
      <c r="K146" s="6"/>
      <c r="L146" s="20"/>
      <c r="M146" s="84">
        <f t="shared" si="20"/>
        <v>0</v>
      </c>
      <c r="N146" s="250">
        <f>RHcount!X140</f>
        <v>0</v>
      </c>
      <c r="O146" s="17">
        <f t="shared" si="21"/>
        <v>12</v>
      </c>
      <c r="P146" s="17">
        <f t="shared" si="16"/>
        <v>12</v>
      </c>
      <c r="Q146" s="17">
        <f t="shared" si="17"/>
        <v>0</v>
      </c>
      <c r="R146" s="17">
        <f t="shared" si="18"/>
        <v>0</v>
      </c>
      <c r="S146" s="17">
        <f t="shared" si="19"/>
        <v>0</v>
      </c>
      <c r="T146" s="17">
        <f t="shared" si="22"/>
        <v>0</v>
      </c>
      <c r="U146" s="4"/>
      <c r="V146" s="4"/>
    </row>
    <row r="147" spans="1:22" x14ac:dyDescent="0.35">
      <c r="A147" s="290" t="str">
        <f t="shared" si="23"/>
        <v>Sat</v>
      </c>
      <c r="B147" s="15"/>
      <c r="C147" s="16"/>
      <c r="D147" s="6"/>
      <c r="E147" s="6"/>
      <c r="F147" s="6"/>
      <c r="G147" s="6"/>
      <c r="H147" s="6"/>
      <c r="I147" s="6"/>
      <c r="J147" s="6"/>
      <c r="K147" s="6"/>
      <c r="L147" s="20"/>
      <c r="M147" s="84">
        <f t="shared" si="20"/>
        <v>0</v>
      </c>
      <c r="N147" s="250">
        <f>RHcount!X141</f>
        <v>0</v>
      </c>
      <c r="O147" s="17">
        <f t="shared" si="21"/>
        <v>12</v>
      </c>
      <c r="P147" s="17">
        <f t="shared" si="16"/>
        <v>12</v>
      </c>
      <c r="Q147" s="17">
        <f t="shared" si="17"/>
        <v>0</v>
      </c>
      <c r="R147" s="17">
        <f t="shared" si="18"/>
        <v>0</v>
      </c>
      <c r="S147" s="17">
        <f t="shared" si="19"/>
        <v>0</v>
      </c>
      <c r="T147" s="17">
        <f t="shared" si="22"/>
        <v>0</v>
      </c>
      <c r="U147" s="4"/>
      <c r="V147" s="4"/>
    </row>
    <row r="148" spans="1:22" x14ac:dyDescent="0.35">
      <c r="A148" s="290" t="str">
        <f t="shared" si="23"/>
        <v>Sat</v>
      </c>
      <c r="B148" s="15"/>
      <c r="C148" s="16"/>
      <c r="D148" s="6"/>
      <c r="E148" s="6"/>
      <c r="F148" s="6"/>
      <c r="G148" s="6"/>
      <c r="H148" s="6"/>
      <c r="I148" s="6"/>
      <c r="J148" s="6"/>
      <c r="K148" s="6"/>
      <c r="L148" s="20"/>
      <c r="M148" s="84">
        <f t="shared" si="20"/>
        <v>0</v>
      </c>
      <c r="N148" s="250">
        <f>RHcount!X142</f>
        <v>0</v>
      </c>
      <c r="O148" s="17">
        <f t="shared" si="21"/>
        <v>12</v>
      </c>
      <c r="P148" s="17">
        <f t="shared" si="16"/>
        <v>12</v>
      </c>
      <c r="Q148" s="17">
        <f t="shared" si="17"/>
        <v>0</v>
      </c>
      <c r="R148" s="17">
        <f t="shared" si="18"/>
        <v>0</v>
      </c>
      <c r="S148" s="17">
        <f t="shared" si="19"/>
        <v>0</v>
      </c>
      <c r="T148" s="17">
        <f t="shared" si="22"/>
        <v>0</v>
      </c>
      <c r="U148" s="4"/>
      <c r="V148" s="4"/>
    </row>
    <row r="149" spans="1:22" x14ac:dyDescent="0.35">
      <c r="A149" s="290" t="str">
        <f t="shared" si="23"/>
        <v>Sat</v>
      </c>
      <c r="B149" s="15"/>
      <c r="C149" s="16"/>
      <c r="D149" s="6"/>
      <c r="E149" s="6"/>
      <c r="F149" s="6"/>
      <c r="G149" s="6"/>
      <c r="H149" s="6"/>
      <c r="I149" s="6"/>
      <c r="J149" s="6"/>
      <c r="K149" s="6"/>
      <c r="L149" s="20"/>
      <c r="M149" s="84">
        <f t="shared" si="20"/>
        <v>0</v>
      </c>
      <c r="N149" s="250">
        <f>RHcount!X143</f>
        <v>0</v>
      </c>
      <c r="O149" s="17">
        <f t="shared" si="21"/>
        <v>12</v>
      </c>
      <c r="P149" s="17">
        <f t="shared" si="16"/>
        <v>12</v>
      </c>
      <c r="Q149" s="17">
        <f t="shared" si="17"/>
        <v>0</v>
      </c>
      <c r="R149" s="17">
        <f t="shared" si="18"/>
        <v>0</v>
      </c>
      <c r="S149" s="17">
        <f t="shared" si="19"/>
        <v>0</v>
      </c>
      <c r="T149" s="17">
        <f t="shared" si="22"/>
        <v>0</v>
      </c>
      <c r="U149" s="4"/>
      <c r="V149" s="4"/>
    </row>
    <row r="150" spans="1:22" x14ac:dyDescent="0.35">
      <c r="A150" s="290" t="str">
        <f t="shared" si="23"/>
        <v>Sat</v>
      </c>
      <c r="B150" s="15"/>
      <c r="C150" s="16"/>
      <c r="D150" s="6"/>
      <c r="E150" s="6"/>
      <c r="F150" s="6"/>
      <c r="G150" s="6"/>
      <c r="H150" s="6"/>
      <c r="I150" s="6"/>
      <c r="J150" s="6"/>
      <c r="K150" s="6"/>
      <c r="L150" s="20"/>
      <c r="M150" s="84">
        <f t="shared" si="20"/>
        <v>0</v>
      </c>
      <c r="N150" s="250">
        <f>RHcount!X144</f>
        <v>0</v>
      </c>
      <c r="O150" s="17">
        <f t="shared" si="21"/>
        <v>12</v>
      </c>
      <c r="P150" s="17">
        <f t="shared" ref="P150:P213" si="24">IF(AND(O150&gt;20,O150&lt;30),20,O150)</f>
        <v>12</v>
      </c>
      <c r="Q150" s="17">
        <f t="shared" ref="Q150:Q213" si="25">IF(AND(O150&gt;20,O150&lt;30),0,MAX(0,E150-70))</f>
        <v>0</v>
      </c>
      <c r="R150" s="17">
        <f t="shared" ref="R150:R213" si="26">IF(P150&gt;0,ABS((P150-P149)/2+(P151-P150)/2),0)</f>
        <v>0</v>
      </c>
      <c r="S150" s="17">
        <f t="shared" ref="S150:S213" si="27">IF(OR(O150&gt;30,O150&lt;20),Q150+S149,0)</f>
        <v>0</v>
      </c>
      <c r="T150" s="17">
        <f t="shared" si="22"/>
        <v>0</v>
      </c>
      <c r="U150" s="4"/>
      <c r="V150" s="4"/>
    </row>
    <row r="151" spans="1:22" x14ac:dyDescent="0.35">
      <c r="A151" s="290" t="str">
        <f t="shared" si="23"/>
        <v>Sat</v>
      </c>
      <c r="B151" s="15"/>
      <c r="C151" s="16"/>
      <c r="D151" s="6"/>
      <c r="E151" s="6"/>
      <c r="F151" s="6"/>
      <c r="G151" s="6"/>
      <c r="H151" s="6"/>
      <c r="I151" s="6"/>
      <c r="J151" s="6"/>
      <c r="K151" s="6"/>
      <c r="L151" s="20"/>
      <c r="M151" s="84">
        <f t="shared" si="20"/>
        <v>0</v>
      </c>
      <c r="N151" s="250">
        <f>RHcount!X145</f>
        <v>0</v>
      </c>
      <c r="O151" s="17">
        <f t="shared" si="21"/>
        <v>12</v>
      </c>
      <c r="P151" s="17">
        <f t="shared" si="24"/>
        <v>12</v>
      </c>
      <c r="Q151" s="17">
        <f t="shared" si="25"/>
        <v>0</v>
      </c>
      <c r="R151" s="17">
        <f t="shared" si="26"/>
        <v>0</v>
      </c>
      <c r="S151" s="17">
        <f t="shared" si="27"/>
        <v>0</v>
      </c>
      <c r="T151" s="17">
        <f t="shared" si="22"/>
        <v>0</v>
      </c>
      <c r="U151" s="4"/>
      <c r="V151" s="4"/>
    </row>
    <row r="152" spans="1:22" x14ac:dyDescent="0.35">
      <c r="A152" s="290" t="str">
        <f t="shared" si="23"/>
        <v>Sat</v>
      </c>
      <c r="B152" s="15"/>
      <c r="C152" s="16"/>
      <c r="D152" s="6"/>
      <c r="E152" s="6"/>
      <c r="F152" s="6"/>
      <c r="G152" s="6"/>
      <c r="H152" s="6"/>
      <c r="I152" s="6"/>
      <c r="J152" s="6"/>
      <c r="K152" s="6"/>
      <c r="L152" s="20"/>
      <c r="M152" s="84">
        <f t="shared" si="20"/>
        <v>0</v>
      </c>
      <c r="N152" s="250">
        <f>RHcount!X146</f>
        <v>0</v>
      </c>
      <c r="O152" s="17">
        <f t="shared" si="21"/>
        <v>12</v>
      </c>
      <c r="P152" s="17">
        <f t="shared" si="24"/>
        <v>12</v>
      </c>
      <c r="Q152" s="17">
        <f t="shared" si="25"/>
        <v>0</v>
      </c>
      <c r="R152" s="17">
        <f t="shared" si="26"/>
        <v>0</v>
      </c>
      <c r="S152" s="17">
        <f t="shared" si="27"/>
        <v>0</v>
      </c>
      <c r="T152" s="17">
        <f t="shared" si="22"/>
        <v>0</v>
      </c>
      <c r="U152" s="4"/>
      <c r="V152" s="4"/>
    </row>
    <row r="153" spans="1:22" x14ac:dyDescent="0.35">
      <c r="A153" s="290" t="str">
        <f t="shared" si="23"/>
        <v>Sat</v>
      </c>
      <c r="B153" s="15"/>
      <c r="C153" s="16"/>
      <c r="D153" s="6"/>
      <c r="E153" s="6"/>
      <c r="F153" s="6"/>
      <c r="G153" s="6"/>
      <c r="H153" s="6"/>
      <c r="I153" s="6"/>
      <c r="J153" s="6"/>
      <c r="K153" s="6"/>
      <c r="L153" s="20"/>
      <c r="M153" s="84">
        <f t="shared" si="20"/>
        <v>0</v>
      </c>
      <c r="N153" s="250">
        <f>RHcount!X147</f>
        <v>0</v>
      </c>
      <c r="O153" s="17">
        <f t="shared" si="21"/>
        <v>12</v>
      </c>
      <c r="P153" s="17">
        <f t="shared" si="24"/>
        <v>12</v>
      </c>
      <c r="Q153" s="17">
        <f t="shared" si="25"/>
        <v>0</v>
      </c>
      <c r="R153" s="17">
        <f t="shared" si="26"/>
        <v>0</v>
      </c>
      <c r="S153" s="17">
        <f t="shared" si="27"/>
        <v>0</v>
      </c>
      <c r="T153" s="17">
        <f t="shared" si="22"/>
        <v>0</v>
      </c>
      <c r="U153" s="4"/>
      <c r="V153" s="4"/>
    </row>
    <row r="154" spans="1:22" x14ac:dyDescent="0.35">
      <c r="A154" s="290" t="str">
        <f t="shared" si="23"/>
        <v>Sat</v>
      </c>
      <c r="B154" s="15"/>
      <c r="C154" s="16"/>
      <c r="D154" s="6"/>
      <c r="E154" s="6"/>
      <c r="F154" s="6"/>
      <c r="G154" s="6"/>
      <c r="H154" s="6"/>
      <c r="I154" s="6"/>
      <c r="J154" s="6"/>
      <c r="K154" s="6"/>
      <c r="L154" s="20"/>
      <c r="M154" s="84">
        <f t="shared" si="20"/>
        <v>0</v>
      </c>
      <c r="N154" s="250">
        <f>RHcount!X148</f>
        <v>0</v>
      </c>
      <c r="O154" s="17">
        <f t="shared" si="21"/>
        <v>12</v>
      </c>
      <c r="P154" s="17">
        <f t="shared" si="24"/>
        <v>12</v>
      </c>
      <c r="Q154" s="17">
        <f t="shared" si="25"/>
        <v>0</v>
      </c>
      <c r="R154" s="17">
        <f t="shared" si="26"/>
        <v>0</v>
      </c>
      <c r="S154" s="17">
        <f t="shared" si="27"/>
        <v>0</v>
      </c>
      <c r="T154" s="17">
        <f t="shared" si="22"/>
        <v>0</v>
      </c>
      <c r="U154" s="4"/>
      <c r="V154" s="4"/>
    </row>
    <row r="155" spans="1:22" x14ac:dyDescent="0.35">
      <c r="A155" s="290" t="str">
        <f t="shared" si="23"/>
        <v>Sat</v>
      </c>
      <c r="B155" s="15"/>
      <c r="C155" s="16"/>
      <c r="D155" s="6"/>
      <c r="E155" s="6"/>
      <c r="F155" s="6"/>
      <c r="G155" s="6"/>
      <c r="H155" s="6"/>
      <c r="I155" s="6"/>
      <c r="J155" s="6"/>
      <c r="K155" s="6"/>
      <c r="L155" s="20"/>
      <c r="M155" s="84">
        <f t="shared" si="20"/>
        <v>0</v>
      </c>
      <c r="N155" s="250">
        <f>RHcount!X149</f>
        <v>0</v>
      </c>
      <c r="O155" s="17">
        <f t="shared" si="21"/>
        <v>12</v>
      </c>
      <c r="P155" s="17">
        <f t="shared" si="24"/>
        <v>12</v>
      </c>
      <c r="Q155" s="17">
        <f t="shared" si="25"/>
        <v>0</v>
      </c>
      <c r="R155" s="17">
        <f t="shared" si="26"/>
        <v>0</v>
      </c>
      <c r="S155" s="17">
        <f t="shared" si="27"/>
        <v>0</v>
      </c>
      <c r="T155" s="17">
        <f t="shared" si="22"/>
        <v>0</v>
      </c>
      <c r="U155" s="4"/>
      <c r="V155" s="4"/>
    </row>
    <row r="156" spans="1:22" x14ac:dyDescent="0.35">
      <c r="A156" s="290" t="str">
        <f t="shared" si="23"/>
        <v>Sat</v>
      </c>
      <c r="B156" s="15"/>
      <c r="C156" s="16"/>
      <c r="D156" s="6"/>
      <c r="E156" s="6"/>
      <c r="F156" s="6"/>
      <c r="G156" s="6"/>
      <c r="H156" s="6"/>
      <c r="I156" s="6"/>
      <c r="J156" s="6"/>
      <c r="K156" s="6"/>
      <c r="L156" s="20"/>
      <c r="M156" s="84">
        <f t="shared" si="20"/>
        <v>0</v>
      </c>
      <c r="N156" s="250">
        <f>RHcount!X150</f>
        <v>0</v>
      </c>
      <c r="O156" s="17">
        <f t="shared" si="21"/>
        <v>12</v>
      </c>
      <c r="P156" s="17">
        <f t="shared" si="24"/>
        <v>12</v>
      </c>
      <c r="Q156" s="17">
        <f t="shared" si="25"/>
        <v>0</v>
      </c>
      <c r="R156" s="17">
        <f t="shared" si="26"/>
        <v>0</v>
      </c>
      <c r="S156" s="17">
        <f t="shared" si="27"/>
        <v>0</v>
      </c>
      <c r="T156" s="17">
        <f t="shared" si="22"/>
        <v>0</v>
      </c>
      <c r="U156" s="4"/>
      <c r="V156" s="4"/>
    </row>
    <row r="157" spans="1:22" x14ac:dyDescent="0.35">
      <c r="A157" s="290" t="str">
        <f t="shared" si="23"/>
        <v>Sat</v>
      </c>
      <c r="B157" s="15"/>
      <c r="C157" s="16"/>
      <c r="D157" s="6"/>
      <c r="E157" s="6"/>
      <c r="F157" s="6"/>
      <c r="G157" s="6"/>
      <c r="H157" s="6"/>
      <c r="I157" s="6"/>
      <c r="J157" s="6"/>
      <c r="K157" s="6"/>
      <c r="L157" s="20"/>
      <c r="M157" s="84">
        <f t="shared" si="20"/>
        <v>0</v>
      </c>
      <c r="N157" s="250">
        <f>RHcount!X151</f>
        <v>0</v>
      </c>
      <c r="O157" s="17">
        <f t="shared" si="21"/>
        <v>12</v>
      </c>
      <c r="P157" s="17">
        <f t="shared" si="24"/>
        <v>12</v>
      </c>
      <c r="Q157" s="17">
        <f t="shared" si="25"/>
        <v>0</v>
      </c>
      <c r="R157" s="17">
        <f t="shared" si="26"/>
        <v>0</v>
      </c>
      <c r="S157" s="17">
        <f t="shared" si="27"/>
        <v>0</v>
      </c>
      <c r="T157" s="17">
        <f t="shared" si="22"/>
        <v>0</v>
      </c>
      <c r="U157" s="4"/>
      <c r="V157" s="4"/>
    </row>
    <row r="158" spans="1:22" x14ac:dyDescent="0.35">
      <c r="A158" s="290" t="str">
        <f t="shared" si="23"/>
        <v>Sat</v>
      </c>
      <c r="B158" s="15"/>
      <c r="C158" s="16"/>
      <c r="D158" s="6"/>
      <c r="E158" s="6"/>
      <c r="F158" s="6"/>
      <c r="G158" s="6"/>
      <c r="H158" s="6"/>
      <c r="I158" s="6"/>
      <c r="J158" s="6"/>
      <c r="K158" s="6"/>
      <c r="L158" s="20"/>
      <c r="M158" s="84">
        <f t="shared" si="20"/>
        <v>0</v>
      </c>
      <c r="N158" s="250">
        <f>RHcount!X152</f>
        <v>0</v>
      </c>
      <c r="O158" s="17">
        <f t="shared" si="21"/>
        <v>12</v>
      </c>
      <c r="P158" s="17">
        <f t="shared" si="24"/>
        <v>12</v>
      </c>
      <c r="Q158" s="17">
        <f t="shared" si="25"/>
        <v>0</v>
      </c>
      <c r="R158" s="17">
        <f t="shared" si="26"/>
        <v>0</v>
      </c>
      <c r="S158" s="17">
        <f t="shared" si="27"/>
        <v>0</v>
      </c>
      <c r="T158" s="17">
        <f t="shared" si="22"/>
        <v>0</v>
      </c>
      <c r="U158" s="4"/>
      <c r="V158" s="4"/>
    </row>
    <row r="159" spans="1:22" x14ac:dyDescent="0.35">
      <c r="A159" s="290" t="str">
        <f t="shared" si="23"/>
        <v>Sat</v>
      </c>
      <c r="B159" s="15"/>
      <c r="C159" s="16"/>
      <c r="D159" s="6"/>
      <c r="E159" s="6"/>
      <c r="F159" s="6"/>
      <c r="G159" s="6"/>
      <c r="H159" s="6"/>
      <c r="I159" s="6"/>
      <c r="J159" s="6"/>
      <c r="K159" s="6"/>
      <c r="L159" s="20"/>
      <c r="M159" s="84">
        <f t="shared" si="20"/>
        <v>0</v>
      </c>
      <c r="N159" s="250">
        <f>RHcount!X153</f>
        <v>0</v>
      </c>
      <c r="O159" s="17">
        <f t="shared" si="21"/>
        <v>12</v>
      </c>
      <c r="P159" s="17">
        <f t="shared" si="24"/>
        <v>12</v>
      </c>
      <c r="Q159" s="17">
        <f t="shared" si="25"/>
        <v>0</v>
      </c>
      <c r="R159" s="17">
        <f t="shared" si="26"/>
        <v>0</v>
      </c>
      <c r="S159" s="17">
        <f t="shared" si="27"/>
        <v>0</v>
      </c>
      <c r="T159" s="17">
        <f t="shared" si="22"/>
        <v>0</v>
      </c>
      <c r="U159" s="4"/>
      <c r="V159" s="4"/>
    </row>
    <row r="160" spans="1:22" x14ac:dyDescent="0.35">
      <c r="A160" s="290" t="str">
        <f t="shared" si="23"/>
        <v>Sat</v>
      </c>
      <c r="B160" s="15"/>
      <c r="C160" s="16"/>
      <c r="D160" s="6"/>
      <c r="E160" s="6"/>
      <c r="F160" s="6"/>
      <c r="G160" s="6"/>
      <c r="H160" s="6"/>
      <c r="I160" s="6"/>
      <c r="J160" s="6"/>
      <c r="K160" s="6"/>
      <c r="L160" s="20"/>
      <c r="M160" s="84">
        <f t="shared" si="20"/>
        <v>0</v>
      </c>
      <c r="N160" s="250">
        <f>RHcount!X154</f>
        <v>0</v>
      </c>
      <c r="O160" s="17">
        <f t="shared" si="21"/>
        <v>12</v>
      </c>
      <c r="P160" s="17">
        <f t="shared" si="24"/>
        <v>12</v>
      </c>
      <c r="Q160" s="17">
        <f t="shared" si="25"/>
        <v>0</v>
      </c>
      <c r="R160" s="17">
        <f t="shared" si="26"/>
        <v>0</v>
      </c>
      <c r="S160" s="17">
        <f t="shared" si="27"/>
        <v>0</v>
      </c>
      <c r="T160" s="17">
        <f t="shared" si="22"/>
        <v>0</v>
      </c>
      <c r="U160" s="4"/>
      <c r="V160" s="4"/>
    </row>
    <row r="161" spans="1:22" x14ac:dyDescent="0.35">
      <c r="A161" s="290" t="str">
        <f t="shared" si="23"/>
        <v>Sat</v>
      </c>
      <c r="B161" s="15"/>
      <c r="C161" s="16"/>
      <c r="D161" s="6"/>
      <c r="E161" s="6"/>
      <c r="F161" s="6"/>
      <c r="G161" s="6"/>
      <c r="H161" s="6"/>
      <c r="I161" s="6"/>
      <c r="J161" s="6"/>
      <c r="K161" s="6"/>
      <c r="L161" s="20"/>
      <c r="M161" s="84">
        <f t="shared" si="20"/>
        <v>0</v>
      </c>
      <c r="N161" s="250">
        <f>RHcount!X155</f>
        <v>0</v>
      </c>
      <c r="O161" s="17">
        <f t="shared" si="21"/>
        <v>12</v>
      </c>
      <c r="P161" s="17">
        <f t="shared" si="24"/>
        <v>12</v>
      </c>
      <c r="Q161" s="17">
        <f t="shared" si="25"/>
        <v>0</v>
      </c>
      <c r="R161" s="17">
        <f t="shared" si="26"/>
        <v>0</v>
      </c>
      <c r="S161" s="17">
        <f t="shared" si="27"/>
        <v>0</v>
      </c>
      <c r="T161" s="17">
        <f t="shared" si="22"/>
        <v>0</v>
      </c>
      <c r="U161" s="4"/>
      <c r="V161" s="4"/>
    </row>
    <row r="162" spans="1:22" x14ac:dyDescent="0.35">
      <c r="A162" s="290" t="str">
        <f t="shared" si="23"/>
        <v>Sat</v>
      </c>
      <c r="B162" s="15"/>
      <c r="C162" s="16"/>
      <c r="D162" s="6"/>
      <c r="E162" s="6"/>
      <c r="F162" s="6"/>
      <c r="G162" s="6"/>
      <c r="H162" s="6"/>
      <c r="I162" s="6"/>
      <c r="J162" s="6"/>
      <c r="K162" s="6"/>
      <c r="L162" s="20"/>
      <c r="M162" s="84">
        <f t="shared" si="20"/>
        <v>0</v>
      </c>
      <c r="N162" s="250">
        <f>RHcount!X156</f>
        <v>0</v>
      </c>
      <c r="O162" s="17">
        <f t="shared" si="21"/>
        <v>12</v>
      </c>
      <c r="P162" s="17">
        <f t="shared" si="24"/>
        <v>12</v>
      </c>
      <c r="Q162" s="17">
        <f t="shared" si="25"/>
        <v>0</v>
      </c>
      <c r="R162" s="17">
        <f t="shared" si="26"/>
        <v>0</v>
      </c>
      <c r="S162" s="17">
        <f t="shared" si="27"/>
        <v>0</v>
      </c>
      <c r="T162" s="17">
        <f t="shared" si="22"/>
        <v>0</v>
      </c>
      <c r="U162" s="4"/>
      <c r="V162" s="4"/>
    </row>
    <row r="163" spans="1:22" x14ac:dyDescent="0.35">
      <c r="A163" s="290" t="str">
        <f t="shared" si="23"/>
        <v>Sat</v>
      </c>
      <c r="B163" s="15"/>
      <c r="C163" s="16"/>
      <c r="D163" s="6"/>
      <c r="E163" s="6"/>
      <c r="F163" s="6"/>
      <c r="G163" s="6"/>
      <c r="H163" s="6"/>
      <c r="I163" s="6"/>
      <c r="J163" s="6"/>
      <c r="K163" s="6"/>
      <c r="L163" s="20"/>
      <c r="M163" s="84">
        <f t="shared" si="20"/>
        <v>0</v>
      </c>
      <c r="N163" s="250">
        <f>RHcount!X157</f>
        <v>0</v>
      </c>
      <c r="O163" s="17">
        <f t="shared" si="21"/>
        <v>12</v>
      </c>
      <c r="P163" s="17">
        <f t="shared" si="24"/>
        <v>12</v>
      </c>
      <c r="Q163" s="17">
        <f t="shared" si="25"/>
        <v>0</v>
      </c>
      <c r="R163" s="17">
        <f t="shared" si="26"/>
        <v>0</v>
      </c>
      <c r="S163" s="17">
        <f t="shared" si="27"/>
        <v>0</v>
      </c>
      <c r="T163" s="17">
        <f t="shared" si="22"/>
        <v>0</v>
      </c>
      <c r="U163" s="4"/>
      <c r="V163" s="4"/>
    </row>
    <row r="164" spans="1:22" x14ac:dyDescent="0.35">
      <c r="A164" s="290" t="str">
        <f t="shared" si="23"/>
        <v>Sat</v>
      </c>
      <c r="B164" s="15"/>
      <c r="C164" s="16"/>
      <c r="D164" s="6"/>
      <c r="E164" s="6"/>
      <c r="F164" s="6"/>
      <c r="G164" s="6"/>
      <c r="H164" s="6"/>
      <c r="I164" s="6"/>
      <c r="J164" s="6"/>
      <c r="K164" s="6"/>
      <c r="L164" s="20"/>
      <c r="M164" s="84">
        <f t="shared" si="20"/>
        <v>0</v>
      </c>
      <c r="N164" s="250">
        <f>RHcount!X158</f>
        <v>0</v>
      </c>
      <c r="O164" s="17">
        <f t="shared" si="21"/>
        <v>12</v>
      </c>
      <c r="P164" s="17">
        <f t="shared" si="24"/>
        <v>12</v>
      </c>
      <c r="Q164" s="17">
        <f t="shared" si="25"/>
        <v>0</v>
      </c>
      <c r="R164" s="17">
        <f t="shared" si="26"/>
        <v>0</v>
      </c>
      <c r="S164" s="17">
        <f t="shared" si="27"/>
        <v>0</v>
      </c>
      <c r="T164" s="17">
        <f t="shared" si="22"/>
        <v>0</v>
      </c>
      <c r="U164" s="4"/>
      <c r="V164" s="4"/>
    </row>
    <row r="165" spans="1:22" x14ac:dyDescent="0.35">
      <c r="A165" s="290" t="str">
        <f t="shared" si="23"/>
        <v>Sat</v>
      </c>
      <c r="B165" s="15"/>
      <c r="C165" s="16"/>
      <c r="D165" s="6"/>
      <c r="E165" s="6"/>
      <c r="F165" s="6"/>
      <c r="G165" s="6"/>
      <c r="H165" s="6"/>
      <c r="I165" s="6"/>
      <c r="J165" s="6"/>
      <c r="K165" s="6"/>
      <c r="L165" s="20"/>
      <c r="M165" s="84">
        <f t="shared" si="20"/>
        <v>0</v>
      </c>
      <c r="N165" s="250">
        <f>RHcount!X159</f>
        <v>0</v>
      </c>
      <c r="O165" s="17">
        <f t="shared" si="21"/>
        <v>12</v>
      </c>
      <c r="P165" s="17">
        <f t="shared" si="24"/>
        <v>12</v>
      </c>
      <c r="Q165" s="17">
        <f t="shared" si="25"/>
        <v>0</v>
      </c>
      <c r="R165" s="17">
        <f t="shared" si="26"/>
        <v>0</v>
      </c>
      <c r="S165" s="17">
        <f t="shared" si="27"/>
        <v>0</v>
      </c>
      <c r="T165" s="17">
        <f t="shared" si="22"/>
        <v>0</v>
      </c>
      <c r="U165" s="4"/>
      <c r="V165" s="4"/>
    </row>
    <row r="166" spans="1:22" x14ac:dyDescent="0.35">
      <c r="A166" s="290" t="str">
        <f t="shared" si="23"/>
        <v>Sat</v>
      </c>
      <c r="B166" s="15"/>
      <c r="C166" s="16"/>
      <c r="D166" s="6"/>
      <c r="E166" s="6"/>
      <c r="F166" s="6"/>
      <c r="G166" s="6"/>
      <c r="H166" s="6"/>
      <c r="I166" s="6"/>
      <c r="J166" s="6"/>
      <c r="K166" s="6"/>
      <c r="L166" s="20"/>
      <c r="M166" s="84">
        <f t="shared" si="20"/>
        <v>0</v>
      </c>
      <c r="N166" s="250">
        <f>RHcount!X160</f>
        <v>0</v>
      </c>
      <c r="O166" s="17">
        <f t="shared" si="21"/>
        <v>12</v>
      </c>
      <c r="P166" s="17">
        <f t="shared" si="24"/>
        <v>12</v>
      </c>
      <c r="Q166" s="17">
        <f t="shared" si="25"/>
        <v>0</v>
      </c>
      <c r="R166" s="17">
        <f t="shared" si="26"/>
        <v>0</v>
      </c>
      <c r="S166" s="17">
        <f t="shared" si="27"/>
        <v>0</v>
      </c>
      <c r="T166" s="17">
        <f t="shared" si="22"/>
        <v>0</v>
      </c>
      <c r="U166" s="4"/>
      <c r="V166" s="4"/>
    </row>
    <row r="167" spans="1:22" x14ac:dyDescent="0.35">
      <c r="A167" s="290" t="str">
        <f t="shared" si="23"/>
        <v>Sat</v>
      </c>
      <c r="B167" s="15"/>
      <c r="C167" s="16"/>
      <c r="D167" s="6"/>
      <c r="E167" s="6"/>
      <c r="F167" s="6"/>
      <c r="G167" s="6"/>
      <c r="H167" s="6"/>
      <c r="I167" s="6"/>
      <c r="J167" s="6"/>
      <c r="K167" s="6"/>
      <c r="L167" s="20"/>
      <c r="M167" s="84">
        <f t="shared" si="20"/>
        <v>0</v>
      </c>
      <c r="N167" s="250">
        <f>RHcount!X161</f>
        <v>0</v>
      </c>
      <c r="O167" s="17">
        <f t="shared" si="21"/>
        <v>12</v>
      </c>
      <c r="P167" s="17">
        <f t="shared" si="24"/>
        <v>12</v>
      </c>
      <c r="Q167" s="17">
        <f t="shared" si="25"/>
        <v>0</v>
      </c>
      <c r="R167" s="17">
        <f t="shared" si="26"/>
        <v>0</v>
      </c>
      <c r="S167" s="17">
        <f t="shared" si="27"/>
        <v>0</v>
      </c>
      <c r="T167" s="17">
        <f t="shared" si="22"/>
        <v>0</v>
      </c>
      <c r="U167" s="4"/>
      <c r="V167" s="4"/>
    </row>
    <row r="168" spans="1:22" x14ac:dyDescent="0.35">
      <c r="A168" s="290" t="str">
        <f t="shared" si="23"/>
        <v>Sat</v>
      </c>
      <c r="B168" s="15"/>
      <c r="C168" s="16"/>
      <c r="D168" s="6"/>
      <c r="E168" s="6"/>
      <c r="F168" s="6"/>
      <c r="G168" s="6"/>
      <c r="H168" s="6"/>
      <c r="I168" s="6"/>
      <c r="J168" s="6"/>
      <c r="K168" s="6"/>
      <c r="L168" s="20"/>
      <c r="M168" s="84">
        <f t="shared" si="20"/>
        <v>0</v>
      </c>
      <c r="N168" s="250">
        <f>RHcount!X162</f>
        <v>0</v>
      </c>
      <c r="O168" s="17">
        <f t="shared" si="21"/>
        <v>12</v>
      </c>
      <c r="P168" s="17">
        <f t="shared" si="24"/>
        <v>12</v>
      </c>
      <c r="Q168" s="17">
        <f t="shared" si="25"/>
        <v>0</v>
      </c>
      <c r="R168" s="17">
        <f t="shared" si="26"/>
        <v>0</v>
      </c>
      <c r="S168" s="17">
        <f t="shared" si="27"/>
        <v>0</v>
      </c>
      <c r="T168" s="17">
        <f t="shared" si="22"/>
        <v>0</v>
      </c>
      <c r="U168" s="4"/>
      <c r="V168" s="4"/>
    </row>
    <row r="169" spans="1:22" x14ac:dyDescent="0.35">
      <c r="A169" s="290" t="str">
        <f t="shared" si="23"/>
        <v>Sat</v>
      </c>
      <c r="B169" s="15"/>
      <c r="C169" s="16"/>
      <c r="D169" s="6"/>
      <c r="E169" s="6"/>
      <c r="F169" s="6"/>
      <c r="G169" s="6"/>
      <c r="H169" s="6"/>
      <c r="I169" s="6"/>
      <c r="J169" s="6"/>
      <c r="K169" s="6"/>
      <c r="L169" s="20"/>
      <c r="M169" s="84">
        <f t="shared" si="20"/>
        <v>0</v>
      </c>
      <c r="N169" s="250">
        <f>RHcount!X163</f>
        <v>0</v>
      </c>
      <c r="O169" s="17">
        <f t="shared" si="21"/>
        <v>12</v>
      </c>
      <c r="P169" s="17">
        <f t="shared" si="24"/>
        <v>12</v>
      </c>
      <c r="Q169" s="17">
        <f t="shared" si="25"/>
        <v>0</v>
      </c>
      <c r="R169" s="17">
        <f t="shared" si="26"/>
        <v>0</v>
      </c>
      <c r="S169" s="17">
        <f t="shared" si="27"/>
        <v>0</v>
      </c>
      <c r="T169" s="17">
        <f t="shared" si="22"/>
        <v>0</v>
      </c>
      <c r="U169" s="4"/>
      <c r="V169" s="4"/>
    </row>
    <row r="170" spans="1:22" x14ac:dyDescent="0.35">
      <c r="A170" s="290" t="str">
        <f t="shared" si="23"/>
        <v>Sat</v>
      </c>
      <c r="B170" s="15"/>
      <c r="C170" s="16"/>
      <c r="D170" s="6"/>
      <c r="E170" s="6"/>
      <c r="F170" s="6"/>
      <c r="G170" s="6"/>
      <c r="H170" s="6"/>
      <c r="I170" s="6"/>
      <c r="J170" s="6"/>
      <c r="K170" s="6"/>
      <c r="L170" s="20"/>
      <c r="M170" s="84">
        <f t="shared" si="20"/>
        <v>0</v>
      </c>
      <c r="N170" s="250">
        <f>RHcount!X164</f>
        <v>0</v>
      </c>
      <c r="O170" s="17">
        <f t="shared" si="21"/>
        <v>12</v>
      </c>
      <c r="P170" s="17">
        <f t="shared" si="24"/>
        <v>12</v>
      </c>
      <c r="Q170" s="17">
        <f t="shared" si="25"/>
        <v>0</v>
      </c>
      <c r="R170" s="17">
        <f t="shared" si="26"/>
        <v>0</v>
      </c>
      <c r="S170" s="17">
        <f t="shared" si="27"/>
        <v>0</v>
      </c>
      <c r="T170" s="17">
        <f t="shared" si="22"/>
        <v>0</v>
      </c>
      <c r="U170" s="4"/>
      <c r="V170" s="4"/>
    </row>
    <row r="171" spans="1:22" x14ac:dyDescent="0.35">
      <c r="A171" s="290" t="str">
        <f t="shared" si="23"/>
        <v>Sat</v>
      </c>
      <c r="B171" s="15"/>
      <c r="C171" s="16"/>
      <c r="D171" s="6"/>
      <c r="E171" s="6"/>
      <c r="F171" s="6"/>
      <c r="G171" s="6"/>
      <c r="H171" s="6"/>
      <c r="I171" s="6"/>
      <c r="J171" s="6"/>
      <c r="K171" s="6"/>
      <c r="L171" s="20"/>
      <c r="M171" s="84">
        <f t="shared" si="20"/>
        <v>0</v>
      </c>
      <c r="N171" s="250">
        <f>RHcount!X165</f>
        <v>0</v>
      </c>
      <c r="O171" s="17">
        <f t="shared" si="21"/>
        <v>12</v>
      </c>
      <c r="P171" s="17">
        <f t="shared" si="24"/>
        <v>12</v>
      </c>
      <c r="Q171" s="17">
        <f t="shared" si="25"/>
        <v>0</v>
      </c>
      <c r="R171" s="17">
        <f t="shared" si="26"/>
        <v>0</v>
      </c>
      <c r="S171" s="17">
        <f t="shared" si="27"/>
        <v>0</v>
      </c>
      <c r="T171" s="17">
        <f t="shared" si="22"/>
        <v>0</v>
      </c>
      <c r="U171" s="4"/>
      <c r="V171" s="4"/>
    </row>
    <row r="172" spans="1:22" x14ac:dyDescent="0.35">
      <c r="A172" s="290" t="str">
        <f t="shared" si="23"/>
        <v>Sat</v>
      </c>
      <c r="B172" s="15"/>
      <c r="C172" s="16"/>
      <c r="D172" s="6"/>
      <c r="E172" s="6"/>
      <c r="F172" s="6"/>
      <c r="G172" s="6"/>
      <c r="H172" s="6"/>
      <c r="I172" s="6"/>
      <c r="J172" s="6"/>
      <c r="K172" s="6"/>
      <c r="L172" s="20"/>
      <c r="M172" s="84">
        <f t="shared" si="20"/>
        <v>0</v>
      </c>
      <c r="N172" s="250">
        <f>RHcount!X166</f>
        <v>0</v>
      </c>
      <c r="O172" s="17">
        <f t="shared" si="21"/>
        <v>12</v>
      </c>
      <c r="P172" s="17">
        <f t="shared" si="24"/>
        <v>12</v>
      </c>
      <c r="Q172" s="17">
        <f t="shared" si="25"/>
        <v>0</v>
      </c>
      <c r="R172" s="17">
        <f t="shared" si="26"/>
        <v>0</v>
      </c>
      <c r="S172" s="17">
        <f t="shared" si="27"/>
        <v>0</v>
      </c>
      <c r="T172" s="17">
        <f t="shared" si="22"/>
        <v>0</v>
      </c>
      <c r="U172" s="4"/>
      <c r="V172" s="4"/>
    </row>
    <row r="173" spans="1:22" x14ac:dyDescent="0.35">
      <c r="A173" s="290" t="str">
        <f t="shared" si="23"/>
        <v>Sat</v>
      </c>
      <c r="B173" s="15"/>
      <c r="C173" s="16"/>
      <c r="D173" s="6"/>
      <c r="E173" s="6"/>
      <c r="F173" s="6"/>
      <c r="G173" s="6"/>
      <c r="H173" s="6"/>
      <c r="I173" s="6"/>
      <c r="J173" s="6"/>
      <c r="K173" s="6"/>
      <c r="L173" s="20"/>
      <c r="M173" s="84">
        <f t="shared" si="20"/>
        <v>0</v>
      </c>
      <c r="N173" s="250">
        <f>RHcount!X167</f>
        <v>0</v>
      </c>
      <c r="O173" s="17">
        <f t="shared" si="21"/>
        <v>12</v>
      </c>
      <c r="P173" s="17">
        <f t="shared" si="24"/>
        <v>12</v>
      </c>
      <c r="Q173" s="17">
        <f t="shared" si="25"/>
        <v>0</v>
      </c>
      <c r="R173" s="17">
        <f t="shared" si="26"/>
        <v>0</v>
      </c>
      <c r="S173" s="17">
        <f t="shared" si="27"/>
        <v>0</v>
      </c>
      <c r="T173" s="17">
        <f t="shared" si="22"/>
        <v>0</v>
      </c>
      <c r="U173" s="4"/>
      <c r="V173" s="4"/>
    </row>
    <row r="174" spans="1:22" x14ac:dyDescent="0.35">
      <c r="A174" s="290" t="str">
        <f t="shared" si="23"/>
        <v>Sat</v>
      </c>
      <c r="B174" s="15"/>
      <c r="C174" s="16"/>
      <c r="D174" s="6"/>
      <c r="E174" s="6"/>
      <c r="F174" s="6"/>
      <c r="G174" s="6"/>
      <c r="H174" s="6"/>
      <c r="I174" s="6"/>
      <c r="J174" s="6"/>
      <c r="K174" s="6"/>
      <c r="L174" s="20"/>
      <c r="M174" s="84">
        <f t="shared" si="20"/>
        <v>0</v>
      </c>
      <c r="N174" s="250">
        <f>RHcount!X168</f>
        <v>0</v>
      </c>
      <c r="O174" s="17">
        <f t="shared" si="21"/>
        <v>12</v>
      </c>
      <c r="P174" s="17">
        <f t="shared" si="24"/>
        <v>12</v>
      </c>
      <c r="Q174" s="17">
        <f t="shared" si="25"/>
        <v>0</v>
      </c>
      <c r="R174" s="17">
        <f t="shared" si="26"/>
        <v>0</v>
      </c>
      <c r="S174" s="17">
        <f t="shared" si="27"/>
        <v>0</v>
      </c>
      <c r="T174" s="17">
        <f t="shared" si="22"/>
        <v>0</v>
      </c>
      <c r="U174" s="4"/>
      <c r="V174" s="4"/>
    </row>
    <row r="175" spans="1:22" x14ac:dyDescent="0.35">
      <c r="A175" s="290" t="str">
        <f t="shared" si="23"/>
        <v>Sat</v>
      </c>
      <c r="B175" s="15"/>
      <c r="C175" s="16"/>
      <c r="D175" s="6"/>
      <c r="E175" s="6"/>
      <c r="F175" s="6"/>
      <c r="G175" s="6"/>
      <c r="H175" s="6"/>
      <c r="I175" s="6"/>
      <c r="J175" s="6"/>
      <c r="K175" s="6"/>
      <c r="L175" s="20"/>
      <c r="M175" s="84">
        <f t="shared" si="20"/>
        <v>0</v>
      </c>
      <c r="N175" s="250">
        <f>RHcount!X169</f>
        <v>0</v>
      </c>
      <c r="O175" s="17">
        <f t="shared" si="21"/>
        <v>12</v>
      </c>
      <c r="P175" s="17">
        <f t="shared" si="24"/>
        <v>12</v>
      </c>
      <c r="Q175" s="17">
        <f t="shared" si="25"/>
        <v>0</v>
      </c>
      <c r="R175" s="17">
        <f t="shared" si="26"/>
        <v>0</v>
      </c>
      <c r="S175" s="17">
        <f t="shared" si="27"/>
        <v>0</v>
      </c>
      <c r="T175" s="17">
        <f t="shared" si="22"/>
        <v>0</v>
      </c>
      <c r="U175" s="4"/>
      <c r="V175" s="4"/>
    </row>
    <row r="176" spans="1:22" x14ac:dyDescent="0.35">
      <c r="A176" s="290" t="str">
        <f t="shared" si="23"/>
        <v>Sat</v>
      </c>
      <c r="B176" s="15"/>
      <c r="C176" s="16"/>
      <c r="D176" s="6"/>
      <c r="E176" s="6"/>
      <c r="F176" s="6"/>
      <c r="G176" s="6"/>
      <c r="H176" s="6"/>
      <c r="I176" s="6"/>
      <c r="J176" s="6"/>
      <c r="K176" s="6"/>
      <c r="L176" s="20"/>
      <c r="M176" s="84">
        <f t="shared" si="20"/>
        <v>0</v>
      </c>
      <c r="N176" s="250">
        <f>RHcount!X170</f>
        <v>0</v>
      </c>
      <c r="O176" s="17">
        <f t="shared" si="21"/>
        <v>12</v>
      </c>
      <c r="P176" s="17">
        <f t="shared" si="24"/>
        <v>12</v>
      </c>
      <c r="Q176" s="17">
        <f t="shared" si="25"/>
        <v>0</v>
      </c>
      <c r="R176" s="17">
        <f t="shared" si="26"/>
        <v>0</v>
      </c>
      <c r="S176" s="17">
        <f t="shared" si="27"/>
        <v>0</v>
      </c>
      <c r="T176" s="17">
        <f t="shared" si="22"/>
        <v>0</v>
      </c>
      <c r="U176" s="4"/>
      <c r="V176" s="4"/>
    </row>
    <row r="177" spans="1:22" x14ac:dyDescent="0.35">
      <c r="A177" s="290" t="str">
        <f t="shared" si="23"/>
        <v>Sat</v>
      </c>
      <c r="B177" s="15"/>
      <c r="C177" s="16"/>
      <c r="D177" s="6"/>
      <c r="E177" s="6"/>
      <c r="F177" s="6"/>
      <c r="G177" s="6"/>
      <c r="H177" s="6"/>
      <c r="I177" s="6"/>
      <c r="J177" s="6"/>
      <c r="K177" s="6"/>
      <c r="L177" s="20"/>
      <c r="M177" s="84">
        <f t="shared" si="20"/>
        <v>0</v>
      </c>
      <c r="N177" s="250">
        <f>RHcount!X171</f>
        <v>0</v>
      </c>
      <c r="O177" s="17">
        <f t="shared" si="21"/>
        <v>12</v>
      </c>
      <c r="P177" s="17">
        <f t="shared" si="24"/>
        <v>12</v>
      </c>
      <c r="Q177" s="17">
        <f t="shared" si="25"/>
        <v>0</v>
      </c>
      <c r="R177" s="17">
        <f t="shared" si="26"/>
        <v>0</v>
      </c>
      <c r="S177" s="17">
        <f t="shared" si="27"/>
        <v>0</v>
      </c>
      <c r="T177" s="17">
        <f t="shared" si="22"/>
        <v>0</v>
      </c>
      <c r="U177" s="4"/>
      <c r="V177" s="4"/>
    </row>
    <row r="178" spans="1:22" x14ac:dyDescent="0.35">
      <c r="A178" s="290" t="str">
        <f t="shared" si="23"/>
        <v>Sat</v>
      </c>
      <c r="B178" s="15"/>
      <c r="C178" s="16"/>
      <c r="D178" s="6"/>
      <c r="E178" s="6"/>
      <c r="F178" s="6"/>
      <c r="G178" s="6"/>
      <c r="H178" s="6"/>
      <c r="I178" s="6"/>
      <c r="J178" s="6"/>
      <c r="K178" s="6"/>
      <c r="L178" s="20"/>
      <c r="M178" s="84">
        <f t="shared" si="20"/>
        <v>0</v>
      </c>
      <c r="N178" s="250">
        <f>RHcount!X172</f>
        <v>0</v>
      </c>
      <c r="O178" s="17">
        <f t="shared" si="21"/>
        <v>12</v>
      </c>
      <c r="P178" s="17">
        <f t="shared" si="24"/>
        <v>12</v>
      </c>
      <c r="Q178" s="17">
        <f t="shared" si="25"/>
        <v>0</v>
      </c>
      <c r="R178" s="17">
        <f t="shared" si="26"/>
        <v>0</v>
      </c>
      <c r="S178" s="17">
        <f t="shared" si="27"/>
        <v>0</v>
      </c>
      <c r="T178" s="17">
        <f t="shared" si="22"/>
        <v>0</v>
      </c>
      <c r="U178" s="4"/>
      <c r="V178" s="4"/>
    </row>
    <row r="179" spans="1:22" x14ac:dyDescent="0.35">
      <c r="A179" s="290" t="str">
        <f t="shared" si="23"/>
        <v>Sat</v>
      </c>
      <c r="B179" s="15"/>
      <c r="C179" s="16"/>
      <c r="D179" s="6"/>
      <c r="E179" s="6"/>
      <c r="F179" s="6"/>
      <c r="G179" s="6"/>
      <c r="H179" s="6"/>
      <c r="I179" s="6"/>
      <c r="J179" s="6"/>
      <c r="K179" s="6"/>
      <c r="L179" s="20"/>
      <c r="M179" s="84">
        <f t="shared" si="20"/>
        <v>0</v>
      </c>
      <c r="N179" s="250">
        <f>RHcount!X173</f>
        <v>0</v>
      </c>
      <c r="O179" s="17">
        <f t="shared" si="21"/>
        <v>12</v>
      </c>
      <c r="P179" s="17">
        <f t="shared" si="24"/>
        <v>12</v>
      </c>
      <c r="Q179" s="17">
        <f t="shared" si="25"/>
        <v>0</v>
      </c>
      <c r="R179" s="17">
        <f t="shared" si="26"/>
        <v>0</v>
      </c>
      <c r="S179" s="17">
        <f t="shared" si="27"/>
        <v>0</v>
      </c>
      <c r="T179" s="17">
        <f t="shared" si="22"/>
        <v>0</v>
      </c>
      <c r="U179" s="4"/>
      <c r="V179" s="4"/>
    </row>
    <row r="180" spans="1:22" x14ac:dyDescent="0.35">
      <c r="A180" s="290" t="str">
        <f t="shared" si="23"/>
        <v>Sat</v>
      </c>
      <c r="B180" s="15"/>
      <c r="C180" s="16"/>
      <c r="D180" s="6"/>
      <c r="E180" s="6"/>
      <c r="F180" s="6"/>
      <c r="G180" s="6"/>
      <c r="H180" s="6"/>
      <c r="I180" s="6"/>
      <c r="J180" s="6"/>
      <c r="K180" s="6"/>
      <c r="L180" s="20"/>
      <c r="M180" s="84">
        <f t="shared" si="20"/>
        <v>0</v>
      </c>
      <c r="N180" s="250">
        <f>RHcount!X174</f>
        <v>0</v>
      </c>
      <c r="O180" s="17">
        <f t="shared" si="21"/>
        <v>12</v>
      </c>
      <c r="P180" s="17">
        <f t="shared" si="24"/>
        <v>12</v>
      </c>
      <c r="Q180" s="17">
        <f t="shared" si="25"/>
        <v>0</v>
      </c>
      <c r="R180" s="17">
        <f t="shared" si="26"/>
        <v>0</v>
      </c>
      <c r="S180" s="17">
        <f t="shared" si="27"/>
        <v>0</v>
      </c>
      <c r="T180" s="17">
        <f t="shared" si="22"/>
        <v>0</v>
      </c>
      <c r="U180" s="4"/>
      <c r="V180" s="4"/>
    </row>
    <row r="181" spans="1:22" x14ac:dyDescent="0.35">
      <c r="A181" s="290" t="str">
        <f t="shared" si="23"/>
        <v>Sat</v>
      </c>
      <c r="B181" s="15"/>
      <c r="C181" s="16"/>
      <c r="D181" s="6"/>
      <c r="E181" s="6"/>
      <c r="F181" s="6"/>
      <c r="G181" s="6"/>
      <c r="H181" s="6"/>
      <c r="I181" s="6"/>
      <c r="J181" s="6"/>
      <c r="K181" s="6"/>
      <c r="L181" s="20"/>
      <c r="M181" s="84">
        <f t="shared" si="20"/>
        <v>0</v>
      </c>
      <c r="N181" s="250">
        <f>RHcount!X175</f>
        <v>0</v>
      </c>
      <c r="O181" s="17">
        <f t="shared" si="21"/>
        <v>12</v>
      </c>
      <c r="P181" s="17">
        <f t="shared" si="24"/>
        <v>12</v>
      </c>
      <c r="Q181" s="17">
        <f t="shared" si="25"/>
        <v>0</v>
      </c>
      <c r="R181" s="17">
        <f t="shared" si="26"/>
        <v>0</v>
      </c>
      <c r="S181" s="17">
        <f t="shared" si="27"/>
        <v>0</v>
      </c>
      <c r="T181" s="17">
        <f t="shared" si="22"/>
        <v>0</v>
      </c>
      <c r="U181" s="4"/>
      <c r="V181" s="4"/>
    </row>
    <row r="182" spans="1:22" x14ac:dyDescent="0.35">
      <c r="A182" s="290" t="str">
        <f t="shared" si="23"/>
        <v>Sat</v>
      </c>
      <c r="B182" s="15"/>
      <c r="C182" s="16"/>
      <c r="D182" s="6"/>
      <c r="E182" s="6"/>
      <c r="F182" s="6"/>
      <c r="G182" s="6"/>
      <c r="H182" s="6"/>
      <c r="I182" s="6"/>
      <c r="J182" s="6"/>
      <c r="K182" s="6"/>
      <c r="L182" s="20"/>
      <c r="M182" s="84">
        <f t="shared" si="20"/>
        <v>0</v>
      </c>
      <c r="N182" s="250">
        <f>RHcount!X176</f>
        <v>0</v>
      </c>
      <c r="O182" s="17">
        <f t="shared" si="21"/>
        <v>12</v>
      </c>
      <c r="P182" s="17">
        <f t="shared" si="24"/>
        <v>12</v>
      </c>
      <c r="Q182" s="17">
        <f t="shared" si="25"/>
        <v>0</v>
      </c>
      <c r="R182" s="17">
        <f t="shared" si="26"/>
        <v>0</v>
      </c>
      <c r="S182" s="17">
        <f t="shared" si="27"/>
        <v>0</v>
      </c>
      <c r="T182" s="17">
        <f t="shared" si="22"/>
        <v>0</v>
      </c>
      <c r="U182" s="4"/>
      <c r="V182" s="4"/>
    </row>
    <row r="183" spans="1:22" x14ac:dyDescent="0.35">
      <c r="A183" s="290" t="str">
        <f t="shared" si="23"/>
        <v>Sat</v>
      </c>
      <c r="B183" s="15"/>
      <c r="C183" s="16"/>
      <c r="D183" s="6"/>
      <c r="E183" s="6"/>
      <c r="F183" s="6"/>
      <c r="G183" s="6"/>
      <c r="H183" s="6"/>
      <c r="I183" s="6"/>
      <c r="J183" s="6"/>
      <c r="K183" s="6"/>
      <c r="L183" s="20"/>
      <c r="M183" s="84">
        <f t="shared" si="20"/>
        <v>0</v>
      </c>
      <c r="N183" s="250">
        <f>RHcount!X177</f>
        <v>0</v>
      </c>
      <c r="O183" s="17">
        <f t="shared" si="21"/>
        <v>12</v>
      </c>
      <c r="P183" s="17">
        <f t="shared" si="24"/>
        <v>12</v>
      </c>
      <c r="Q183" s="17">
        <f t="shared" si="25"/>
        <v>0</v>
      </c>
      <c r="R183" s="17">
        <f t="shared" si="26"/>
        <v>0</v>
      </c>
      <c r="S183" s="17">
        <f t="shared" si="27"/>
        <v>0</v>
      </c>
      <c r="T183" s="17">
        <f t="shared" si="22"/>
        <v>0</v>
      </c>
      <c r="U183" s="4"/>
      <c r="V183" s="4"/>
    </row>
    <row r="184" spans="1:22" x14ac:dyDescent="0.35">
      <c r="A184" s="290" t="str">
        <f t="shared" si="23"/>
        <v>Sat</v>
      </c>
      <c r="B184" s="15"/>
      <c r="C184" s="16"/>
      <c r="D184" s="6"/>
      <c r="E184" s="6"/>
      <c r="F184" s="6"/>
      <c r="G184" s="6"/>
      <c r="H184" s="6"/>
      <c r="I184" s="6"/>
      <c r="J184" s="6"/>
      <c r="K184" s="6"/>
      <c r="L184" s="20"/>
      <c r="M184" s="84">
        <f t="shared" si="20"/>
        <v>0</v>
      </c>
      <c r="N184" s="250">
        <f>RHcount!X178</f>
        <v>0</v>
      </c>
      <c r="O184" s="17">
        <f t="shared" si="21"/>
        <v>12</v>
      </c>
      <c r="P184" s="17">
        <f t="shared" si="24"/>
        <v>12</v>
      </c>
      <c r="Q184" s="17">
        <f t="shared" si="25"/>
        <v>0</v>
      </c>
      <c r="R184" s="17">
        <f t="shared" si="26"/>
        <v>0</v>
      </c>
      <c r="S184" s="17">
        <f t="shared" si="27"/>
        <v>0</v>
      </c>
      <c r="T184" s="17">
        <f t="shared" si="22"/>
        <v>0</v>
      </c>
      <c r="U184" s="4"/>
      <c r="V184" s="4"/>
    </row>
    <row r="185" spans="1:22" x14ac:dyDescent="0.35">
      <c r="A185" s="290" t="str">
        <f t="shared" si="23"/>
        <v>Sat</v>
      </c>
      <c r="B185" s="15"/>
      <c r="C185" s="16"/>
      <c r="D185" s="6"/>
      <c r="E185" s="6"/>
      <c r="F185" s="6"/>
      <c r="G185" s="6"/>
      <c r="H185" s="6"/>
      <c r="I185" s="6"/>
      <c r="J185" s="6"/>
      <c r="K185" s="6"/>
      <c r="L185" s="20"/>
      <c r="M185" s="84">
        <f t="shared" si="20"/>
        <v>0</v>
      </c>
      <c r="N185" s="250">
        <f>RHcount!X179</f>
        <v>0</v>
      </c>
      <c r="O185" s="17">
        <f t="shared" si="21"/>
        <v>12</v>
      </c>
      <c r="P185" s="17">
        <f t="shared" si="24"/>
        <v>12</v>
      </c>
      <c r="Q185" s="17">
        <f t="shared" si="25"/>
        <v>0</v>
      </c>
      <c r="R185" s="17">
        <f t="shared" si="26"/>
        <v>0</v>
      </c>
      <c r="S185" s="17">
        <f t="shared" si="27"/>
        <v>0</v>
      </c>
      <c r="T185" s="17">
        <f t="shared" si="22"/>
        <v>0</v>
      </c>
      <c r="U185" s="4"/>
      <c r="V185" s="4"/>
    </row>
    <row r="186" spans="1:22" x14ac:dyDescent="0.35">
      <c r="A186" s="290" t="str">
        <f t="shared" si="23"/>
        <v>Sat</v>
      </c>
      <c r="B186" s="15"/>
      <c r="C186" s="16"/>
      <c r="D186" s="6"/>
      <c r="E186" s="6"/>
      <c r="F186" s="6"/>
      <c r="G186" s="6"/>
      <c r="H186" s="6"/>
      <c r="I186" s="6"/>
      <c r="J186" s="6"/>
      <c r="K186" s="6"/>
      <c r="L186" s="20"/>
      <c r="M186" s="84">
        <f t="shared" si="20"/>
        <v>0</v>
      </c>
      <c r="N186" s="250">
        <f>RHcount!X180</f>
        <v>0</v>
      </c>
      <c r="O186" s="17">
        <f t="shared" si="21"/>
        <v>12</v>
      </c>
      <c r="P186" s="17">
        <f t="shared" si="24"/>
        <v>12</v>
      </c>
      <c r="Q186" s="17">
        <f t="shared" si="25"/>
        <v>0</v>
      </c>
      <c r="R186" s="17">
        <f t="shared" si="26"/>
        <v>0</v>
      </c>
      <c r="S186" s="17">
        <f t="shared" si="27"/>
        <v>0</v>
      </c>
      <c r="T186" s="17">
        <f t="shared" si="22"/>
        <v>0</v>
      </c>
      <c r="U186" s="4"/>
      <c r="V186" s="4"/>
    </row>
    <row r="187" spans="1:22" x14ac:dyDescent="0.35">
      <c r="A187" s="290" t="str">
        <f t="shared" si="23"/>
        <v>Sat</v>
      </c>
      <c r="B187" s="15"/>
      <c r="C187" s="16"/>
      <c r="D187" s="6"/>
      <c r="E187" s="6"/>
      <c r="F187" s="6"/>
      <c r="G187" s="6"/>
      <c r="H187" s="6"/>
      <c r="I187" s="6"/>
      <c r="J187" s="6"/>
      <c r="K187" s="6"/>
      <c r="L187" s="20"/>
      <c r="M187" s="84">
        <f t="shared" si="20"/>
        <v>0</v>
      </c>
      <c r="N187" s="250">
        <f>RHcount!X181</f>
        <v>0</v>
      </c>
      <c r="O187" s="17">
        <f t="shared" si="21"/>
        <v>12</v>
      </c>
      <c r="P187" s="17">
        <f t="shared" si="24"/>
        <v>12</v>
      </c>
      <c r="Q187" s="17">
        <f t="shared" si="25"/>
        <v>0</v>
      </c>
      <c r="R187" s="17">
        <f t="shared" si="26"/>
        <v>0</v>
      </c>
      <c r="S187" s="17">
        <f t="shared" si="27"/>
        <v>0</v>
      </c>
      <c r="T187" s="17">
        <f t="shared" si="22"/>
        <v>0</v>
      </c>
      <c r="U187" s="4"/>
      <c r="V187" s="4"/>
    </row>
    <row r="188" spans="1:22" x14ac:dyDescent="0.35">
      <c r="A188" s="290" t="str">
        <f t="shared" si="23"/>
        <v>Sat</v>
      </c>
      <c r="B188" s="15"/>
      <c r="C188" s="16"/>
      <c r="D188" s="6"/>
      <c r="E188" s="6"/>
      <c r="F188" s="6"/>
      <c r="G188" s="6"/>
      <c r="H188" s="6"/>
      <c r="I188" s="6"/>
      <c r="J188" s="6"/>
      <c r="K188" s="6"/>
      <c r="L188" s="20"/>
      <c r="M188" s="84">
        <f t="shared" si="20"/>
        <v>0</v>
      </c>
      <c r="N188" s="250">
        <f>RHcount!X182</f>
        <v>0</v>
      </c>
      <c r="O188" s="17">
        <f t="shared" si="21"/>
        <v>12</v>
      </c>
      <c r="P188" s="17">
        <f t="shared" si="24"/>
        <v>12</v>
      </c>
      <c r="Q188" s="17">
        <f t="shared" si="25"/>
        <v>0</v>
      </c>
      <c r="R188" s="17">
        <f t="shared" si="26"/>
        <v>0</v>
      </c>
      <c r="S188" s="17">
        <f t="shared" si="27"/>
        <v>0</v>
      </c>
      <c r="T188" s="17">
        <f t="shared" si="22"/>
        <v>0</v>
      </c>
      <c r="U188" s="4"/>
      <c r="V188" s="4"/>
    </row>
    <row r="189" spans="1:22" x14ac:dyDescent="0.35">
      <c r="A189" s="290" t="str">
        <f t="shared" si="23"/>
        <v>Sat</v>
      </c>
      <c r="B189" s="15"/>
      <c r="C189" s="16"/>
      <c r="D189" s="6"/>
      <c r="E189" s="6"/>
      <c r="F189" s="6"/>
      <c r="G189" s="6"/>
      <c r="H189" s="6"/>
      <c r="I189" s="6"/>
      <c r="J189" s="6"/>
      <c r="K189" s="6"/>
      <c r="L189" s="20"/>
      <c r="M189" s="84">
        <f t="shared" si="20"/>
        <v>0</v>
      </c>
      <c r="N189" s="250">
        <f>RHcount!X183</f>
        <v>0</v>
      </c>
      <c r="O189" s="17">
        <f t="shared" si="21"/>
        <v>12</v>
      </c>
      <c r="P189" s="17">
        <f t="shared" si="24"/>
        <v>12</v>
      </c>
      <c r="Q189" s="17">
        <f t="shared" si="25"/>
        <v>0</v>
      </c>
      <c r="R189" s="17">
        <f t="shared" si="26"/>
        <v>0</v>
      </c>
      <c r="S189" s="17">
        <f t="shared" si="27"/>
        <v>0</v>
      </c>
      <c r="T189" s="17">
        <f t="shared" si="22"/>
        <v>0</v>
      </c>
      <c r="U189" s="4"/>
      <c r="V189" s="4"/>
    </row>
    <row r="190" spans="1:22" x14ac:dyDescent="0.35">
      <c r="A190" s="290" t="str">
        <f t="shared" si="23"/>
        <v>Sat</v>
      </c>
      <c r="B190" s="15"/>
      <c r="C190" s="16"/>
      <c r="D190" s="6"/>
      <c r="E190" s="6"/>
      <c r="F190" s="6"/>
      <c r="G190" s="6"/>
      <c r="H190" s="6"/>
      <c r="I190" s="6"/>
      <c r="J190" s="6"/>
      <c r="K190" s="6"/>
      <c r="L190" s="20"/>
      <c r="M190" s="84">
        <f t="shared" si="20"/>
        <v>0</v>
      </c>
      <c r="N190" s="250">
        <f>RHcount!X184</f>
        <v>0</v>
      </c>
      <c r="O190" s="17">
        <f t="shared" si="21"/>
        <v>12</v>
      </c>
      <c r="P190" s="17">
        <f t="shared" si="24"/>
        <v>12</v>
      </c>
      <c r="Q190" s="17">
        <f t="shared" si="25"/>
        <v>0</v>
      </c>
      <c r="R190" s="17">
        <f t="shared" si="26"/>
        <v>0</v>
      </c>
      <c r="S190" s="17">
        <f t="shared" si="27"/>
        <v>0</v>
      </c>
      <c r="T190" s="17">
        <f t="shared" si="22"/>
        <v>0</v>
      </c>
      <c r="U190" s="4"/>
      <c r="V190" s="4"/>
    </row>
    <row r="191" spans="1:22" x14ac:dyDescent="0.35">
      <c r="A191" s="290" t="str">
        <f t="shared" ref="A191:A204" si="28">TEXT(B191,"ddd")</f>
        <v>Sat</v>
      </c>
      <c r="B191" s="15"/>
      <c r="C191" s="16"/>
      <c r="D191" s="6"/>
      <c r="E191" s="6"/>
      <c r="F191" s="6"/>
      <c r="G191" s="6"/>
      <c r="H191" s="6"/>
      <c r="I191" s="6"/>
      <c r="J191" s="6"/>
      <c r="K191" s="6"/>
      <c r="L191" s="20"/>
      <c r="M191" s="84">
        <f t="shared" si="20"/>
        <v>0</v>
      </c>
      <c r="N191" s="250">
        <f>RHcount!X185</f>
        <v>0</v>
      </c>
      <c r="O191" s="17">
        <f t="shared" si="21"/>
        <v>12</v>
      </c>
      <c r="P191" s="17">
        <f t="shared" si="24"/>
        <v>12</v>
      </c>
      <c r="Q191" s="17">
        <f t="shared" si="25"/>
        <v>0</v>
      </c>
      <c r="R191" s="17">
        <f t="shared" si="26"/>
        <v>0</v>
      </c>
      <c r="S191" s="17">
        <f t="shared" si="27"/>
        <v>0</v>
      </c>
      <c r="T191" s="17">
        <f t="shared" si="22"/>
        <v>0</v>
      </c>
      <c r="U191" s="4"/>
      <c r="V191" s="4"/>
    </row>
    <row r="192" spans="1:22" x14ac:dyDescent="0.35">
      <c r="A192" s="290" t="str">
        <f t="shared" si="28"/>
        <v>Sat</v>
      </c>
      <c r="B192" s="15"/>
      <c r="C192" s="16"/>
      <c r="D192" s="6"/>
      <c r="E192" s="6"/>
      <c r="F192" s="6"/>
      <c r="G192" s="6"/>
      <c r="H192" s="6"/>
      <c r="I192" s="6"/>
      <c r="J192" s="6"/>
      <c r="K192" s="6"/>
      <c r="L192" s="20"/>
      <c r="M192" s="84">
        <f t="shared" si="20"/>
        <v>0</v>
      </c>
      <c r="N192" s="250">
        <f>RHcount!X186</f>
        <v>0</v>
      </c>
      <c r="O192" s="17">
        <f t="shared" si="21"/>
        <v>12</v>
      </c>
      <c r="P192" s="17">
        <f t="shared" si="24"/>
        <v>12</v>
      </c>
      <c r="Q192" s="17">
        <f t="shared" si="25"/>
        <v>0</v>
      </c>
      <c r="R192" s="17">
        <f t="shared" si="26"/>
        <v>0</v>
      </c>
      <c r="S192" s="17">
        <f t="shared" si="27"/>
        <v>0</v>
      </c>
      <c r="T192" s="17">
        <f t="shared" si="22"/>
        <v>0</v>
      </c>
      <c r="U192" s="4"/>
      <c r="V192" s="4"/>
    </row>
    <row r="193" spans="1:22" x14ac:dyDescent="0.35">
      <c r="A193" s="290" t="str">
        <f t="shared" si="28"/>
        <v>Sat</v>
      </c>
      <c r="B193" s="15"/>
      <c r="C193" s="16"/>
      <c r="D193" s="6"/>
      <c r="E193" s="6"/>
      <c r="F193" s="6"/>
      <c r="G193" s="6"/>
      <c r="H193" s="6"/>
      <c r="I193" s="6"/>
      <c r="J193" s="6"/>
      <c r="K193" s="6"/>
      <c r="L193" s="20"/>
      <c r="M193" s="84">
        <f t="shared" si="20"/>
        <v>0</v>
      </c>
      <c r="N193" s="250">
        <f>RHcount!X187</f>
        <v>0</v>
      </c>
      <c r="O193" s="17">
        <f t="shared" si="21"/>
        <v>12</v>
      </c>
      <c r="P193" s="17">
        <f t="shared" si="24"/>
        <v>12</v>
      </c>
      <c r="Q193" s="17">
        <f t="shared" si="25"/>
        <v>0</v>
      </c>
      <c r="R193" s="17">
        <f t="shared" si="26"/>
        <v>0</v>
      </c>
      <c r="S193" s="17">
        <f t="shared" si="27"/>
        <v>0</v>
      </c>
      <c r="T193" s="17">
        <f t="shared" si="22"/>
        <v>0</v>
      </c>
      <c r="U193" s="4"/>
      <c r="V193" s="4"/>
    </row>
    <row r="194" spans="1:22" x14ac:dyDescent="0.35">
      <c r="A194" s="290" t="str">
        <f t="shared" si="28"/>
        <v>Sat</v>
      </c>
      <c r="B194" s="15"/>
      <c r="C194" s="16"/>
      <c r="D194" s="6"/>
      <c r="E194" s="6"/>
      <c r="F194" s="6"/>
      <c r="G194" s="6"/>
      <c r="H194" s="6"/>
      <c r="I194" s="6"/>
      <c r="J194" s="6"/>
      <c r="K194" s="6"/>
      <c r="L194" s="20"/>
      <c r="M194" s="84">
        <f t="shared" si="20"/>
        <v>0</v>
      </c>
      <c r="N194" s="250">
        <f>RHcount!X188</f>
        <v>0</v>
      </c>
      <c r="O194" s="17">
        <f t="shared" si="21"/>
        <v>12</v>
      </c>
      <c r="P194" s="17">
        <f t="shared" si="24"/>
        <v>12</v>
      </c>
      <c r="Q194" s="17">
        <f t="shared" si="25"/>
        <v>0</v>
      </c>
      <c r="R194" s="17">
        <f t="shared" si="26"/>
        <v>0</v>
      </c>
      <c r="S194" s="17">
        <f t="shared" si="27"/>
        <v>0</v>
      </c>
      <c r="T194" s="17">
        <f t="shared" si="22"/>
        <v>0</v>
      </c>
      <c r="U194" s="4"/>
      <c r="V194" s="4"/>
    </row>
    <row r="195" spans="1:22" x14ac:dyDescent="0.35">
      <c r="A195" s="290" t="str">
        <f t="shared" si="28"/>
        <v>Sat</v>
      </c>
      <c r="B195" s="15"/>
      <c r="C195" s="16"/>
      <c r="D195" s="6"/>
      <c r="E195" s="6"/>
      <c r="F195" s="6"/>
      <c r="G195" s="6"/>
      <c r="H195" s="6"/>
      <c r="I195" s="6"/>
      <c r="J195" s="6"/>
      <c r="K195" s="6"/>
      <c r="L195" s="20"/>
      <c r="M195" s="84">
        <f t="shared" si="20"/>
        <v>0</v>
      </c>
      <c r="N195" s="250">
        <f>RHcount!X189</f>
        <v>0</v>
      </c>
      <c r="O195" s="17">
        <f t="shared" si="21"/>
        <v>12</v>
      </c>
      <c r="P195" s="17">
        <f t="shared" si="24"/>
        <v>12</v>
      </c>
      <c r="Q195" s="17">
        <f t="shared" si="25"/>
        <v>0</v>
      </c>
      <c r="R195" s="17">
        <f t="shared" si="26"/>
        <v>0</v>
      </c>
      <c r="S195" s="17">
        <f t="shared" si="27"/>
        <v>0</v>
      </c>
      <c r="T195" s="17">
        <f t="shared" si="22"/>
        <v>0</v>
      </c>
      <c r="U195" s="4"/>
      <c r="V195" s="4"/>
    </row>
    <row r="196" spans="1:22" x14ac:dyDescent="0.35">
      <c r="A196" s="290" t="str">
        <f t="shared" si="28"/>
        <v>Sat</v>
      </c>
      <c r="B196" s="15"/>
      <c r="C196" s="16"/>
      <c r="D196" s="6"/>
      <c r="E196" s="6"/>
      <c r="F196" s="6"/>
      <c r="G196" s="6"/>
      <c r="H196" s="6"/>
      <c r="I196" s="6"/>
      <c r="J196" s="6"/>
      <c r="K196" s="6"/>
      <c r="L196" s="20"/>
      <c r="M196" s="84">
        <f t="shared" si="20"/>
        <v>0</v>
      </c>
      <c r="N196" s="250">
        <f>RHcount!X190</f>
        <v>0</v>
      </c>
      <c r="O196" s="17">
        <f t="shared" si="21"/>
        <v>12</v>
      </c>
      <c r="P196" s="17">
        <f t="shared" si="24"/>
        <v>12</v>
      </c>
      <c r="Q196" s="17">
        <f t="shared" si="25"/>
        <v>0</v>
      </c>
      <c r="R196" s="17">
        <f t="shared" si="26"/>
        <v>0</v>
      </c>
      <c r="S196" s="17">
        <f t="shared" si="27"/>
        <v>0</v>
      </c>
      <c r="T196" s="17">
        <f t="shared" si="22"/>
        <v>0</v>
      </c>
      <c r="U196" s="4"/>
      <c r="V196" s="4"/>
    </row>
    <row r="197" spans="1:22" x14ac:dyDescent="0.35">
      <c r="A197" s="290" t="str">
        <f t="shared" si="28"/>
        <v>Sat</v>
      </c>
      <c r="B197" s="15"/>
      <c r="C197" s="16"/>
      <c r="D197" s="6"/>
      <c r="E197" s="6"/>
      <c r="F197" s="6"/>
      <c r="G197" s="6"/>
      <c r="H197" s="6"/>
      <c r="I197" s="6"/>
      <c r="J197" s="6"/>
      <c r="K197" s="6"/>
      <c r="L197" s="20"/>
      <c r="M197" s="84">
        <f t="shared" si="20"/>
        <v>0</v>
      </c>
      <c r="N197" s="250">
        <f>RHcount!X191</f>
        <v>0</v>
      </c>
      <c r="O197" s="17">
        <f t="shared" si="21"/>
        <v>12</v>
      </c>
      <c r="P197" s="17">
        <f t="shared" si="24"/>
        <v>12</v>
      </c>
      <c r="Q197" s="17">
        <f t="shared" si="25"/>
        <v>0</v>
      </c>
      <c r="R197" s="17">
        <f t="shared" si="26"/>
        <v>0</v>
      </c>
      <c r="S197" s="17">
        <f t="shared" si="27"/>
        <v>0</v>
      </c>
      <c r="T197" s="17">
        <f t="shared" si="22"/>
        <v>0</v>
      </c>
      <c r="U197" s="4"/>
      <c r="V197" s="4"/>
    </row>
    <row r="198" spans="1:22" x14ac:dyDescent="0.35">
      <c r="A198" s="290" t="str">
        <f t="shared" si="28"/>
        <v>Sat</v>
      </c>
      <c r="B198" s="15"/>
      <c r="C198" s="16"/>
      <c r="D198" s="6"/>
      <c r="E198" s="6"/>
      <c r="F198" s="6"/>
      <c r="G198" s="6"/>
      <c r="H198" s="6"/>
      <c r="I198" s="6"/>
      <c r="J198" s="6"/>
      <c r="K198" s="6"/>
      <c r="L198" s="20"/>
      <c r="M198" s="84">
        <f t="shared" si="20"/>
        <v>0</v>
      </c>
      <c r="N198" s="250">
        <f>RHcount!X192</f>
        <v>0</v>
      </c>
      <c r="O198" s="17">
        <f t="shared" si="21"/>
        <v>12</v>
      </c>
      <c r="P198" s="17">
        <f t="shared" si="24"/>
        <v>12</v>
      </c>
      <c r="Q198" s="17">
        <f t="shared" si="25"/>
        <v>0</v>
      </c>
      <c r="R198" s="17">
        <f t="shared" si="26"/>
        <v>0</v>
      </c>
      <c r="S198" s="17">
        <f t="shared" si="27"/>
        <v>0</v>
      </c>
      <c r="T198" s="17">
        <f t="shared" si="22"/>
        <v>0</v>
      </c>
      <c r="U198" s="4"/>
      <c r="V198" s="4"/>
    </row>
    <row r="199" spans="1:22" x14ac:dyDescent="0.35">
      <c r="A199" s="290" t="str">
        <f t="shared" si="28"/>
        <v>Sat</v>
      </c>
      <c r="B199" s="15"/>
      <c r="C199" s="16"/>
      <c r="D199" s="6"/>
      <c r="E199" s="6"/>
      <c r="F199" s="6"/>
      <c r="G199" s="6"/>
      <c r="H199" s="6"/>
      <c r="I199" s="6"/>
      <c r="J199" s="6"/>
      <c r="K199" s="6"/>
      <c r="L199" s="20"/>
      <c r="M199" s="84">
        <f t="shared" si="20"/>
        <v>0</v>
      </c>
      <c r="N199" s="250">
        <f>RHcount!X193</f>
        <v>0</v>
      </c>
      <c r="O199" s="17">
        <f t="shared" si="21"/>
        <v>12</v>
      </c>
      <c r="P199" s="17">
        <f t="shared" si="24"/>
        <v>12</v>
      </c>
      <c r="Q199" s="17">
        <f t="shared" si="25"/>
        <v>0</v>
      </c>
      <c r="R199" s="17">
        <f t="shared" si="26"/>
        <v>0</v>
      </c>
      <c r="S199" s="17">
        <f t="shared" si="27"/>
        <v>0</v>
      </c>
      <c r="T199" s="17">
        <f t="shared" si="22"/>
        <v>0</v>
      </c>
      <c r="U199" s="4"/>
      <c r="V199" s="4"/>
    </row>
    <row r="200" spans="1:22" x14ac:dyDescent="0.35">
      <c r="A200" s="290" t="str">
        <f t="shared" si="28"/>
        <v>Sat</v>
      </c>
      <c r="B200" s="15"/>
      <c r="C200" s="16"/>
      <c r="D200" s="6"/>
      <c r="E200" s="6"/>
      <c r="F200" s="6"/>
      <c r="G200" s="6"/>
      <c r="H200" s="6"/>
      <c r="I200" s="6"/>
      <c r="J200" s="6"/>
      <c r="K200" s="6"/>
      <c r="L200" s="20"/>
      <c r="M200" s="84">
        <f t="shared" si="20"/>
        <v>0</v>
      </c>
      <c r="N200" s="250">
        <f>RHcount!X194</f>
        <v>0</v>
      </c>
      <c r="O200" s="17">
        <f t="shared" si="21"/>
        <v>12</v>
      </c>
      <c r="P200" s="17">
        <f t="shared" si="24"/>
        <v>12</v>
      </c>
      <c r="Q200" s="17">
        <f t="shared" si="25"/>
        <v>0</v>
      </c>
      <c r="R200" s="17">
        <f t="shared" si="26"/>
        <v>0</v>
      </c>
      <c r="S200" s="17">
        <f t="shared" si="27"/>
        <v>0</v>
      </c>
      <c r="T200" s="17">
        <f t="shared" si="22"/>
        <v>0</v>
      </c>
      <c r="U200" s="4"/>
      <c r="V200" s="4"/>
    </row>
    <row r="201" spans="1:22" x14ac:dyDescent="0.35">
      <c r="A201" s="290" t="str">
        <f t="shared" si="28"/>
        <v>Sat</v>
      </c>
      <c r="B201" s="15"/>
      <c r="C201" s="16"/>
      <c r="D201" s="6"/>
      <c r="E201" s="6"/>
      <c r="F201" s="6"/>
      <c r="G201" s="6"/>
      <c r="H201" s="6"/>
      <c r="I201" s="6"/>
      <c r="J201" s="6"/>
      <c r="K201" s="6"/>
      <c r="L201" s="20"/>
      <c r="M201" s="84">
        <f t="shared" si="20"/>
        <v>0</v>
      </c>
      <c r="N201" s="250">
        <f>RHcount!X195</f>
        <v>0</v>
      </c>
      <c r="O201" s="17">
        <f t="shared" si="21"/>
        <v>12</v>
      </c>
      <c r="P201" s="17">
        <f t="shared" si="24"/>
        <v>12</v>
      </c>
      <c r="Q201" s="17">
        <f t="shared" si="25"/>
        <v>0</v>
      </c>
      <c r="R201" s="17">
        <f t="shared" si="26"/>
        <v>0</v>
      </c>
      <c r="S201" s="17">
        <f t="shared" si="27"/>
        <v>0</v>
      </c>
      <c r="T201" s="17">
        <f t="shared" si="22"/>
        <v>0</v>
      </c>
      <c r="U201" s="4"/>
      <c r="V201" s="4"/>
    </row>
    <row r="202" spans="1:22" x14ac:dyDescent="0.35">
      <c r="A202" s="290" t="str">
        <f t="shared" si="28"/>
        <v>Sat</v>
      </c>
      <c r="B202" s="15"/>
      <c r="C202" s="16"/>
      <c r="D202" s="6"/>
      <c r="E202" s="6"/>
      <c r="F202" s="6"/>
      <c r="G202" s="6"/>
      <c r="H202" s="6"/>
      <c r="I202" s="6"/>
      <c r="J202" s="6"/>
      <c r="K202" s="6"/>
      <c r="L202" s="20"/>
      <c r="M202" s="84">
        <f t="shared" si="20"/>
        <v>0</v>
      </c>
      <c r="N202" s="250">
        <f>RHcount!X196</f>
        <v>0</v>
      </c>
      <c r="O202" s="17">
        <f t="shared" si="21"/>
        <v>12</v>
      </c>
      <c r="P202" s="17">
        <f t="shared" si="24"/>
        <v>12</v>
      </c>
      <c r="Q202" s="17">
        <f t="shared" si="25"/>
        <v>0</v>
      </c>
      <c r="R202" s="17">
        <f t="shared" si="26"/>
        <v>0</v>
      </c>
      <c r="S202" s="17">
        <f t="shared" si="27"/>
        <v>0</v>
      </c>
      <c r="T202" s="17">
        <f t="shared" si="22"/>
        <v>0</v>
      </c>
      <c r="U202" s="4"/>
      <c r="V202" s="4"/>
    </row>
    <row r="203" spans="1:22" x14ac:dyDescent="0.35">
      <c r="A203" s="290" t="str">
        <f t="shared" si="28"/>
        <v>Sat</v>
      </c>
      <c r="B203" s="15"/>
      <c r="C203" s="16"/>
      <c r="D203" s="6"/>
      <c r="E203" s="6"/>
      <c r="F203" s="6"/>
      <c r="G203" s="6"/>
      <c r="H203" s="6"/>
      <c r="I203" s="6"/>
      <c r="J203" s="6"/>
      <c r="K203" s="6"/>
      <c r="L203" s="20"/>
      <c r="M203" s="84">
        <f t="shared" ref="M203:M266" si="29">IF(F203&gt;"a",VLOOKUP(F203,$U$11:$V$26,2),F203)</f>
        <v>0</v>
      </c>
      <c r="N203" s="250">
        <f>RHcount!X197</f>
        <v>0</v>
      </c>
      <c r="O203" s="17">
        <f t="shared" si="21"/>
        <v>12</v>
      </c>
      <c r="P203" s="17">
        <f t="shared" si="24"/>
        <v>12</v>
      </c>
      <c r="Q203" s="17">
        <f t="shared" si="25"/>
        <v>0</v>
      </c>
      <c r="R203" s="17">
        <f t="shared" si="26"/>
        <v>0</v>
      </c>
      <c r="S203" s="17">
        <f t="shared" si="27"/>
        <v>0</v>
      </c>
      <c r="T203" s="17">
        <f t="shared" si="22"/>
        <v>0</v>
      </c>
      <c r="U203" s="4"/>
      <c r="V203" s="4"/>
    </row>
    <row r="204" spans="1:22" x14ac:dyDescent="0.35">
      <c r="A204" s="290" t="str">
        <f t="shared" si="28"/>
        <v>Sat</v>
      </c>
      <c r="B204" s="15"/>
      <c r="C204" s="16"/>
      <c r="D204" s="6"/>
      <c r="E204" s="6"/>
      <c r="F204" s="6"/>
      <c r="G204" s="6"/>
      <c r="H204" s="6"/>
      <c r="I204" s="6"/>
      <c r="J204" s="6"/>
      <c r="K204" s="6"/>
      <c r="L204" s="20"/>
      <c r="M204" s="84">
        <f t="shared" si="29"/>
        <v>0</v>
      </c>
      <c r="N204" s="250">
        <f>RHcount!X198</f>
        <v>0</v>
      </c>
      <c r="O204" s="17">
        <f t="shared" si="21"/>
        <v>12</v>
      </c>
      <c r="P204" s="17">
        <f t="shared" si="24"/>
        <v>12</v>
      </c>
      <c r="Q204" s="17">
        <f t="shared" si="25"/>
        <v>0</v>
      </c>
      <c r="R204" s="17">
        <f t="shared" si="26"/>
        <v>0</v>
      </c>
      <c r="S204" s="17">
        <f t="shared" si="27"/>
        <v>0</v>
      </c>
      <c r="T204" s="17">
        <f t="shared" si="22"/>
        <v>0</v>
      </c>
      <c r="U204" s="4"/>
      <c r="V204" s="4"/>
    </row>
    <row r="205" spans="1:22" x14ac:dyDescent="0.35">
      <c r="A205" s="290" t="str">
        <f t="shared" ref="A205:A268" si="30">TEXT(B205,"ddd")</f>
        <v>Sat</v>
      </c>
      <c r="B205" s="15"/>
      <c r="C205" s="16"/>
      <c r="D205" s="6"/>
      <c r="E205" s="6"/>
      <c r="F205" s="6"/>
      <c r="G205" s="6"/>
      <c r="H205" s="6"/>
      <c r="I205" s="6"/>
      <c r="J205" s="6"/>
      <c r="K205" s="6"/>
      <c r="L205" s="20"/>
      <c r="M205" s="84">
        <f t="shared" si="29"/>
        <v>0</v>
      </c>
      <c r="N205" s="250">
        <f>RHcount!X199</f>
        <v>0</v>
      </c>
      <c r="O205" s="17">
        <f t="shared" ref="O205:O268" si="31">HOUR(C205)+MINUTE(C205)/60+12</f>
        <v>12</v>
      </c>
      <c r="P205" s="17">
        <f t="shared" si="24"/>
        <v>12</v>
      </c>
      <c r="Q205" s="17">
        <f t="shared" si="25"/>
        <v>0</v>
      </c>
      <c r="R205" s="17">
        <f t="shared" si="26"/>
        <v>0</v>
      </c>
      <c r="S205" s="17">
        <f t="shared" si="27"/>
        <v>0</v>
      </c>
      <c r="T205" s="17">
        <f t="shared" ref="T205:T268" si="32">S205*R205</f>
        <v>0</v>
      </c>
      <c r="U205" s="4"/>
      <c r="V205" s="4"/>
    </row>
    <row r="206" spans="1:22" x14ac:dyDescent="0.35">
      <c r="A206" s="290" t="str">
        <f t="shared" si="30"/>
        <v>Sat</v>
      </c>
      <c r="B206" s="15"/>
      <c r="C206" s="16"/>
      <c r="D206" s="6"/>
      <c r="E206" s="6"/>
      <c r="F206" s="6"/>
      <c r="G206" s="6"/>
      <c r="H206" s="6"/>
      <c r="I206" s="6"/>
      <c r="J206" s="6"/>
      <c r="K206" s="6"/>
      <c r="L206" s="20"/>
      <c r="M206" s="84">
        <f t="shared" si="29"/>
        <v>0</v>
      </c>
      <c r="N206" s="250">
        <f>RHcount!X200</f>
        <v>0</v>
      </c>
      <c r="O206" s="17">
        <f t="shared" si="31"/>
        <v>12</v>
      </c>
      <c r="P206" s="17">
        <f t="shared" si="24"/>
        <v>12</v>
      </c>
      <c r="Q206" s="17">
        <f t="shared" si="25"/>
        <v>0</v>
      </c>
      <c r="R206" s="17">
        <f t="shared" si="26"/>
        <v>0</v>
      </c>
      <c r="S206" s="17">
        <f t="shared" si="27"/>
        <v>0</v>
      </c>
      <c r="T206" s="17">
        <f t="shared" si="32"/>
        <v>0</v>
      </c>
      <c r="U206" s="4"/>
      <c r="V206" s="4"/>
    </row>
    <row r="207" spans="1:22" x14ac:dyDescent="0.35">
      <c r="A207" s="290" t="str">
        <f t="shared" si="30"/>
        <v>Sat</v>
      </c>
      <c r="B207" s="15"/>
      <c r="C207" s="16"/>
      <c r="D207" s="6"/>
      <c r="E207" s="6"/>
      <c r="F207" s="6"/>
      <c r="G207" s="6"/>
      <c r="H207" s="6"/>
      <c r="I207" s="6"/>
      <c r="J207" s="6"/>
      <c r="K207" s="6"/>
      <c r="L207" s="20"/>
      <c r="M207" s="84">
        <f t="shared" si="29"/>
        <v>0</v>
      </c>
      <c r="N207" s="250">
        <f>RHcount!X201</f>
        <v>0</v>
      </c>
      <c r="O207" s="17">
        <f t="shared" si="31"/>
        <v>12</v>
      </c>
      <c r="P207" s="17">
        <f t="shared" si="24"/>
        <v>12</v>
      </c>
      <c r="Q207" s="17">
        <f t="shared" si="25"/>
        <v>0</v>
      </c>
      <c r="R207" s="17">
        <f t="shared" si="26"/>
        <v>0</v>
      </c>
      <c r="S207" s="17">
        <f t="shared" si="27"/>
        <v>0</v>
      </c>
      <c r="T207" s="17">
        <f t="shared" si="32"/>
        <v>0</v>
      </c>
      <c r="U207" s="4"/>
      <c r="V207" s="4"/>
    </row>
    <row r="208" spans="1:22" x14ac:dyDescent="0.35">
      <c r="A208" s="290" t="str">
        <f t="shared" si="30"/>
        <v>Sat</v>
      </c>
      <c r="B208" s="15"/>
      <c r="C208" s="16"/>
      <c r="D208" s="6"/>
      <c r="E208" s="6"/>
      <c r="F208" s="6"/>
      <c r="G208" s="6"/>
      <c r="H208" s="6"/>
      <c r="I208" s="6"/>
      <c r="J208" s="6"/>
      <c r="K208" s="6"/>
      <c r="L208" s="20"/>
      <c r="M208" s="84">
        <f t="shared" si="29"/>
        <v>0</v>
      </c>
      <c r="N208" s="250">
        <f>RHcount!X202</f>
        <v>0</v>
      </c>
      <c r="O208" s="17">
        <f t="shared" si="31"/>
        <v>12</v>
      </c>
      <c r="P208" s="17">
        <f t="shared" si="24"/>
        <v>12</v>
      </c>
      <c r="Q208" s="17">
        <f t="shared" si="25"/>
        <v>0</v>
      </c>
      <c r="R208" s="17">
        <f t="shared" si="26"/>
        <v>0</v>
      </c>
      <c r="S208" s="17">
        <f t="shared" si="27"/>
        <v>0</v>
      </c>
      <c r="T208" s="17">
        <f t="shared" si="32"/>
        <v>0</v>
      </c>
      <c r="U208" s="4"/>
      <c r="V208" s="4"/>
    </row>
    <row r="209" spans="1:22" x14ac:dyDescent="0.35">
      <c r="A209" s="290" t="str">
        <f t="shared" si="30"/>
        <v>Sat</v>
      </c>
      <c r="B209" s="15"/>
      <c r="C209" s="16"/>
      <c r="D209" s="6"/>
      <c r="E209" s="6"/>
      <c r="F209" s="6"/>
      <c r="G209" s="6"/>
      <c r="H209" s="6"/>
      <c r="I209" s="6"/>
      <c r="J209" s="6"/>
      <c r="K209" s="6"/>
      <c r="L209" s="20"/>
      <c r="M209" s="84">
        <f t="shared" si="29"/>
        <v>0</v>
      </c>
      <c r="N209" s="250">
        <f>RHcount!X203</f>
        <v>0</v>
      </c>
      <c r="O209" s="17">
        <f t="shared" si="31"/>
        <v>12</v>
      </c>
      <c r="P209" s="17">
        <f t="shared" si="24"/>
        <v>12</v>
      </c>
      <c r="Q209" s="17">
        <f t="shared" si="25"/>
        <v>0</v>
      </c>
      <c r="R209" s="17">
        <f t="shared" si="26"/>
        <v>0</v>
      </c>
      <c r="S209" s="17">
        <f t="shared" si="27"/>
        <v>0</v>
      </c>
      <c r="T209" s="17">
        <f t="shared" si="32"/>
        <v>0</v>
      </c>
      <c r="U209" s="4"/>
      <c r="V209" s="4"/>
    </row>
    <row r="210" spans="1:22" x14ac:dyDescent="0.35">
      <c r="A210" s="290" t="str">
        <f t="shared" si="30"/>
        <v>Sat</v>
      </c>
      <c r="B210" s="15"/>
      <c r="C210" s="16"/>
      <c r="D210" s="6"/>
      <c r="E210" s="6"/>
      <c r="F210" s="6"/>
      <c r="G210" s="6"/>
      <c r="H210" s="6"/>
      <c r="I210" s="6"/>
      <c r="J210" s="6"/>
      <c r="K210" s="6"/>
      <c r="L210" s="20"/>
      <c r="M210" s="84">
        <f t="shared" si="29"/>
        <v>0</v>
      </c>
      <c r="N210" s="250">
        <f>RHcount!X204</f>
        <v>0</v>
      </c>
      <c r="O210" s="17">
        <f t="shared" si="31"/>
        <v>12</v>
      </c>
      <c r="P210" s="17">
        <f t="shared" si="24"/>
        <v>12</v>
      </c>
      <c r="Q210" s="17">
        <f t="shared" si="25"/>
        <v>0</v>
      </c>
      <c r="R210" s="17">
        <f t="shared" si="26"/>
        <v>0</v>
      </c>
      <c r="S210" s="17">
        <f t="shared" si="27"/>
        <v>0</v>
      </c>
      <c r="T210" s="17">
        <f t="shared" si="32"/>
        <v>0</v>
      </c>
      <c r="U210" s="4"/>
      <c r="V210" s="4"/>
    </row>
    <row r="211" spans="1:22" x14ac:dyDescent="0.35">
      <c r="A211" s="290" t="str">
        <f t="shared" si="30"/>
        <v>Sat</v>
      </c>
      <c r="B211" s="15"/>
      <c r="C211" s="16"/>
      <c r="D211" s="6"/>
      <c r="E211" s="6"/>
      <c r="F211" s="6"/>
      <c r="G211" s="6"/>
      <c r="H211" s="6"/>
      <c r="I211" s="6"/>
      <c r="J211" s="6"/>
      <c r="K211" s="6"/>
      <c r="L211" s="20"/>
      <c r="M211" s="84">
        <f t="shared" si="29"/>
        <v>0</v>
      </c>
      <c r="N211" s="250">
        <f>RHcount!X205</f>
        <v>0</v>
      </c>
      <c r="O211" s="17">
        <f t="shared" si="31"/>
        <v>12</v>
      </c>
      <c r="P211" s="17">
        <f t="shared" si="24"/>
        <v>12</v>
      </c>
      <c r="Q211" s="17">
        <f t="shared" si="25"/>
        <v>0</v>
      </c>
      <c r="R211" s="17">
        <f t="shared" si="26"/>
        <v>0</v>
      </c>
      <c r="S211" s="17">
        <f t="shared" si="27"/>
        <v>0</v>
      </c>
      <c r="T211" s="17">
        <f t="shared" si="32"/>
        <v>0</v>
      </c>
      <c r="U211" s="4"/>
      <c r="V211" s="4"/>
    </row>
    <row r="212" spans="1:22" x14ac:dyDescent="0.35">
      <c r="A212" s="290" t="str">
        <f t="shared" si="30"/>
        <v>Sat</v>
      </c>
      <c r="B212" s="15"/>
      <c r="C212" s="16"/>
      <c r="D212" s="6"/>
      <c r="E212" s="6"/>
      <c r="F212" s="6"/>
      <c r="G212" s="6"/>
      <c r="H212" s="6"/>
      <c r="I212" s="6"/>
      <c r="J212" s="6"/>
      <c r="K212" s="6"/>
      <c r="L212" s="20"/>
      <c r="M212" s="84">
        <f t="shared" si="29"/>
        <v>0</v>
      </c>
      <c r="N212" s="250">
        <f>RHcount!X206</f>
        <v>0</v>
      </c>
      <c r="O212" s="17">
        <f t="shared" si="31"/>
        <v>12</v>
      </c>
      <c r="P212" s="17">
        <f t="shared" si="24"/>
        <v>12</v>
      </c>
      <c r="Q212" s="17">
        <f t="shared" si="25"/>
        <v>0</v>
      </c>
      <c r="R212" s="17">
        <f t="shared" si="26"/>
        <v>0</v>
      </c>
      <c r="S212" s="17">
        <f t="shared" si="27"/>
        <v>0</v>
      </c>
      <c r="T212" s="17">
        <f t="shared" si="32"/>
        <v>0</v>
      </c>
      <c r="U212" s="4"/>
      <c r="V212" s="4"/>
    </row>
    <row r="213" spans="1:22" x14ac:dyDescent="0.35">
      <c r="A213" s="290" t="str">
        <f t="shared" si="30"/>
        <v>Sat</v>
      </c>
      <c r="B213" s="15"/>
      <c r="C213" s="16"/>
      <c r="D213" s="6"/>
      <c r="E213" s="6"/>
      <c r="F213" s="6"/>
      <c r="G213" s="6"/>
      <c r="H213" s="6"/>
      <c r="I213" s="6"/>
      <c r="J213" s="6"/>
      <c r="K213" s="6"/>
      <c r="L213" s="20"/>
      <c r="M213" s="84">
        <f t="shared" si="29"/>
        <v>0</v>
      </c>
      <c r="N213" s="250">
        <f>RHcount!X207</f>
        <v>0</v>
      </c>
      <c r="O213" s="17">
        <f t="shared" si="31"/>
        <v>12</v>
      </c>
      <c r="P213" s="17">
        <f t="shared" si="24"/>
        <v>12</v>
      </c>
      <c r="Q213" s="17">
        <f t="shared" si="25"/>
        <v>0</v>
      </c>
      <c r="R213" s="17">
        <f t="shared" si="26"/>
        <v>0</v>
      </c>
      <c r="S213" s="17">
        <f t="shared" si="27"/>
        <v>0</v>
      </c>
      <c r="T213" s="17">
        <f t="shared" si="32"/>
        <v>0</v>
      </c>
      <c r="U213" s="4"/>
      <c r="V213" s="4"/>
    </row>
    <row r="214" spans="1:22" x14ac:dyDescent="0.35">
      <c r="A214" s="290" t="str">
        <f t="shared" si="30"/>
        <v>Sat</v>
      </c>
      <c r="B214" s="15"/>
      <c r="C214" s="16"/>
      <c r="D214" s="6"/>
      <c r="E214" s="6"/>
      <c r="F214" s="6"/>
      <c r="G214" s="6"/>
      <c r="H214" s="6"/>
      <c r="I214" s="6"/>
      <c r="J214" s="6"/>
      <c r="K214" s="6"/>
      <c r="L214" s="20"/>
      <c r="M214" s="84">
        <f t="shared" si="29"/>
        <v>0</v>
      </c>
      <c r="N214" s="250">
        <f>RHcount!X208</f>
        <v>0</v>
      </c>
      <c r="O214" s="17">
        <f t="shared" si="31"/>
        <v>12</v>
      </c>
      <c r="P214" s="17">
        <f t="shared" ref="P214:P277" si="33">IF(AND(O214&gt;20,O214&lt;30),20,O214)</f>
        <v>12</v>
      </c>
      <c r="Q214" s="17">
        <f t="shared" ref="Q214:Q277" si="34">IF(AND(O214&gt;20,O214&lt;30),0,MAX(0,E214-70))</f>
        <v>0</v>
      </c>
      <c r="R214" s="17">
        <f t="shared" ref="R214:R277" si="35">IF(P214&gt;0,ABS((P214-P213)/2+(P215-P214)/2),0)</f>
        <v>0</v>
      </c>
      <c r="S214" s="17">
        <f t="shared" ref="S214:S277" si="36">IF(OR(O214&gt;30,O214&lt;20),Q214+S213,0)</f>
        <v>0</v>
      </c>
      <c r="T214" s="17">
        <f t="shared" si="32"/>
        <v>0</v>
      </c>
      <c r="U214" s="4"/>
      <c r="V214" s="4"/>
    </row>
    <row r="215" spans="1:22" x14ac:dyDescent="0.35">
      <c r="A215" s="290" t="str">
        <f t="shared" si="30"/>
        <v>Sat</v>
      </c>
      <c r="B215" s="15"/>
      <c r="C215" s="16"/>
      <c r="D215" s="6"/>
      <c r="E215" s="6"/>
      <c r="F215" s="6"/>
      <c r="G215" s="6"/>
      <c r="H215" s="6"/>
      <c r="I215" s="6"/>
      <c r="J215" s="6"/>
      <c r="K215" s="6"/>
      <c r="L215" s="20"/>
      <c r="M215" s="84">
        <f t="shared" si="29"/>
        <v>0</v>
      </c>
      <c r="N215" s="250">
        <f>RHcount!X209</f>
        <v>0</v>
      </c>
      <c r="O215" s="17">
        <f t="shared" si="31"/>
        <v>12</v>
      </c>
      <c r="P215" s="17">
        <f t="shared" si="33"/>
        <v>12</v>
      </c>
      <c r="Q215" s="17">
        <f t="shared" si="34"/>
        <v>0</v>
      </c>
      <c r="R215" s="17">
        <f t="shared" si="35"/>
        <v>0</v>
      </c>
      <c r="S215" s="17">
        <f t="shared" si="36"/>
        <v>0</v>
      </c>
      <c r="T215" s="17">
        <f t="shared" si="32"/>
        <v>0</v>
      </c>
      <c r="U215" s="4"/>
      <c r="V215" s="4"/>
    </row>
    <row r="216" spans="1:22" x14ac:dyDescent="0.35">
      <c r="A216" s="290" t="str">
        <f t="shared" si="30"/>
        <v>Sat</v>
      </c>
      <c r="B216" s="15"/>
      <c r="C216" s="16"/>
      <c r="D216" s="6"/>
      <c r="E216" s="6"/>
      <c r="F216" s="6"/>
      <c r="G216" s="6"/>
      <c r="H216" s="6"/>
      <c r="I216" s="6"/>
      <c r="J216" s="6"/>
      <c r="K216" s="6"/>
      <c r="L216" s="20"/>
      <c r="M216" s="84">
        <f t="shared" si="29"/>
        <v>0</v>
      </c>
      <c r="N216" s="250">
        <f>RHcount!X210</f>
        <v>0</v>
      </c>
      <c r="O216" s="17">
        <f t="shared" si="31"/>
        <v>12</v>
      </c>
      <c r="P216" s="17">
        <f t="shared" si="33"/>
        <v>12</v>
      </c>
      <c r="Q216" s="17">
        <f t="shared" si="34"/>
        <v>0</v>
      </c>
      <c r="R216" s="17">
        <f t="shared" si="35"/>
        <v>0</v>
      </c>
      <c r="S216" s="17">
        <f t="shared" si="36"/>
        <v>0</v>
      </c>
      <c r="T216" s="17">
        <f t="shared" si="32"/>
        <v>0</v>
      </c>
      <c r="U216" s="4"/>
      <c r="V216" s="4"/>
    </row>
    <row r="217" spans="1:22" x14ac:dyDescent="0.35">
      <c r="A217" s="290" t="str">
        <f t="shared" si="30"/>
        <v>Sat</v>
      </c>
      <c r="B217" s="15"/>
      <c r="C217" s="16"/>
      <c r="D217" s="6"/>
      <c r="E217" s="6"/>
      <c r="F217" s="6"/>
      <c r="G217" s="6"/>
      <c r="H217" s="6"/>
      <c r="I217" s="6"/>
      <c r="J217" s="6"/>
      <c r="K217" s="6"/>
      <c r="L217" s="20"/>
      <c r="M217" s="84">
        <f t="shared" si="29"/>
        <v>0</v>
      </c>
      <c r="N217" s="250">
        <f>RHcount!X211</f>
        <v>0</v>
      </c>
      <c r="O217" s="17">
        <f t="shared" si="31"/>
        <v>12</v>
      </c>
      <c r="P217" s="17">
        <f t="shared" si="33"/>
        <v>12</v>
      </c>
      <c r="Q217" s="17">
        <f t="shared" si="34"/>
        <v>0</v>
      </c>
      <c r="R217" s="17">
        <f t="shared" si="35"/>
        <v>0</v>
      </c>
      <c r="S217" s="17">
        <f t="shared" si="36"/>
        <v>0</v>
      </c>
      <c r="T217" s="17">
        <f t="shared" si="32"/>
        <v>0</v>
      </c>
      <c r="U217" s="4"/>
      <c r="V217" s="4"/>
    </row>
    <row r="218" spans="1:22" x14ac:dyDescent="0.35">
      <c r="A218" s="290" t="str">
        <f t="shared" si="30"/>
        <v>Sat</v>
      </c>
      <c r="B218" s="15"/>
      <c r="C218" s="16"/>
      <c r="D218" s="6"/>
      <c r="E218" s="6"/>
      <c r="F218" s="6"/>
      <c r="G218" s="6"/>
      <c r="H218" s="6"/>
      <c r="I218" s="6"/>
      <c r="J218" s="6"/>
      <c r="K218" s="6"/>
      <c r="L218" s="20"/>
      <c r="M218" s="84">
        <f t="shared" si="29"/>
        <v>0</v>
      </c>
      <c r="N218" s="250">
        <f>RHcount!X212</f>
        <v>0</v>
      </c>
      <c r="O218" s="17">
        <f t="shared" si="31"/>
        <v>12</v>
      </c>
      <c r="P218" s="17">
        <f t="shared" si="33"/>
        <v>12</v>
      </c>
      <c r="Q218" s="17">
        <f t="shared" si="34"/>
        <v>0</v>
      </c>
      <c r="R218" s="17">
        <f t="shared" si="35"/>
        <v>0</v>
      </c>
      <c r="S218" s="17">
        <f t="shared" si="36"/>
        <v>0</v>
      </c>
      <c r="T218" s="17">
        <f t="shared" si="32"/>
        <v>0</v>
      </c>
      <c r="U218" s="4"/>
      <c r="V218" s="4"/>
    </row>
    <row r="219" spans="1:22" x14ac:dyDescent="0.35">
      <c r="A219" s="290" t="str">
        <f t="shared" si="30"/>
        <v>Sat</v>
      </c>
      <c r="B219" s="15"/>
      <c r="C219" s="16"/>
      <c r="D219" s="6"/>
      <c r="E219" s="6"/>
      <c r="F219" s="6"/>
      <c r="G219" s="6"/>
      <c r="H219" s="6"/>
      <c r="I219" s="6"/>
      <c r="J219" s="6"/>
      <c r="K219" s="6"/>
      <c r="L219" s="20"/>
      <c r="M219" s="84">
        <f t="shared" si="29"/>
        <v>0</v>
      </c>
      <c r="N219" s="250">
        <f>RHcount!X213</f>
        <v>0</v>
      </c>
      <c r="O219" s="17">
        <f t="shared" si="31"/>
        <v>12</v>
      </c>
      <c r="P219" s="17">
        <f t="shared" si="33"/>
        <v>12</v>
      </c>
      <c r="Q219" s="17">
        <f t="shared" si="34"/>
        <v>0</v>
      </c>
      <c r="R219" s="17">
        <f t="shared" si="35"/>
        <v>0</v>
      </c>
      <c r="S219" s="17">
        <f t="shared" si="36"/>
        <v>0</v>
      </c>
      <c r="T219" s="17">
        <f t="shared" si="32"/>
        <v>0</v>
      </c>
      <c r="U219" s="4"/>
      <c r="V219" s="4"/>
    </row>
    <row r="220" spans="1:22" x14ac:dyDescent="0.35">
      <c r="A220" s="290" t="str">
        <f t="shared" si="30"/>
        <v>Sat</v>
      </c>
      <c r="B220" s="15"/>
      <c r="C220" s="16"/>
      <c r="D220" s="6"/>
      <c r="E220" s="6"/>
      <c r="F220" s="6"/>
      <c r="G220" s="6"/>
      <c r="H220" s="6"/>
      <c r="I220" s="6"/>
      <c r="J220" s="6"/>
      <c r="K220" s="6"/>
      <c r="L220" s="20"/>
      <c r="M220" s="84">
        <f t="shared" si="29"/>
        <v>0</v>
      </c>
      <c r="N220" s="250">
        <f>RHcount!X214</f>
        <v>0</v>
      </c>
      <c r="O220" s="17">
        <f t="shared" si="31"/>
        <v>12</v>
      </c>
      <c r="P220" s="17">
        <f t="shared" si="33"/>
        <v>12</v>
      </c>
      <c r="Q220" s="17">
        <f t="shared" si="34"/>
        <v>0</v>
      </c>
      <c r="R220" s="17">
        <f t="shared" si="35"/>
        <v>0</v>
      </c>
      <c r="S220" s="17">
        <f t="shared" si="36"/>
        <v>0</v>
      </c>
      <c r="T220" s="17">
        <f t="shared" si="32"/>
        <v>0</v>
      </c>
      <c r="U220" s="4"/>
      <c r="V220" s="4"/>
    </row>
    <row r="221" spans="1:22" x14ac:dyDescent="0.35">
      <c r="A221" s="290" t="str">
        <f t="shared" si="30"/>
        <v>Sat</v>
      </c>
      <c r="B221" s="15"/>
      <c r="C221" s="16"/>
      <c r="D221" s="6"/>
      <c r="E221" s="6"/>
      <c r="F221" s="6"/>
      <c r="G221" s="6"/>
      <c r="H221" s="6"/>
      <c r="I221" s="6"/>
      <c r="J221" s="6"/>
      <c r="K221" s="6"/>
      <c r="L221" s="20"/>
      <c r="M221" s="84">
        <f t="shared" si="29"/>
        <v>0</v>
      </c>
      <c r="N221" s="250">
        <f>RHcount!X215</f>
        <v>0</v>
      </c>
      <c r="O221" s="17">
        <f t="shared" si="31"/>
        <v>12</v>
      </c>
      <c r="P221" s="17">
        <f t="shared" si="33"/>
        <v>12</v>
      </c>
      <c r="Q221" s="17">
        <f t="shared" si="34"/>
        <v>0</v>
      </c>
      <c r="R221" s="17">
        <f t="shared" si="35"/>
        <v>0</v>
      </c>
      <c r="S221" s="17">
        <f t="shared" si="36"/>
        <v>0</v>
      </c>
      <c r="T221" s="17">
        <f t="shared" si="32"/>
        <v>0</v>
      </c>
      <c r="U221" s="4"/>
      <c r="V221" s="4"/>
    </row>
    <row r="222" spans="1:22" x14ac:dyDescent="0.35">
      <c r="A222" s="290" t="str">
        <f t="shared" si="30"/>
        <v>Sat</v>
      </c>
      <c r="B222" s="15"/>
      <c r="C222" s="16"/>
      <c r="D222" s="6"/>
      <c r="E222" s="6"/>
      <c r="F222" s="6"/>
      <c r="G222" s="6"/>
      <c r="H222" s="6"/>
      <c r="I222" s="6"/>
      <c r="J222" s="6"/>
      <c r="K222" s="6"/>
      <c r="L222" s="20"/>
      <c r="M222" s="84">
        <f t="shared" si="29"/>
        <v>0</v>
      </c>
      <c r="N222" s="250">
        <f>RHcount!X216</f>
        <v>0</v>
      </c>
      <c r="O222" s="17">
        <f t="shared" si="31"/>
        <v>12</v>
      </c>
      <c r="P222" s="17">
        <f t="shared" si="33"/>
        <v>12</v>
      </c>
      <c r="Q222" s="17">
        <f t="shared" si="34"/>
        <v>0</v>
      </c>
      <c r="R222" s="17">
        <f t="shared" si="35"/>
        <v>0</v>
      </c>
      <c r="S222" s="17">
        <f t="shared" si="36"/>
        <v>0</v>
      </c>
      <c r="T222" s="17">
        <f t="shared" si="32"/>
        <v>0</v>
      </c>
      <c r="U222" s="4"/>
      <c r="V222" s="4"/>
    </row>
    <row r="223" spans="1:22" x14ac:dyDescent="0.35">
      <c r="A223" s="290" t="str">
        <f t="shared" si="30"/>
        <v>Sat</v>
      </c>
      <c r="B223" s="15"/>
      <c r="C223" s="16"/>
      <c r="D223" s="6"/>
      <c r="E223" s="6"/>
      <c r="F223" s="6"/>
      <c r="G223" s="6"/>
      <c r="H223" s="6"/>
      <c r="I223" s="6"/>
      <c r="J223" s="6"/>
      <c r="K223" s="6"/>
      <c r="L223" s="20"/>
      <c r="M223" s="84">
        <f t="shared" si="29"/>
        <v>0</v>
      </c>
      <c r="N223" s="250">
        <f>RHcount!X217</f>
        <v>0</v>
      </c>
      <c r="O223" s="17">
        <f t="shared" si="31"/>
        <v>12</v>
      </c>
      <c r="P223" s="17">
        <f t="shared" si="33"/>
        <v>12</v>
      </c>
      <c r="Q223" s="17">
        <f t="shared" si="34"/>
        <v>0</v>
      </c>
      <c r="R223" s="17">
        <f t="shared" si="35"/>
        <v>0</v>
      </c>
      <c r="S223" s="17">
        <f t="shared" si="36"/>
        <v>0</v>
      </c>
      <c r="T223" s="17">
        <f t="shared" si="32"/>
        <v>0</v>
      </c>
      <c r="U223" s="4"/>
      <c r="V223" s="4"/>
    </row>
    <row r="224" spans="1:22" x14ac:dyDescent="0.35">
      <c r="A224" s="290" t="str">
        <f t="shared" si="30"/>
        <v>Sat</v>
      </c>
      <c r="B224" s="15"/>
      <c r="C224" s="16"/>
      <c r="D224" s="6"/>
      <c r="E224" s="6"/>
      <c r="F224" s="6"/>
      <c r="G224" s="6"/>
      <c r="H224" s="6"/>
      <c r="I224" s="6"/>
      <c r="J224" s="6"/>
      <c r="K224" s="6"/>
      <c r="L224" s="20"/>
      <c r="M224" s="84">
        <f t="shared" si="29"/>
        <v>0</v>
      </c>
      <c r="N224" s="250">
        <f>RHcount!X218</f>
        <v>0</v>
      </c>
      <c r="O224" s="17">
        <f t="shared" si="31"/>
        <v>12</v>
      </c>
      <c r="P224" s="17">
        <f t="shared" si="33"/>
        <v>12</v>
      </c>
      <c r="Q224" s="17">
        <f t="shared" si="34"/>
        <v>0</v>
      </c>
      <c r="R224" s="17">
        <f t="shared" si="35"/>
        <v>0</v>
      </c>
      <c r="S224" s="17">
        <f t="shared" si="36"/>
        <v>0</v>
      </c>
      <c r="T224" s="17">
        <f t="shared" si="32"/>
        <v>0</v>
      </c>
      <c r="U224" s="4"/>
      <c r="V224" s="4"/>
    </row>
    <row r="225" spans="1:22" x14ac:dyDescent="0.35">
      <c r="A225" s="290" t="str">
        <f t="shared" si="30"/>
        <v>Sat</v>
      </c>
      <c r="B225" s="15"/>
      <c r="C225" s="16"/>
      <c r="D225" s="6"/>
      <c r="E225" s="6"/>
      <c r="F225" s="6"/>
      <c r="G225" s="6"/>
      <c r="H225" s="6"/>
      <c r="I225" s="6"/>
      <c r="J225" s="6"/>
      <c r="K225" s="6"/>
      <c r="L225" s="20"/>
      <c r="M225" s="84">
        <f t="shared" si="29"/>
        <v>0</v>
      </c>
      <c r="N225" s="250">
        <f>RHcount!X219</f>
        <v>0</v>
      </c>
      <c r="O225" s="17">
        <f t="shared" si="31"/>
        <v>12</v>
      </c>
      <c r="P225" s="17">
        <f t="shared" si="33"/>
        <v>12</v>
      </c>
      <c r="Q225" s="17">
        <f t="shared" si="34"/>
        <v>0</v>
      </c>
      <c r="R225" s="17">
        <f t="shared" si="35"/>
        <v>0</v>
      </c>
      <c r="S225" s="17">
        <f t="shared" si="36"/>
        <v>0</v>
      </c>
      <c r="T225" s="17">
        <f t="shared" si="32"/>
        <v>0</v>
      </c>
      <c r="U225" s="4"/>
      <c r="V225" s="4"/>
    </row>
    <row r="226" spans="1:22" x14ac:dyDescent="0.35">
      <c r="A226" s="290" t="str">
        <f t="shared" si="30"/>
        <v>Sat</v>
      </c>
      <c r="B226" s="15"/>
      <c r="C226" s="16"/>
      <c r="D226" s="6"/>
      <c r="E226" s="6"/>
      <c r="F226" s="6"/>
      <c r="G226" s="6"/>
      <c r="H226" s="6"/>
      <c r="I226" s="6"/>
      <c r="J226" s="6"/>
      <c r="K226" s="6"/>
      <c r="L226" s="20"/>
      <c r="M226" s="84">
        <f t="shared" si="29"/>
        <v>0</v>
      </c>
      <c r="N226" s="250">
        <f>RHcount!X220</f>
        <v>0</v>
      </c>
      <c r="O226" s="17">
        <f t="shared" si="31"/>
        <v>12</v>
      </c>
      <c r="P226" s="17">
        <f t="shared" si="33"/>
        <v>12</v>
      </c>
      <c r="Q226" s="17">
        <f t="shared" si="34"/>
        <v>0</v>
      </c>
      <c r="R226" s="17">
        <f t="shared" si="35"/>
        <v>0</v>
      </c>
      <c r="S226" s="17">
        <f t="shared" si="36"/>
        <v>0</v>
      </c>
      <c r="T226" s="17">
        <f t="shared" si="32"/>
        <v>0</v>
      </c>
      <c r="U226" s="4"/>
      <c r="V226" s="4"/>
    </row>
    <row r="227" spans="1:22" x14ac:dyDescent="0.35">
      <c r="A227" s="290" t="str">
        <f t="shared" si="30"/>
        <v>Sat</v>
      </c>
      <c r="B227" s="15"/>
      <c r="C227" s="16"/>
      <c r="D227" s="6"/>
      <c r="E227" s="6"/>
      <c r="F227" s="6"/>
      <c r="G227" s="6"/>
      <c r="H227" s="6"/>
      <c r="I227" s="6"/>
      <c r="J227" s="6"/>
      <c r="K227" s="6"/>
      <c r="L227" s="20"/>
      <c r="M227" s="84">
        <f t="shared" si="29"/>
        <v>0</v>
      </c>
      <c r="N227" s="250">
        <f>RHcount!X221</f>
        <v>0</v>
      </c>
      <c r="O227" s="17">
        <f t="shared" si="31"/>
        <v>12</v>
      </c>
      <c r="P227" s="17">
        <f t="shared" si="33"/>
        <v>12</v>
      </c>
      <c r="Q227" s="17">
        <f t="shared" si="34"/>
        <v>0</v>
      </c>
      <c r="R227" s="17">
        <f t="shared" si="35"/>
        <v>0</v>
      </c>
      <c r="S227" s="17">
        <f t="shared" si="36"/>
        <v>0</v>
      </c>
      <c r="T227" s="17">
        <f t="shared" si="32"/>
        <v>0</v>
      </c>
      <c r="U227" s="4"/>
      <c r="V227" s="4"/>
    </row>
    <row r="228" spans="1:22" x14ac:dyDescent="0.35">
      <c r="A228" s="290" t="str">
        <f t="shared" si="30"/>
        <v>Sat</v>
      </c>
      <c r="B228" s="15"/>
      <c r="C228" s="16"/>
      <c r="D228" s="6"/>
      <c r="E228" s="6"/>
      <c r="F228" s="6"/>
      <c r="G228" s="6"/>
      <c r="H228" s="6"/>
      <c r="I228" s="6"/>
      <c r="J228" s="6"/>
      <c r="K228" s="6"/>
      <c r="L228" s="20"/>
      <c r="M228" s="84">
        <f t="shared" si="29"/>
        <v>0</v>
      </c>
      <c r="N228" s="250">
        <f>RHcount!X222</f>
        <v>0</v>
      </c>
      <c r="O228" s="17">
        <f t="shared" si="31"/>
        <v>12</v>
      </c>
      <c r="P228" s="17">
        <f t="shared" si="33"/>
        <v>12</v>
      </c>
      <c r="Q228" s="17">
        <f t="shared" si="34"/>
        <v>0</v>
      </c>
      <c r="R228" s="17">
        <f t="shared" si="35"/>
        <v>0</v>
      </c>
      <c r="S228" s="17">
        <f t="shared" si="36"/>
        <v>0</v>
      </c>
      <c r="T228" s="17">
        <f t="shared" si="32"/>
        <v>0</v>
      </c>
      <c r="U228" s="4"/>
      <c r="V228" s="4"/>
    </row>
    <row r="229" spans="1:22" x14ac:dyDescent="0.35">
      <c r="A229" s="290" t="str">
        <f t="shared" si="30"/>
        <v>Sat</v>
      </c>
      <c r="B229" s="15"/>
      <c r="C229" s="16"/>
      <c r="D229" s="6"/>
      <c r="E229" s="6"/>
      <c r="F229" s="6"/>
      <c r="G229" s="6"/>
      <c r="H229" s="6"/>
      <c r="I229" s="6"/>
      <c r="J229" s="6"/>
      <c r="K229" s="6"/>
      <c r="L229" s="20"/>
      <c r="M229" s="84">
        <f t="shared" si="29"/>
        <v>0</v>
      </c>
      <c r="N229" s="250">
        <f>RHcount!X223</f>
        <v>0</v>
      </c>
      <c r="O229" s="17">
        <f t="shared" si="31"/>
        <v>12</v>
      </c>
      <c r="P229" s="17">
        <f t="shared" si="33"/>
        <v>12</v>
      </c>
      <c r="Q229" s="17">
        <f t="shared" si="34"/>
        <v>0</v>
      </c>
      <c r="R229" s="17">
        <f t="shared" si="35"/>
        <v>0</v>
      </c>
      <c r="S229" s="17">
        <f t="shared" si="36"/>
        <v>0</v>
      </c>
      <c r="T229" s="17">
        <f t="shared" si="32"/>
        <v>0</v>
      </c>
      <c r="U229" s="4"/>
      <c r="V229" s="4"/>
    </row>
    <row r="230" spans="1:22" x14ac:dyDescent="0.35">
      <c r="A230" s="290" t="str">
        <f t="shared" si="30"/>
        <v>Sat</v>
      </c>
      <c r="B230" s="15"/>
      <c r="C230" s="16"/>
      <c r="D230" s="6"/>
      <c r="E230" s="6"/>
      <c r="F230" s="6"/>
      <c r="G230" s="6"/>
      <c r="H230" s="6"/>
      <c r="I230" s="6"/>
      <c r="J230" s="6"/>
      <c r="K230" s="6"/>
      <c r="L230" s="20"/>
      <c r="M230" s="84">
        <f t="shared" si="29"/>
        <v>0</v>
      </c>
      <c r="N230" s="250">
        <f>RHcount!X224</f>
        <v>0</v>
      </c>
      <c r="O230" s="17">
        <f t="shared" si="31"/>
        <v>12</v>
      </c>
      <c r="P230" s="17">
        <f t="shared" si="33"/>
        <v>12</v>
      </c>
      <c r="Q230" s="17">
        <f t="shared" si="34"/>
        <v>0</v>
      </c>
      <c r="R230" s="17">
        <f t="shared" si="35"/>
        <v>0</v>
      </c>
      <c r="S230" s="17">
        <f t="shared" si="36"/>
        <v>0</v>
      </c>
      <c r="T230" s="17">
        <f t="shared" si="32"/>
        <v>0</v>
      </c>
      <c r="U230" s="4"/>
      <c r="V230" s="4"/>
    </row>
    <row r="231" spans="1:22" x14ac:dyDescent="0.35">
      <c r="A231" s="290" t="str">
        <f t="shared" si="30"/>
        <v>Sat</v>
      </c>
      <c r="B231" s="15"/>
      <c r="C231" s="16"/>
      <c r="D231" s="6"/>
      <c r="E231" s="6"/>
      <c r="F231" s="6"/>
      <c r="G231" s="6"/>
      <c r="H231" s="6"/>
      <c r="I231" s="6"/>
      <c r="J231" s="6"/>
      <c r="K231" s="6"/>
      <c r="L231" s="20"/>
      <c r="M231" s="84">
        <f t="shared" si="29"/>
        <v>0</v>
      </c>
      <c r="N231" s="250">
        <f>RHcount!X225</f>
        <v>0</v>
      </c>
      <c r="O231" s="17">
        <f t="shared" si="31"/>
        <v>12</v>
      </c>
      <c r="P231" s="17">
        <f t="shared" si="33"/>
        <v>12</v>
      </c>
      <c r="Q231" s="17">
        <f t="shared" si="34"/>
        <v>0</v>
      </c>
      <c r="R231" s="17">
        <f t="shared" si="35"/>
        <v>0</v>
      </c>
      <c r="S231" s="17">
        <f t="shared" si="36"/>
        <v>0</v>
      </c>
      <c r="T231" s="17">
        <f t="shared" si="32"/>
        <v>0</v>
      </c>
      <c r="U231" s="4"/>
      <c r="V231" s="4"/>
    </row>
    <row r="232" spans="1:22" x14ac:dyDescent="0.35">
      <c r="A232" s="290" t="str">
        <f t="shared" si="30"/>
        <v>Sat</v>
      </c>
      <c r="B232" s="15"/>
      <c r="C232" s="16"/>
      <c r="D232" s="6"/>
      <c r="E232" s="6"/>
      <c r="F232" s="6"/>
      <c r="G232" s="6"/>
      <c r="H232" s="6"/>
      <c r="I232" s="6"/>
      <c r="J232" s="6"/>
      <c r="K232" s="6"/>
      <c r="L232" s="20"/>
      <c r="M232" s="84">
        <f t="shared" si="29"/>
        <v>0</v>
      </c>
      <c r="N232" s="250">
        <f>RHcount!X226</f>
        <v>0</v>
      </c>
      <c r="O232" s="17">
        <f t="shared" si="31"/>
        <v>12</v>
      </c>
      <c r="P232" s="17">
        <f t="shared" si="33"/>
        <v>12</v>
      </c>
      <c r="Q232" s="17">
        <f t="shared" si="34"/>
        <v>0</v>
      </c>
      <c r="R232" s="17">
        <f t="shared" si="35"/>
        <v>0</v>
      </c>
      <c r="S232" s="17">
        <f t="shared" si="36"/>
        <v>0</v>
      </c>
      <c r="T232" s="17">
        <f t="shared" si="32"/>
        <v>0</v>
      </c>
      <c r="U232" s="4"/>
      <c r="V232" s="4"/>
    </row>
    <row r="233" spans="1:22" x14ac:dyDescent="0.35">
      <c r="A233" s="290" t="str">
        <f t="shared" si="30"/>
        <v>Sat</v>
      </c>
      <c r="B233" s="15"/>
      <c r="C233" s="16"/>
      <c r="D233" s="6"/>
      <c r="E233" s="6"/>
      <c r="F233" s="6"/>
      <c r="G233" s="6"/>
      <c r="H233" s="6"/>
      <c r="I233" s="6"/>
      <c r="J233" s="6"/>
      <c r="K233" s="6"/>
      <c r="L233" s="20"/>
      <c r="M233" s="84">
        <f t="shared" si="29"/>
        <v>0</v>
      </c>
      <c r="N233" s="250">
        <f>RHcount!X227</f>
        <v>0</v>
      </c>
      <c r="O233" s="17">
        <f t="shared" si="31"/>
        <v>12</v>
      </c>
      <c r="P233" s="17">
        <f t="shared" si="33"/>
        <v>12</v>
      </c>
      <c r="Q233" s="17">
        <f t="shared" si="34"/>
        <v>0</v>
      </c>
      <c r="R233" s="17">
        <f t="shared" si="35"/>
        <v>0</v>
      </c>
      <c r="S233" s="17">
        <f t="shared" si="36"/>
        <v>0</v>
      </c>
      <c r="T233" s="17">
        <f t="shared" si="32"/>
        <v>0</v>
      </c>
      <c r="U233" s="4"/>
      <c r="V233" s="4"/>
    </row>
    <row r="234" spans="1:22" x14ac:dyDescent="0.35">
      <c r="A234" s="290" t="str">
        <f t="shared" si="30"/>
        <v>Sat</v>
      </c>
      <c r="B234" s="15"/>
      <c r="C234" s="16"/>
      <c r="D234" s="6"/>
      <c r="E234" s="6"/>
      <c r="F234" s="6"/>
      <c r="G234" s="6"/>
      <c r="H234" s="6"/>
      <c r="I234" s="6"/>
      <c r="J234" s="6"/>
      <c r="K234" s="6"/>
      <c r="L234" s="20"/>
      <c r="M234" s="84">
        <f t="shared" si="29"/>
        <v>0</v>
      </c>
      <c r="N234" s="250">
        <f>RHcount!X228</f>
        <v>0</v>
      </c>
      <c r="O234" s="17">
        <f t="shared" si="31"/>
        <v>12</v>
      </c>
      <c r="P234" s="17">
        <f t="shared" si="33"/>
        <v>12</v>
      </c>
      <c r="Q234" s="17">
        <f t="shared" si="34"/>
        <v>0</v>
      </c>
      <c r="R234" s="17">
        <f t="shared" si="35"/>
        <v>0</v>
      </c>
      <c r="S234" s="17">
        <f t="shared" si="36"/>
        <v>0</v>
      </c>
      <c r="T234" s="17">
        <f t="shared" si="32"/>
        <v>0</v>
      </c>
      <c r="U234" s="4"/>
      <c r="V234" s="4"/>
    </row>
    <row r="235" spans="1:22" x14ac:dyDescent="0.35">
      <c r="A235" s="290" t="str">
        <f t="shared" si="30"/>
        <v>Sat</v>
      </c>
      <c r="B235" s="15"/>
      <c r="C235" s="16"/>
      <c r="D235" s="6"/>
      <c r="E235" s="6"/>
      <c r="F235" s="6"/>
      <c r="G235" s="6"/>
      <c r="H235" s="6"/>
      <c r="I235" s="6"/>
      <c r="J235" s="6"/>
      <c r="K235" s="6"/>
      <c r="L235" s="20"/>
      <c r="M235" s="84">
        <f t="shared" si="29"/>
        <v>0</v>
      </c>
      <c r="N235" s="250">
        <f>RHcount!X229</f>
        <v>0</v>
      </c>
      <c r="O235" s="17">
        <f t="shared" si="31"/>
        <v>12</v>
      </c>
      <c r="P235" s="17">
        <f t="shared" si="33"/>
        <v>12</v>
      </c>
      <c r="Q235" s="17">
        <f t="shared" si="34"/>
        <v>0</v>
      </c>
      <c r="R235" s="17">
        <f t="shared" si="35"/>
        <v>0</v>
      </c>
      <c r="S235" s="17">
        <f t="shared" si="36"/>
        <v>0</v>
      </c>
      <c r="T235" s="17">
        <f t="shared" si="32"/>
        <v>0</v>
      </c>
      <c r="U235" s="4"/>
      <c r="V235" s="4"/>
    </row>
    <row r="236" spans="1:22" x14ac:dyDescent="0.35">
      <c r="A236" s="290" t="str">
        <f t="shared" si="30"/>
        <v>Sat</v>
      </c>
      <c r="B236" s="15"/>
      <c r="C236" s="16"/>
      <c r="D236" s="6"/>
      <c r="E236" s="6"/>
      <c r="F236" s="6"/>
      <c r="G236" s="6"/>
      <c r="H236" s="6"/>
      <c r="I236" s="6"/>
      <c r="J236" s="6"/>
      <c r="K236" s="6"/>
      <c r="L236" s="20"/>
      <c r="M236" s="84">
        <f t="shared" si="29"/>
        <v>0</v>
      </c>
      <c r="N236" s="250">
        <f>RHcount!X230</f>
        <v>0</v>
      </c>
      <c r="O236" s="17">
        <f t="shared" si="31"/>
        <v>12</v>
      </c>
      <c r="P236" s="17">
        <f t="shared" si="33"/>
        <v>12</v>
      </c>
      <c r="Q236" s="17">
        <f t="shared" si="34"/>
        <v>0</v>
      </c>
      <c r="R236" s="17">
        <f t="shared" si="35"/>
        <v>0</v>
      </c>
      <c r="S236" s="17">
        <f t="shared" si="36"/>
        <v>0</v>
      </c>
      <c r="T236" s="17">
        <f t="shared" si="32"/>
        <v>0</v>
      </c>
      <c r="U236" s="4"/>
      <c r="V236" s="4"/>
    </row>
    <row r="237" spans="1:22" x14ac:dyDescent="0.35">
      <c r="A237" s="290" t="str">
        <f t="shared" si="30"/>
        <v>Sat</v>
      </c>
      <c r="B237" s="15"/>
      <c r="C237" s="16"/>
      <c r="D237" s="6"/>
      <c r="E237" s="6"/>
      <c r="F237" s="6"/>
      <c r="G237" s="6"/>
      <c r="H237" s="6"/>
      <c r="I237" s="6"/>
      <c r="J237" s="6"/>
      <c r="K237" s="6"/>
      <c r="L237" s="20"/>
      <c r="M237" s="84">
        <f t="shared" si="29"/>
        <v>0</v>
      </c>
      <c r="N237" s="250">
        <f>RHcount!X231</f>
        <v>0</v>
      </c>
      <c r="O237" s="17">
        <f t="shared" si="31"/>
        <v>12</v>
      </c>
      <c r="P237" s="17">
        <f t="shared" si="33"/>
        <v>12</v>
      </c>
      <c r="Q237" s="17">
        <f t="shared" si="34"/>
        <v>0</v>
      </c>
      <c r="R237" s="17">
        <f t="shared" si="35"/>
        <v>0</v>
      </c>
      <c r="S237" s="17">
        <f t="shared" si="36"/>
        <v>0</v>
      </c>
      <c r="T237" s="17">
        <f t="shared" si="32"/>
        <v>0</v>
      </c>
      <c r="U237" s="4"/>
      <c r="V237" s="4"/>
    </row>
    <row r="238" spans="1:22" x14ac:dyDescent="0.35">
      <c r="A238" s="290" t="str">
        <f t="shared" si="30"/>
        <v>Sat</v>
      </c>
      <c r="B238" s="15"/>
      <c r="C238" s="16"/>
      <c r="D238" s="6"/>
      <c r="E238" s="6"/>
      <c r="F238" s="6"/>
      <c r="G238" s="6"/>
      <c r="H238" s="6"/>
      <c r="I238" s="6"/>
      <c r="J238" s="6"/>
      <c r="K238" s="6"/>
      <c r="L238" s="20"/>
      <c r="M238" s="84">
        <f t="shared" si="29"/>
        <v>0</v>
      </c>
      <c r="N238" s="250">
        <f>RHcount!X232</f>
        <v>0</v>
      </c>
      <c r="O238" s="17">
        <f t="shared" si="31"/>
        <v>12</v>
      </c>
      <c r="P238" s="17">
        <f t="shared" si="33"/>
        <v>12</v>
      </c>
      <c r="Q238" s="17">
        <f t="shared" si="34"/>
        <v>0</v>
      </c>
      <c r="R238" s="17">
        <f t="shared" si="35"/>
        <v>0</v>
      </c>
      <c r="S238" s="17">
        <f t="shared" si="36"/>
        <v>0</v>
      </c>
      <c r="T238" s="17">
        <f t="shared" si="32"/>
        <v>0</v>
      </c>
      <c r="U238" s="4"/>
      <c r="V238" s="4"/>
    </row>
    <row r="239" spans="1:22" x14ac:dyDescent="0.35">
      <c r="A239" s="290" t="str">
        <f t="shared" si="30"/>
        <v>Sat</v>
      </c>
      <c r="B239" s="15"/>
      <c r="C239" s="16"/>
      <c r="D239" s="6"/>
      <c r="E239" s="6"/>
      <c r="F239" s="6"/>
      <c r="G239" s="6"/>
      <c r="H239" s="6"/>
      <c r="I239" s="6"/>
      <c r="J239" s="6"/>
      <c r="K239" s="6"/>
      <c r="L239" s="20"/>
      <c r="M239" s="84">
        <f t="shared" si="29"/>
        <v>0</v>
      </c>
      <c r="N239" s="250">
        <f>RHcount!X233</f>
        <v>0</v>
      </c>
      <c r="O239" s="17">
        <f t="shared" si="31"/>
        <v>12</v>
      </c>
      <c r="P239" s="17">
        <f t="shared" si="33"/>
        <v>12</v>
      </c>
      <c r="Q239" s="17">
        <f t="shared" si="34"/>
        <v>0</v>
      </c>
      <c r="R239" s="17">
        <f t="shared" si="35"/>
        <v>0</v>
      </c>
      <c r="S239" s="17">
        <f t="shared" si="36"/>
        <v>0</v>
      </c>
      <c r="T239" s="17">
        <f t="shared" si="32"/>
        <v>0</v>
      </c>
      <c r="U239" s="4"/>
      <c r="V239" s="4"/>
    </row>
    <row r="240" spans="1:22" x14ac:dyDescent="0.35">
      <c r="A240" s="290" t="str">
        <f t="shared" si="30"/>
        <v>Sat</v>
      </c>
      <c r="B240" s="15"/>
      <c r="C240" s="16"/>
      <c r="D240" s="6"/>
      <c r="E240" s="6"/>
      <c r="F240" s="6"/>
      <c r="G240" s="6"/>
      <c r="H240" s="6"/>
      <c r="I240" s="6"/>
      <c r="J240" s="6"/>
      <c r="K240" s="6"/>
      <c r="L240" s="20"/>
      <c r="M240" s="84">
        <f t="shared" si="29"/>
        <v>0</v>
      </c>
      <c r="N240" s="250">
        <f>RHcount!X234</f>
        <v>0</v>
      </c>
      <c r="O240" s="17">
        <f t="shared" si="31"/>
        <v>12</v>
      </c>
      <c r="P240" s="17">
        <f t="shared" si="33"/>
        <v>12</v>
      </c>
      <c r="Q240" s="17">
        <f t="shared" si="34"/>
        <v>0</v>
      </c>
      <c r="R240" s="17">
        <f t="shared" si="35"/>
        <v>0</v>
      </c>
      <c r="S240" s="17">
        <f t="shared" si="36"/>
        <v>0</v>
      </c>
      <c r="T240" s="17">
        <f t="shared" si="32"/>
        <v>0</v>
      </c>
      <c r="U240" s="4"/>
      <c r="V240" s="4"/>
    </row>
    <row r="241" spans="1:22" x14ac:dyDescent="0.35">
      <c r="A241" s="290" t="str">
        <f t="shared" si="30"/>
        <v>Sat</v>
      </c>
      <c r="B241" s="15"/>
      <c r="C241" s="16"/>
      <c r="D241" s="6"/>
      <c r="E241" s="6"/>
      <c r="F241" s="6"/>
      <c r="G241" s="6"/>
      <c r="H241" s="6"/>
      <c r="I241" s="6"/>
      <c r="J241" s="6"/>
      <c r="K241" s="6"/>
      <c r="L241" s="20"/>
      <c r="M241" s="84">
        <f t="shared" si="29"/>
        <v>0</v>
      </c>
      <c r="N241" s="250">
        <f>RHcount!X235</f>
        <v>0</v>
      </c>
      <c r="O241" s="17">
        <f t="shared" si="31"/>
        <v>12</v>
      </c>
      <c r="P241" s="17">
        <f t="shared" si="33"/>
        <v>12</v>
      </c>
      <c r="Q241" s="17">
        <f t="shared" si="34"/>
        <v>0</v>
      </c>
      <c r="R241" s="17">
        <f t="shared" si="35"/>
        <v>0</v>
      </c>
      <c r="S241" s="17">
        <f t="shared" si="36"/>
        <v>0</v>
      </c>
      <c r="T241" s="17">
        <f t="shared" si="32"/>
        <v>0</v>
      </c>
      <c r="U241" s="4"/>
      <c r="V241" s="4"/>
    </row>
    <row r="242" spans="1:22" x14ac:dyDescent="0.35">
      <c r="A242" s="290" t="str">
        <f t="shared" si="30"/>
        <v>Sat</v>
      </c>
      <c r="B242" s="15"/>
      <c r="C242" s="16"/>
      <c r="D242" s="6"/>
      <c r="E242" s="6"/>
      <c r="F242" s="6"/>
      <c r="G242" s="6"/>
      <c r="H242" s="6"/>
      <c r="I242" s="6"/>
      <c r="J242" s="6"/>
      <c r="K242" s="6"/>
      <c r="L242" s="20"/>
      <c r="M242" s="84">
        <f t="shared" si="29"/>
        <v>0</v>
      </c>
      <c r="N242" s="250">
        <f>RHcount!X236</f>
        <v>0</v>
      </c>
      <c r="O242" s="17">
        <f t="shared" si="31"/>
        <v>12</v>
      </c>
      <c r="P242" s="17">
        <f t="shared" si="33"/>
        <v>12</v>
      </c>
      <c r="Q242" s="17">
        <f t="shared" si="34"/>
        <v>0</v>
      </c>
      <c r="R242" s="17">
        <f t="shared" si="35"/>
        <v>0</v>
      </c>
      <c r="S242" s="17">
        <f t="shared" si="36"/>
        <v>0</v>
      </c>
      <c r="T242" s="17">
        <f t="shared" si="32"/>
        <v>0</v>
      </c>
      <c r="U242" s="4"/>
      <c r="V242" s="4"/>
    </row>
    <row r="243" spans="1:22" x14ac:dyDescent="0.35">
      <c r="A243" s="290" t="str">
        <f t="shared" si="30"/>
        <v>Sat</v>
      </c>
      <c r="B243" s="15"/>
      <c r="C243" s="16"/>
      <c r="D243" s="6"/>
      <c r="E243" s="6"/>
      <c r="F243" s="6"/>
      <c r="G243" s="6"/>
      <c r="H243" s="6"/>
      <c r="I243" s="6"/>
      <c r="J243" s="6"/>
      <c r="K243" s="6"/>
      <c r="L243" s="20"/>
      <c r="M243" s="84">
        <f t="shared" si="29"/>
        <v>0</v>
      </c>
      <c r="N243" s="250">
        <f>RHcount!X237</f>
        <v>0</v>
      </c>
      <c r="O243" s="17">
        <f t="shared" si="31"/>
        <v>12</v>
      </c>
      <c r="P243" s="17">
        <f t="shared" si="33"/>
        <v>12</v>
      </c>
      <c r="Q243" s="17">
        <f t="shared" si="34"/>
        <v>0</v>
      </c>
      <c r="R243" s="17">
        <f t="shared" si="35"/>
        <v>0</v>
      </c>
      <c r="S243" s="17">
        <f t="shared" si="36"/>
        <v>0</v>
      </c>
      <c r="T243" s="17">
        <f t="shared" si="32"/>
        <v>0</v>
      </c>
      <c r="U243" s="4"/>
      <c r="V243" s="4"/>
    </row>
    <row r="244" spans="1:22" x14ac:dyDescent="0.35">
      <c r="A244" s="290" t="str">
        <f t="shared" si="30"/>
        <v>Sat</v>
      </c>
      <c r="B244" s="15"/>
      <c r="C244" s="16"/>
      <c r="D244" s="6"/>
      <c r="E244" s="6"/>
      <c r="F244" s="6"/>
      <c r="G244" s="6"/>
      <c r="H244" s="6"/>
      <c r="I244" s="6"/>
      <c r="J244" s="6"/>
      <c r="K244" s="6"/>
      <c r="L244" s="20"/>
      <c r="M244" s="84">
        <f t="shared" si="29"/>
        <v>0</v>
      </c>
      <c r="N244" s="250">
        <f>RHcount!X238</f>
        <v>0</v>
      </c>
      <c r="O244" s="17">
        <f t="shared" si="31"/>
        <v>12</v>
      </c>
      <c r="P244" s="17">
        <f t="shared" si="33"/>
        <v>12</v>
      </c>
      <c r="Q244" s="17">
        <f t="shared" si="34"/>
        <v>0</v>
      </c>
      <c r="R244" s="17">
        <f t="shared" si="35"/>
        <v>0</v>
      </c>
      <c r="S244" s="17">
        <f t="shared" si="36"/>
        <v>0</v>
      </c>
      <c r="T244" s="17">
        <f t="shared" si="32"/>
        <v>0</v>
      </c>
      <c r="U244" s="4"/>
      <c r="V244" s="4"/>
    </row>
    <row r="245" spans="1:22" x14ac:dyDescent="0.35">
      <c r="A245" s="290" t="str">
        <f t="shared" si="30"/>
        <v>Sat</v>
      </c>
      <c r="B245" s="15"/>
      <c r="C245" s="16"/>
      <c r="D245" s="6"/>
      <c r="E245" s="6"/>
      <c r="F245" s="6"/>
      <c r="G245" s="6"/>
      <c r="H245" s="6"/>
      <c r="I245" s="6"/>
      <c r="J245" s="6"/>
      <c r="K245" s="6"/>
      <c r="L245" s="20"/>
      <c r="M245" s="84">
        <f t="shared" si="29"/>
        <v>0</v>
      </c>
      <c r="N245" s="250">
        <f>RHcount!X239</f>
        <v>0</v>
      </c>
      <c r="O245" s="17">
        <f t="shared" si="31"/>
        <v>12</v>
      </c>
      <c r="P245" s="17">
        <f t="shared" si="33"/>
        <v>12</v>
      </c>
      <c r="Q245" s="17">
        <f t="shared" si="34"/>
        <v>0</v>
      </c>
      <c r="R245" s="17">
        <f t="shared" si="35"/>
        <v>0</v>
      </c>
      <c r="S245" s="17">
        <f t="shared" si="36"/>
        <v>0</v>
      </c>
      <c r="T245" s="17">
        <f t="shared" si="32"/>
        <v>0</v>
      </c>
      <c r="U245" s="4"/>
      <c r="V245" s="4"/>
    </row>
    <row r="246" spans="1:22" x14ac:dyDescent="0.35">
      <c r="A246" s="290" t="str">
        <f t="shared" si="30"/>
        <v>Sat</v>
      </c>
      <c r="B246" s="15"/>
      <c r="C246" s="16"/>
      <c r="D246" s="6"/>
      <c r="E246" s="6"/>
      <c r="F246" s="6"/>
      <c r="G246" s="6"/>
      <c r="H246" s="6"/>
      <c r="I246" s="6"/>
      <c r="J246" s="6"/>
      <c r="K246" s="6"/>
      <c r="L246" s="20"/>
      <c r="M246" s="84">
        <f t="shared" si="29"/>
        <v>0</v>
      </c>
      <c r="N246" s="250">
        <f>RHcount!X240</f>
        <v>0</v>
      </c>
      <c r="O246" s="17">
        <f t="shared" si="31"/>
        <v>12</v>
      </c>
      <c r="P246" s="17">
        <f t="shared" si="33"/>
        <v>12</v>
      </c>
      <c r="Q246" s="17">
        <f t="shared" si="34"/>
        <v>0</v>
      </c>
      <c r="R246" s="17">
        <f t="shared" si="35"/>
        <v>0</v>
      </c>
      <c r="S246" s="17">
        <f t="shared" si="36"/>
        <v>0</v>
      </c>
      <c r="T246" s="17">
        <f t="shared" si="32"/>
        <v>0</v>
      </c>
      <c r="U246" s="4"/>
      <c r="V246" s="4"/>
    </row>
    <row r="247" spans="1:22" x14ac:dyDescent="0.35">
      <c r="A247" s="290" t="str">
        <f t="shared" si="30"/>
        <v>Sat</v>
      </c>
      <c r="B247" s="15"/>
      <c r="C247" s="16"/>
      <c r="D247" s="6"/>
      <c r="E247" s="6"/>
      <c r="F247" s="6"/>
      <c r="G247" s="6"/>
      <c r="H247" s="6"/>
      <c r="I247" s="6"/>
      <c r="J247" s="6"/>
      <c r="K247" s="6"/>
      <c r="L247" s="20"/>
      <c r="M247" s="84">
        <f t="shared" si="29"/>
        <v>0</v>
      </c>
      <c r="N247" s="250">
        <f>RHcount!X241</f>
        <v>0</v>
      </c>
      <c r="O247" s="17">
        <f t="shared" si="31"/>
        <v>12</v>
      </c>
      <c r="P247" s="17">
        <f t="shared" si="33"/>
        <v>12</v>
      </c>
      <c r="Q247" s="17">
        <f t="shared" si="34"/>
        <v>0</v>
      </c>
      <c r="R247" s="17">
        <f t="shared" si="35"/>
        <v>0</v>
      </c>
      <c r="S247" s="17">
        <f t="shared" si="36"/>
        <v>0</v>
      </c>
      <c r="T247" s="17">
        <f t="shared" si="32"/>
        <v>0</v>
      </c>
      <c r="U247" s="4"/>
      <c r="V247" s="4"/>
    </row>
    <row r="248" spans="1:22" x14ac:dyDescent="0.35">
      <c r="A248" s="290" t="str">
        <f t="shared" si="30"/>
        <v>Sat</v>
      </c>
      <c r="B248" s="15"/>
      <c r="C248" s="16"/>
      <c r="D248" s="6"/>
      <c r="E248" s="6"/>
      <c r="F248" s="6"/>
      <c r="G248" s="6"/>
      <c r="H248" s="6"/>
      <c r="I248" s="6"/>
      <c r="J248" s="6"/>
      <c r="K248" s="6"/>
      <c r="L248" s="20"/>
      <c r="M248" s="84">
        <f t="shared" si="29"/>
        <v>0</v>
      </c>
      <c r="N248" s="250">
        <f>RHcount!X242</f>
        <v>0</v>
      </c>
      <c r="O248" s="17">
        <f t="shared" si="31"/>
        <v>12</v>
      </c>
      <c r="P248" s="17">
        <f t="shared" si="33"/>
        <v>12</v>
      </c>
      <c r="Q248" s="17">
        <f t="shared" si="34"/>
        <v>0</v>
      </c>
      <c r="R248" s="17">
        <f t="shared" si="35"/>
        <v>0</v>
      </c>
      <c r="S248" s="17">
        <f t="shared" si="36"/>
        <v>0</v>
      </c>
      <c r="T248" s="17">
        <f t="shared" si="32"/>
        <v>0</v>
      </c>
      <c r="U248" s="4"/>
      <c r="V248" s="4"/>
    </row>
    <row r="249" spans="1:22" x14ac:dyDescent="0.35">
      <c r="A249" s="290" t="str">
        <f t="shared" si="30"/>
        <v>Sat</v>
      </c>
      <c r="B249" s="15"/>
      <c r="C249" s="16"/>
      <c r="D249" s="6"/>
      <c r="E249" s="6"/>
      <c r="F249" s="6"/>
      <c r="G249" s="6"/>
      <c r="H249" s="6"/>
      <c r="I249" s="6"/>
      <c r="J249" s="6"/>
      <c r="K249" s="6"/>
      <c r="L249" s="20"/>
      <c r="M249" s="84">
        <f t="shared" si="29"/>
        <v>0</v>
      </c>
      <c r="N249" s="250">
        <f>RHcount!X243</f>
        <v>0</v>
      </c>
      <c r="O249" s="17">
        <f t="shared" si="31"/>
        <v>12</v>
      </c>
      <c r="P249" s="17">
        <f t="shared" si="33"/>
        <v>12</v>
      </c>
      <c r="Q249" s="17">
        <f t="shared" si="34"/>
        <v>0</v>
      </c>
      <c r="R249" s="17">
        <f t="shared" si="35"/>
        <v>0</v>
      </c>
      <c r="S249" s="17">
        <f t="shared" si="36"/>
        <v>0</v>
      </c>
      <c r="T249" s="17">
        <f t="shared" si="32"/>
        <v>0</v>
      </c>
      <c r="U249" s="4"/>
      <c r="V249" s="4"/>
    </row>
    <row r="250" spans="1:22" x14ac:dyDescent="0.35">
      <c r="A250" s="290" t="str">
        <f t="shared" si="30"/>
        <v>Sat</v>
      </c>
      <c r="B250" s="15"/>
      <c r="C250" s="16"/>
      <c r="D250" s="6"/>
      <c r="E250" s="6"/>
      <c r="F250" s="6"/>
      <c r="G250" s="6"/>
      <c r="H250" s="6"/>
      <c r="I250" s="6"/>
      <c r="J250" s="6"/>
      <c r="K250" s="6"/>
      <c r="L250" s="20"/>
      <c r="M250" s="84">
        <f t="shared" si="29"/>
        <v>0</v>
      </c>
      <c r="N250" s="250">
        <f>RHcount!X244</f>
        <v>0</v>
      </c>
      <c r="O250" s="17">
        <f t="shared" si="31"/>
        <v>12</v>
      </c>
      <c r="P250" s="17">
        <f t="shared" si="33"/>
        <v>12</v>
      </c>
      <c r="Q250" s="17">
        <f t="shared" si="34"/>
        <v>0</v>
      </c>
      <c r="R250" s="17">
        <f t="shared" si="35"/>
        <v>0</v>
      </c>
      <c r="S250" s="17">
        <f t="shared" si="36"/>
        <v>0</v>
      </c>
      <c r="T250" s="17">
        <f t="shared" si="32"/>
        <v>0</v>
      </c>
      <c r="U250" s="4"/>
      <c r="V250" s="4"/>
    </row>
    <row r="251" spans="1:22" x14ac:dyDescent="0.35">
      <c r="A251" s="290" t="str">
        <f t="shared" si="30"/>
        <v>Sat</v>
      </c>
      <c r="B251" s="15"/>
      <c r="C251" s="16"/>
      <c r="D251" s="6"/>
      <c r="E251" s="6"/>
      <c r="F251" s="6"/>
      <c r="G251" s="6"/>
      <c r="H251" s="6"/>
      <c r="I251" s="6"/>
      <c r="J251" s="6"/>
      <c r="K251" s="6"/>
      <c r="L251" s="20"/>
      <c r="M251" s="84">
        <f t="shared" si="29"/>
        <v>0</v>
      </c>
      <c r="N251" s="250">
        <f>RHcount!X245</f>
        <v>0</v>
      </c>
      <c r="O251" s="17">
        <f t="shared" si="31"/>
        <v>12</v>
      </c>
      <c r="P251" s="17">
        <f t="shared" si="33"/>
        <v>12</v>
      </c>
      <c r="Q251" s="17">
        <f t="shared" si="34"/>
        <v>0</v>
      </c>
      <c r="R251" s="17">
        <f t="shared" si="35"/>
        <v>0</v>
      </c>
      <c r="S251" s="17">
        <f t="shared" si="36"/>
        <v>0</v>
      </c>
      <c r="T251" s="17">
        <f t="shared" si="32"/>
        <v>0</v>
      </c>
      <c r="U251" s="4"/>
      <c r="V251" s="4"/>
    </row>
    <row r="252" spans="1:22" x14ac:dyDescent="0.35">
      <c r="A252" s="290" t="str">
        <f t="shared" si="30"/>
        <v>Sat</v>
      </c>
      <c r="B252" s="15"/>
      <c r="C252" s="16"/>
      <c r="D252" s="6"/>
      <c r="E252" s="6"/>
      <c r="F252" s="6"/>
      <c r="G252" s="6"/>
      <c r="H252" s="6"/>
      <c r="I252" s="6"/>
      <c r="J252" s="6"/>
      <c r="K252" s="6"/>
      <c r="L252" s="20"/>
      <c r="M252" s="84">
        <f t="shared" si="29"/>
        <v>0</v>
      </c>
      <c r="N252" s="250">
        <f>RHcount!X246</f>
        <v>0</v>
      </c>
      <c r="O252" s="17">
        <f t="shared" si="31"/>
        <v>12</v>
      </c>
      <c r="P252" s="17">
        <f t="shared" si="33"/>
        <v>12</v>
      </c>
      <c r="Q252" s="17">
        <f t="shared" si="34"/>
        <v>0</v>
      </c>
      <c r="R252" s="17">
        <f t="shared" si="35"/>
        <v>0</v>
      </c>
      <c r="S252" s="17">
        <f t="shared" si="36"/>
        <v>0</v>
      </c>
      <c r="T252" s="17">
        <f t="shared" si="32"/>
        <v>0</v>
      </c>
      <c r="U252" s="4"/>
      <c r="V252" s="4"/>
    </row>
    <row r="253" spans="1:22" x14ac:dyDescent="0.35">
      <c r="A253" s="290" t="str">
        <f t="shared" si="30"/>
        <v>Sat</v>
      </c>
      <c r="B253" s="15"/>
      <c r="C253" s="16"/>
      <c r="D253" s="6"/>
      <c r="E253" s="6"/>
      <c r="F253" s="6"/>
      <c r="G253" s="6"/>
      <c r="H253" s="6"/>
      <c r="I253" s="6"/>
      <c r="J253" s="6"/>
      <c r="K253" s="6"/>
      <c r="L253" s="20"/>
      <c r="M253" s="84">
        <f t="shared" si="29"/>
        <v>0</v>
      </c>
      <c r="N253" s="250">
        <f>RHcount!X247</f>
        <v>0</v>
      </c>
      <c r="O253" s="17">
        <f t="shared" si="31"/>
        <v>12</v>
      </c>
      <c r="P253" s="17">
        <f t="shared" si="33"/>
        <v>12</v>
      </c>
      <c r="Q253" s="17">
        <f t="shared" si="34"/>
        <v>0</v>
      </c>
      <c r="R253" s="17">
        <f t="shared" si="35"/>
        <v>0</v>
      </c>
      <c r="S253" s="17">
        <f t="shared" si="36"/>
        <v>0</v>
      </c>
      <c r="T253" s="17">
        <f t="shared" si="32"/>
        <v>0</v>
      </c>
      <c r="U253" s="4"/>
      <c r="V253" s="4"/>
    </row>
    <row r="254" spans="1:22" x14ac:dyDescent="0.35">
      <c r="A254" s="290" t="str">
        <f t="shared" si="30"/>
        <v>Sat</v>
      </c>
      <c r="B254" s="15"/>
      <c r="C254" s="16"/>
      <c r="D254" s="6"/>
      <c r="E254" s="6"/>
      <c r="F254" s="6"/>
      <c r="G254" s="6"/>
      <c r="H254" s="6"/>
      <c r="I254" s="6"/>
      <c r="J254" s="6"/>
      <c r="K254" s="6"/>
      <c r="L254" s="20"/>
      <c r="M254" s="84">
        <f t="shared" si="29"/>
        <v>0</v>
      </c>
      <c r="N254" s="250">
        <f>RHcount!X248</f>
        <v>0</v>
      </c>
      <c r="O254" s="17">
        <f t="shared" si="31"/>
        <v>12</v>
      </c>
      <c r="P254" s="17">
        <f t="shared" si="33"/>
        <v>12</v>
      </c>
      <c r="Q254" s="17">
        <f t="shared" si="34"/>
        <v>0</v>
      </c>
      <c r="R254" s="17">
        <f t="shared" si="35"/>
        <v>0</v>
      </c>
      <c r="S254" s="17">
        <f t="shared" si="36"/>
        <v>0</v>
      </c>
      <c r="T254" s="17">
        <f t="shared" si="32"/>
        <v>0</v>
      </c>
      <c r="U254" s="4"/>
      <c r="V254" s="4"/>
    </row>
    <row r="255" spans="1:22" x14ac:dyDescent="0.35">
      <c r="A255" s="290" t="str">
        <f t="shared" si="30"/>
        <v>Sat</v>
      </c>
      <c r="B255" s="15"/>
      <c r="C255" s="16"/>
      <c r="D255" s="6"/>
      <c r="E255" s="6"/>
      <c r="F255" s="6"/>
      <c r="G255" s="6"/>
      <c r="H255" s="6"/>
      <c r="I255" s="6"/>
      <c r="J255" s="6"/>
      <c r="K255" s="6"/>
      <c r="L255" s="20"/>
      <c r="M255" s="84">
        <f t="shared" si="29"/>
        <v>0</v>
      </c>
      <c r="N255" s="250">
        <f>RHcount!X249</f>
        <v>0</v>
      </c>
      <c r="O255" s="17">
        <f t="shared" si="31"/>
        <v>12</v>
      </c>
      <c r="P255" s="17">
        <f t="shared" si="33"/>
        <v>12</v>
      </c>
      <c r="Q255" s="17">
        <f t="shared" si="34"/>
        <v>0</v>
      </c>
      <c r="R255" s="17">
        <f t="shared" si="35"/>
        <v>0</v>
      </c>
      <c r="S255" s="17">
        <f t="shared" si="36"/>
        <v>0</v>
      </c>
      <c r="T255" s="17">
        <f t="shared" si="32"/>
        <v>0</v>
      </c>
      <c r="U255" s="4"/>
      <c r="V255" s="4"/>
    </row>
    <row r="256" spans="1:22" x14ac:dyDescent="0.35">
      <c r="A256" s="290" t="str">
        <f t="shared" si="30"/>
        <v>Sat</v>
      </c>
      <c r="B256" s="15"/>
      <c r="C256" s="16"/>
      <c r="D256" s="6"/>
      <c r="E256" s="6"/>
      <c r="F256" s="6"/>
      <c r="G256" s="6"/>
      <c r="H256" s="6"/>
      <c r="I256" s="6"/>
      <c r="J256" s="6"/>
      <c r="K256" s="6"/>
      <c r="L256" s="20"/>
      <c r="M256" s="84">
        <f t="shared" si="29"/>
        <v>0</v>
      </c>
      <c r="N256" s="250">
        <f>RHcount!X250</f>
        <v>0</v>
      </c>
      <c r="O256" s="17">
        <f t="shared" si="31"/>
        <v>12</v>
      </c>
      <c r="P256" s="17">
        <f t="shared" si="33"/>
        <v>12</v>
      </c>
      <c r="Q256" s="17">
        <f t="shared" si="34"/>
        <v>0</v>
      </c>
      <c r="R256" s="17">
        <f t="shared" si="35"/>
        <v>0</v>
      </c>
      <c r="S256" s="17">
        <f t="shared" si="36"/>
        <v>0</v>
      </c>
      <c r="T256" s="17">
        <f t="shared" si="32"/>
        <v>0</v>
      </c>
      <c r="U256" s="4"/>
      <c r="V256" s="4"/>
    </row>
    <row r="257" spans="1:22" x14ac:dyDescent="0.35">
      <c r="A257" s="290" t="str">
        <f t="shared" si="30"/>
        <v>Sat</v>
      </c>
      <c r="B257" s="15"/>
      <c r="C257" s="16"/>
      <c r="D257" s="6"/>
      <c r="E257" s="6"/>
      <c r="F257" s="6"/>
      <c r="G257" s="6"/>
      <c r="H257" s="6"/>
      <c r="I257" s="6"/>
      <c r="J257" s="6"/>
      <c r="K257" s="6"/>
      <c r="L257" s="20"/>
      <c r="M257" s="84">
        <f t="shared" si="29"/>
        <v>0</v>
      </c>
      <c r="N257" s="250">
        <f>RHcount!X251</f>
        <v>0</v>
      </c>
      <c r="O257" s="17">
        <f t="shared" si="31"/>
        <v>12</v>
      </c>
      <c r="P257" s="17">
        <f t="shared" si="33"/>
        <v>12</v>
      </c>
      <c r="Q257" s="17">
        <f t="shared" si="34"/>
        <v>0</v>
      </c>
      <c r="R257" s="17">
        <f t="shared" si="35"/>
        <v>0</v>
      </c>
      <c r="S257" s="17">
        <f t="shared" si="36"/>
        <v>0</v>
      </c>
      <c r="T257" s="17">
        <f t="shared" si="32"/>
        <v>0</v>
      </c>
      <c r="U257" s="4"/>
      <c r="V257" s="4"/>
    </row>
    <row r="258" spans="1:22" x14ac:dyDescent="0.35">
      <c r="A258" s="290" t="str">
        <f t="shared" si="30"/>
        <v>Sat</v>
      </c>
      <c r="B258" s="15"/>
      <c r="C258" s="16"/>
      <c r="D258" s="6"/>
      <c r="E258" s="6"/>
      <c r="F258" s="6"/>
      <c r="G258" s="6"/>
      <c r="H258" s="6"/>
      <c r="I258" s="6"/>
      <c r="J258" s="6"/>
      <c r="K258" s="6"/>
      <c r="L258" s="20"/>
      <c r="M258" s="84">
        <f t="shared" si="29"/>
        <v>0</v>
      </c>
      <c r="N258" s="250">
        <f>RHcount!X252</f>
        <v>0</v>
      </c>
      <c r="O258" s="17">
        <f t="shared" si="31"/>
        <v>12</v>
      </c>
      <c r="P258" s="17">
        <f t="shared" si="33"/>
        <v>12</v>
      </c>
      <c r="Q258" s="17">
        <f t="shared" si="34"/>
        <v>0</v>
      </c>
      <c r="R258" s="17">
        <f t="shared" si="35"/>
        <v>0</v>
      </c>
      <c r="S258" s="17">
        <f t="shared" si="36"/>
        <v>0</v>
      </c>
      <c r="T258" s="17">
        <f t="shared" si="32"/>
        <v>0</v>
      </c>
      <c r="U258" s="4"/>
      <c r="V258" s="4"/>
    </row>
    <row r="259" spans="1:22" x14ac:dyDescent="0.35">
      <c r="A259" s="290" t="str">
        <f t="shared" si="30"/>
        <v>Sat</v>
      </c>
      <c r="B259" s="15"/>
      <c r="C259" s="16"/>
      <c r="D259" s="6"/>
      <c r="E259" s="6"/>
      <c r="F259" s="6"/>
      <c r="G259" s="6"/>
      <c r="H259" s="6"/>
      <c r="I259" s="6"/>
      <c r="J259" s="6"/>
      <c r="K259" s="6"/>
      <c r="L259" s="20"/>
      <c r="M259" s="84">
        <f t="shared" si="29"/>
        <v>0</v>
      </c>
      <c r="N259" s="250">
        <f>RHcount!X253</f>
        <v>0</v>
      </c>
      <c r="O259" s="17">
        <f t="shared" si="31"/>
        <v>12</v>
      </c>
      <c r="P259" s="17">
        <f t="shared" si="33"/>
        <v>12</v>
      </c>
      <c r="Q259" s="17">
        <f t="shared" si="34"/>
        <v>0</v>
      </c>
      <c r="R259" s="17">
        <f t="shared" si="35"/>
        <v>0</v>
      </c>
      <c r="S259" s="17">
        <f t="shared" si="36"/>
        <v>0</v>
      </c>
      <c r="T259" s="17">
        <f t="shared" si="32"/>
        <v>0</v>
      </c>
      <c r="U259" s="4"/>
      <c r="V259" s="4"/>
    </row>
    <row r="260" spans="1:22" x14ac:dyDescent="0.35">
      <c r="A260" s="290" t="str">
        <f t="shared" si="30"/>
        <v>Sat</v>
      </c>
      <c r="B260" s="15"/>
      <c r="C260" s="16"/>
      <c r="D260" s="6"/>
      <c r="E260" s="6"/>
      <c r="F260" s="6"/>
      <c r="G260" s="6"/>
      <c r="H260" s="6"/>
      <c r="I260" s="6"/>
      <c r="J260" s="6"/>
      <c r="K260" s="6"/>
      <c r="L260" s="20"/>
      <c r="M260" s="84">
        <f t="shared" si="29"/>
        <v>0</v>
      </c>
      <c r="N260" s="250">
        <f>RHcount!X254</f>
        <v>0</v>
      </c>
      <c r="O260" s="17">
        <f t="shared" si="31"/>
        <v>12</v>
      </c>
      <c r="P260" s="17">
        <f t="shared" si="33"/>
        <v>12</v>
      </c>
      <c r="Q260" s="17">
        <f t="shared" si="34"/>
        <v>0</v>
      </c>
      <c r="R260" s="17">
        <f t="shared" si="35"/>
        <v>0</v>
      </c>
      <c r="S260" s="17">
        <f t="shared" si="36"/>
        <v>0</v>
      </c>
      <c r="T260" s="17">
        <f t="shared" si="32"/>
        <v>0</v>
      </c>
      <c r="U260" s="4"/>
      <c r="V260" s="4"/>
    </row>
    <row r="261" spans="1:22" x14ac:dyDescent="0.35">
      <c r="A261" s="290" t="str">
        <f t="shared" si="30"/>
        <v>Sat</v>
      </c>
      <c r="B261" s="15"/>
      <c r="C261" s="16"/>
      <c r="D261" s="6"/>
      <c r="E261" s="6"/>
      <c r="F261" s="6"/>
      <c r="G261" s="6"/>
      <c r="H261" s="6"/>
      <c r="I261" s="6"/>
      <c r="J261" s="6"/>
      <c r="K261" s="6"/>
      <c r="L261" s="20"/>
      <c r="M261" s="84">
        <f t="shared" si="29"/>
        <v>0</v>
      </c>
      <c r="N261" s="250">
        <f>RHcount!X255</f>
        <v>0</v>
      </c>
      <c r="O261" s="17">
        <f t="shared" si="31"/>
        <v>12</v>
      </c>
      <c r="P261" s="17">
        <f t="shared" si="33"/>
        <v>12</v>
      </c>
      <c r="Q261" s="17">
        <f t="shared" si="34"/>
        <v>0</v>
      </c>
      <c r="R261" s="17">
        <f t="shared" si="35"/>
        <v>0</v>
      </c>
      <c r="S261" s="17">
        <f t="shared" si="36"/>
        <v>0</v>
      </c>
      <c r="T261" s="17">
        <f t="shared" si="32"/>
        <v>0</v>
      </c>
      <c r="U261" s="4"/>
      <c r="V261" s="4"/>
    </row>
    <row r="262" spans="1:22" x14ac:dyDescent="0.35">
      <c r="A262" s="290" t="str">
        <f t="shared" si="30"/>
        <v>Sat</v>
      </c>
      <c r="B262" s="15"/>
      <c r="C262" s="16"/>
      <c r="D262" s="6"/>
      <c r="E262" s="6"/>
      <c r="F262" s="6"/>
      <c r="G262" s="6"/>
      <c r="H262" s="6"/>
      <c r="I262" s="6"/>
      <c r="J262" s="6"/>
      <c r="K262" s="6"/>
      <c r="L262" s="20"/>
      <c r="M262" s="84">
        <f t="shared" si="29"/>
        <v>0</v>
      </c>
      <c r="N262" s="250">
        <f>RHcount!X256</f>
        <v>0</v>
      </c>
      <c r="O262" s="17">
        <f t="shared" si="31"/>
        <v>12</v>
      </c>
      <c r="P262" s="17">
        <f t="shared" si="33"/>
        <v>12</v>
      </c>
      <c r="Q262" s="17">
        <f t="shared" si="34"/>
        <v>0</v>
      </c>
      <c r="R262" s="17">
        <f t="shared" si="35"/>
        <v>0</v>
      </c>
      <c r="S262" s="17">
        <f t="shared" si="36"/>
        <v>0</v>
      </c>
      <c r="T262" s="17">
        <f t="shared" si="32"/>
        <v>0</v>
      </c>
      <c r="U262" s="4"/>
      <c r="V262" s="4"/>
    </row>
    <row r="263" spans="1:22" x14ac:dyDescent="0.35">
      <c r="A263" s="290" t="str">
        <f t="shared" si="30"/>
        <v>Sat</v>
      </c>
      <c r="B263" s="15"/>
      <c r="C263" s="16"/>
      <c r="D263" s="6"/>
      <c r="E263" s="6"/>
      <c r="F263" s="6"/>
      <c r="G263" s="6"/>
      <c r="H263" s="6"/>
      <c r="I263" s="6"/>
      <c r="J263" s="6"/>
      <c r="K263" s="6"/>
      <c r="L263" s="20"/>
      <c r="M263" s="84">
        <f t="shared" si="29"/>
        <v>0</v>
      </c>
      <c r="N263" s="250">
        <f>RHcount!X257</f>
        <v>0</v>
      </c>
      <c r="O263" s="17">
        <f t="shared" si="31"/>
        <v>12</v>
      </c>
      <c r="P263" s="17">
        <f t="shared" si="33"/>
        <v>12</v>
      </c>
      <c r="Q263" s="17">
        <f t="shared" si="34"/>
        <v>0</v>
      </c>
      <c r="R263" s="17">
        <f t="shared" si="35"/>
        <v>0</v>
      </c>
      <c r="S263" s="17">
        <f t="shared" si="36"/>
        <v>0</v>
      </c>
      <c r="T263" s="17">
        <f t="shared" si="32"/>
        <v>0</v>
      </c>
      <c r="U263" s="4"/>
      <c r="V263" s="4"/>
    </row>
    <row r="264" spans="1:22" x14ac:dyDescent="0.35">
      <c r="A264" s="290" t="str">
        <f t="shared" si="30"/>
        <v>Sat</v>
      </c>
      <c r="B264" s="15"/>
      <c r="C264" s="16"/>
      <c r="D264" s="6"/>
      <c r="E264" s="6"/>
      <c r="F264" s="6"/>
      <c r="G264" s="6"/>
      <c r="H264" s="6"/>
      <c r="I264" s="6"/>
      <c r="J264" s="6"/>
      <c r="K264" s="6"/>
      <c r="L264" s="20"/>
      <c r="M264" s="84">
        <f t="shared" si="29"/>
        <v>0</v>
      </c>
      <c r="N264" s="250">
        <f>RHcount!X258</f>
        <v>0</v>
      </c>
      <c r="O264" s="17">
        <f t="shared" si="31"/>
        <v>12</v>
      </c>
      <c r="P264" s="17">
        <f t="shared" si="33"/>
        <v>12</v>
      </c>
      <c r="Q264" s="17">
        <f t="shared" si="34"/>
        <v>0</v>
      </c>
      <c r="R264" s="17">
        <f t="shared" si="35"/>
        <v>0</v>
      </c>
      <c r="S264" s="17">
        <f t="shared" si="36"/>
        <v>0</v>
      </c>
      <c r="T264" s="17">
        <f t="shared" si="32"/>
        <v>0</v>
      </c>
      <c r="U264" s="4"/>
      <c r="V264" s="4"/>
    </row>
    <row r="265" spans="1:22" x14ac:dyDescent="0.35">
      <c r="A265" s="290" t="str">
        <f t="shared" si="30"/>
        <v>Sat</v>
      </c>
      <c r="B265" s="15"/>
      <c r="C265" s="16"/>
      <c r="D265" s="6"/>
      <c r="E265" s="6"/>
      <c r="F265" s="6"/>
      <c r="G265" s="6"/>
      <c r="H265" s="6"/>
      <c r="I265" s="6"/>
      <c r="J265" s="6"/>
      <c r="K265" s="6"/>
      <c r="L265" s="20"/>
      <c r="M265" s="84">
        <f t="shared" si="29"/>
        <v>0</v>
      </c>
      <c r="N265" s="250">
        <f>RHcount!X259</f>
        <v>0</v>
      </c>
      <c r="O265" s="17">
        <f t="shared" si="31"/>
        <v>12</v>
      </c>
      <c r="P265" s="17">
        <f t="shared" si="33"/>
        <v>12</v>
      </c>
      <c r="Q265" s="17">
        <f t="shared" si="34"/>
        <v>0</v>
      </c>
      <c r="R265" s="17">
        <f t="shared" si="35"/>
        <v>0</v>
      </c>
      <c r="S265" s="17">
        <f t="shared" si="36"/>
        <v>0</v>
      </c>
      <c r="T265" s="17">
        <f t="shared" si="32"/>
        <v>0</v>
      </c>
      <c r="U265" s="4"/>
      <c r="V265" s="4"/>
    </row>
    <row r="266" spans="1:22" x14ac:dyDescent="0.35">
      <c r="A266" s="290" t="str">
        <f t="shared" si="30"/>
        <v>Sat</v>
      </c>
      <c r="B266" s="15"/>
      <c r="C266" s="16"/>
      <c r="D266" s="6"/>
      <c r="E266" s="6"/>
      <c r="F266" s="6"/>
      <c r="G266" s="6"/>
      <c r="H266" s="6"/>
      <c r="I266" s="6"/>
      <c r="J266" s="6"/>
      <c r="K266" s="6"/>
      <c r="L266" s="20"/>
      <c r="M266" s="84">
        <f t="shared" si="29"/>
        <v>0</v>
      </c>
      <c r="N266" s="250">
        <f>RHcount!X260</f>
        <v>0</v>
      </c>
      <c r="O266" s="17">
        <f t="shared" si="31"/>
        <v>12</v>
      </c>
      <c r="P266" s="17">
        <f t="shared" si="33"/>
        <v>12</v>
      </c>
      <c r="Q266" s="17">
        <f t="shared" si="34"/>
        <v>0</v>
      </c>
      <c r="R266" s="17">
        <f t="shared" si="35"/>
        <v>0</v>
      </c>
      <c r="S266" s="17">
        <f t="shared" si="36"/>
        <v>0</v>
      </c>
      <c r="T266" s="17">
        <f t="shared" si="32"/>
        <v>0</v>
      </c>
      <c r="U266" s="4"/>
      <c r="V266" s="4"/>
    </row>
    <row r="267" spans="1:22" x14ac:dyDescent="0.35">
      <c r="A267" s="290" t="str">
        <f t="shared" si="30"/>
        <v>Sat</v>
      </c>
      <c r="B267" s="15"/>
      <c r="C267" s="16"/>
      <c r="D267" s="6"/>
      <c r="E267" s="6"/>
      <c r="F267" s="6"/>
      <c r="G267" s="6"/>
      <c r="H267" s="6"/>
      <c r="I267" s="6"/>
      <c r="J267" s="6"/>
      <c r="K267" s="6"/>
      <c r="L267" s="20"/>
      <c r="M267" s="84">
        <f t="shared" ref="M267:M330" si="37">IF(F267&gt;"a",VLOOKUP(F267,$U$11:$V$26,2),F267)</f>
        <v>0</v>
      </c>
      <c r="N267" s="250">
        <f>RHcount!X261</f>
        <v>0</v>
      </c>
      <c r="O267" s="17">
        <f t="shared" si="31"/>
        <v>12</v>
      </c>
      <c r="P267" s="17">
        <f t="shared" si="33"/>
        <v>12</v>
      </c>
      <c r="Q267" s="17">
        <f t="shared" si="34"/>
        <v>0</v>
      </c>
      <c r="R267" s="17">
        <f t="shared" si="35"/>
        <v>0</v>
      </c>
      <c r="S267" s="17">
        <f t="shared" si="36"/>
        <v>0</v>
      </c>
      <c r="T267" s="17">
        <f t="shared" si="32"/>
        <v>0</v>
      </c>
      <c r="U267" s="4"/>
      <c r="V267" s="4"/>
    </row>
    <row r="268" spans="1:22" x14ac:dyDescent="0.35">
      <c r="A268" s="290" t="str">
        <f t="shared" si="30"/>
        <v>Sat</v>
      </c>
      <c r="B268" s="15"/>
      <c r="C268" s="16"/>
      <c r="D268" s="6"/>
      <c r="E268" s="6"/>
      <c r="F268" s="6"/>
      <c r="G268" s="6"/>
      <c r="H268" s="6"/>
      <c r="I268" s="6"/>
      <c r="J268" s="6"/>
      <c r="K268" s="6"/>
      <c r="L268" s="20"/>
      <c r="M268" s="84">
        <f t="shared" si="37"/>
        <v>0</v>
      </c>
      <c r="N268" s="250">
        <f>RHcount!X262</f>
        <v>0</v>
      </c>
      <c r="O268" s="17">
        <f t="shared" si="31"/>
        <v>12</v>
      </c>
      <c r="P268" s="17">
        <f t="shared" si="33"/>
        <v>12</v>
      </c>
      <c r="Q268" s="17">
        <f t="shared" si="34"/>
        <v>0</v>
      </c>
      <c r="R268" s="17">
        <f t="shared" si="35"/>
        <v>0</v>
      </c>
      <c r="S268" s="17">
        <f t="shared" si="36"/>
        <v>0</v>
      </c>
      <c r="T268" s="17">
        <f t="shared" si="32"/>
        <v>0</v>
      </c>
      <c r="U268" s="4"/>
      <c r="V268" s="4"/>
    </row>
    <row r="269" spans="1:22" x14ac:dyDescent="0.35">
      <c r="A269" s="290" t="str">
        <f t="shared" ref="A269:A332" si="38">TEXT(B269,"ddd")</f>
        <v>Sat</v>
      </c>
      <c r="B269" s="15"/>
      <c r="C269" s="16"/>
      <c r="D269" s="6"/>
      <c r="E269" s="6"/>
      <c r="F269" s="6"/>
      <c r="G269" s="6"/>
      <c r="H269" s="6"/>
      <c r="I269" s="6"/>
      <c r="J269" s="6"/>
      <c r="K269" s="6"/>
      <c r="L269" s="20"/>
      <c r="M269" s="84">
        <f t="shared" si="37"/>
        <v>0</v>
      </c>
      <c r="N269" s="250">
        <f>RHcount!X263</f>
        <v>0</v>
      </c>
      <c r="O269" s="17">
        <f t="shared" ref="O269:O332" si="39">HOUR(C269)+MINUTE(C269)/60+12</f>
        <v>12</v>
      </c>
      <c r="P269" s="17">
        <f t="shared" si="33"/>
        <v>12</v>
      </c>
      <c r="Q269" s="17">
        <f t="shared" si="34"/>
        <v>0</v>
      </c>
      <c r="R269" s="17">
        <f t="shared" si="35"/>
        <v>0</v>
      </c>
      <c r="S269" s="17">
        <f t="shared" si="36"/>
        <v>0</v>
      </c>
      <c r="T269" s="17">
        <f t="shared" ref="T269:T332" si="40">S269*R269</f>
        <v>0</v>
      </c>
      <c r="U269" s="4"/>
      <c r="V269" s="4"/>
    </row>
    <row r="270" spans="1:22" x14ac:dyDescent="0.35">
      <c r="A270" s="290" t="str">
        <f t="shared" si="38"/>
        <v>Sat</v>
      </c>
      <c r="B270" s="15"/>
      <c r="C270" s="16"/>
      <c r="D270" s="6"/>
      <c r="E270" s="6"/>
      <c r="F270" s="6"/>
      <c r="G270" s="6"/>
      <c r="H270" s="6"/>
      <c r="I270" s="6"/>
      <c r="J270" s="6"/>
      <c r="K270" s="6"/>
      <c r="L270" s="20"/>
      <c r="M270" s="84">
        <f t="shared" si="37"/>
        <v>0</v>
      </c>
      <c r="N270" s="250">
        <f>RHcount!X264</f>
        <v>0</v>
      </c>
      <c r="O270" s="17">
        <f t="shared" si="39"/>
        <v>12</v>
      </c>
      <c r="P270" s="17">
        <f t="shared" si="33"/>
        <v>12</v>
      </c>
      <c r="Q270" s="17">
        <f t="shared" si="34"/>
        <v>0</v>
      </c>
      <c r="R270" s="17">
        <f t="shared" si="35"/>
        <v>0</v>
      </c>
      <c r="S270" s="17">
        <f t="shared" si="36"/>
        <v>0</v>
      </c>
      <c r="T270" s="17">
        <f t="shared" si="40"/>
        <v>0</v>
      </c>
      <c r="U270" s="4"/>
      <c r="V270" s="4"/>
    </row>
    <row r="271" spans="1:22" x14ac:dyDescent="0.35">
      <c r="A271" s="290" t="str">
        <f t="shared" si="38"/>
        <v>Sat</v>
      </c>
      <c r="B271" s="15"/>
      <c r="C271" s="16"/>
      <c r="D271" s="6"/>
      <c r="E271" s="6"/>
      <c r="F271" s="6"/>
      <c r="G271" s="6"/>
      <c r="H271" s="6"/>
      <c r="I271" s="6"/>
      <c r="J271" s="6"/>
      <c r="K271" s="6"/>
      <c r="L271" s="20"/>
      <c r="M271" s="84">
        <f t="shared" si="37"/>
        <v>0</v>
      </c>
      <c r="N271" s="250">
        <f>RHcount!X265</f>
        <v>0</v>
      </c>
      <c r="O271" s="17">
        <f t="shared" si="39"/>
        <v>12</v>
      </c>
      <c r="P271" s="17">
        <f t="shared" si="33"/>
        <v>12</v>
      </c>
      <c r="Q271" s="17">
        <f t="shared" si="34"/>
        <v>0</v>
      </c>
      <c r="R271" s="17">
        <f t="shared" si="35"/>
        <v>0</v>
      </c>
      <c r="S271" s="17">
        <f t="shared" si="36"/>
        <v>0</v>
      </c>
      <c r="T271" s="17">
        <f t="shared" si="40"/>
        <v>0</v>
      </c>
      <c r="U271" s="4"/>
      <c r="V271" s="4"/>
    </row>
    <row r="272" spans="1:22" x14ac:dyDescent="0.35">
      <c r="A272" s="290" t="str">
        <f t="shared" si="38"/>
        <v>Sat</v>
      </c>
      <c r="B272" s="15"/>
      <c r="C272" s="16"/>
      <c r="D272" s="6"/>
      <c r="E272" s="6"/>
      <c r="F272" s="6"/>
      <c r="G272" s="6"/>
      <c r="H272" s="6"/>
      <c r="I272" s="6"/>
      <c r="J272" s="6"/>
      <c r="K272" s="6"/>
      <c r="L272" s="20"/>
      <c r="M272" s="84">
        <f t="shared" si="37"/>
        <v>0</v>
      </c>
      <c r="N272" s="250">
        <f>RHcount!X266</f>
        <v>0</v>
      </c>
      <c r="O272" s="17">
        <f t="shared" si="39"/>
        <v>12</v>
      </c>
      <c r="P272" s="17">
        <f t="shared" si="33"/>
        <v>12</v>
      </c>
      <c r="Q272" s="17">
        <f t="shared" si="34"/>
        <v>0</v>
      </c>
      <c r="R272" s="17">
        <f t="shared" si="35"/>
        <v>0</v>
      </c>
      <c r="S272" s="17">
        <f t="shared" si="36"/>
        <v>0</v>
      </c>
      <c r="T272" s="17">
        <f t="shared" si="40"/>
        <v>0</v>
      </c>
      <c r="U272" s="4"/>
      <c r="V272" s="4"/>
    </row>
    <row r="273" spans="1:22" x14ac:dyDescent="0.35">
      <c r="A273" s="290" t="str">
        <f t="shared" si="38"/>
        <v>Sat</v>
      </c>
      <c r="B273" s="15"/>
      <c r="C273" s="16"/>
      <c r="D273" s="6"/>
      <c r="E273" s="6"/>
      <c r="F273" s="6"/>
      <c r="G273" s="6"/>
      <c r="H273" s="6"/>
      <c r="I273" s="6"/>
      <c r="J273" s="6"/>
      <c r="K273" s="6"/>
      <c r="L273" s="20"/>
      <c r="M273" s="84">
        <f t="shared" si="37"/>
        <v>0</v>
      </c>
      <c r="N273" s="250">
        <f>RHcount!X267</f>
        <v>0</v>
      </c>
      <c r="O273" s="17">
        <f t="shared" si="39"/>
        <v>12</v>
      </c>
      <c r="P273" s="17">
        <f t="shared" si="33"/>
        <v>12</v>
      </c>
      <c r="Q273" s="17">
        <f t="shared" si="34"/>
        <v>0</v>
      </c>
      <c r="R273" s="17">
        <f t="shared" si="35"/>
        <v>0</v>
      </c>
      <c r="S273" s="17">
        <f t="shared" si="36"/>
        <v>0</v>
      </c>
      <c r="T273" s="17">
        <f t="shared" si="40"/>
        <v>0</v>
      </c>
      <c r="U273" s="4"/>
      <c r="V273" s="4"/>
    </row>
    <row r="274" spans="1:22" x14ac:dyDescent="0.35">
      <c r="A274" s="290" t="str">
        <f t="shared" si="38"/>
        <v>Sat</v>
      </c>
      <c r="B274" s="15"/>
      <c r="C274" s="16"/>
      <c r="D274" s="6"/>
      <c r="E274" s="6"/>
      <c r="F274" s="6"/>
      <c r="G274" s="6"/>
      <c r="H274" s="6"/>
      <c r="I274" s="6"/>
      <c r="J274" s="6"/>
      <c r="K274" s="6"/>
      <c r="L274" s="20"/>
      <c r="M274" s="84">
        <f t="shared" si="37"/>
        <v>0</v>
      </c>
      <c r="N274" s="250">
        <f>RHcount!X268</f>
        <v>0</v>
      </c>
      <c r="O274" s="17">
        <f t="shared" si="39"/>
        <v>12</v>
      </c>
      <c r="P274" s="17">
        <f t="shared" si="33"/>
        <v>12</v>
      </c>
      <c r="Q274" s="17">
        <f t="shared" si="34"/>
        <v>0</v>
      </c>
      <c r="R274" s="17">
        <f t="shared" si="35"/>
        <v>0</v>
      </c>
      <c r="S274" s="17">
        <f t="shared" si="36"/>
        <v>0</v>
      </c>
      <c r="T274" s="17">
        <f t="shared" si="40"/>
        <v>0</v>
      </c>
      <c r="U274" s="4"/>
      <c r="V274" s="4"/>
    </row>
    <row r="275" spans="1:22" x14ac:dyDescent="0.35">
      <c r="A275" s="290" t="str">
        <f t="shared" si="38"/>
        <v>Sat</v>
      </c>
      <c r="B275" s="15"/>
      <c r="C275" s="16"/>
      <c r="D275" s="6"/>
      <c r="E275" s="6"/>
      <c r="F275" s="6"/>
      <c r="G275" s="6"/>
      <c r="H275" s="6"/>
      <c r="I275" s="6"/>
      <c r="J275" s="6"/>
      <c r="K275" s="6"/>
      <c r="L275" s="20"/>
      <c r="M275" s="84">
        <f t="shared" si="37"/>
        <v>0</v>
      </c>
      <c r="N275" s="250">
        <f>RHcount!X269</f>
        <v>0</v>
      </c>
      <c r="O275" s="17">
        <f t="shared" si="39"/>
        <v>12</v>
      </c>
      <c r="P275" s="17">
        <f t="shared" si="33"/>
        <v>12</v>
      </c>
      <c r="Q275" s="17">
        <f t="shared" si="34"/>
        <v>0</v>
      </c>
      <c r="R275" s="17">
        <f t="shared" si="35"/>
        <v>0</v>
      </c>
      <c r="S275" s="17">
        <f t="shared" si="36"/>
        <v>0</v>
      </c>
      <c r="T275" s="17">
        <f t="shared" si="40"/>
        <v>0</v>
      </c>
      <c r="U275" s="4"/>
      <c r="V275" s="4"/>
    </row>
    <row r="276" spans="1:22" x14ac:dyDescent="0.35">
      <c r="A276" s="290" t="str">
        <f t="shared" si="38"/>
        <v>Sat</v>
      </c>
      <c r="B276" s="15"/>
      <c r="C276" s="16"/>
      <c r="D276" s="6"/>
      <c r="E276" s="6"/>
      <c r="F276" s="6"/>
      <c r="G276" s="6"/>
      <c r="H276" s="6"/>
      <c r="I276" s="6"/>
      <c r="J276" s="6"/>
      <c r="K276" s="6"/>
      <c r="L276" s="20"/>
      <c r="M276" s="84">
        <f t="shared" si="37"/>
        <v>0</v>
      </c>
      <c r="N276" s="250">
        <f>RHcount!X270</f>
        <v>0</v>
      </c>
      <c r="O276" s="17">
        <f t="shared" si="39"/>
        <v>12</v>
      </c>
      <c r="P276" s="17">
        <f t="shared" si="33"/>
        <v>12</v>
      </c>
      <c r="Q276" s="17">
        <f t="shared" si="34"/>
        <v>0</v>
      </c>
      <c r="R276" s="17">
        <f t="shared" si="35"/>
        <v>0</v>
      </c>
      <c r="S276" s="17">
        <f t="shared" si="36"/>
        <v>0</v>
      </c>
      <c r="T276" s="17">
        <f t="shared" si="40"/>
        <v>0</v>
      </c>
      <c r="U276" s="4"/>
      <c r="V276" s="4"/>
    </row>
    <row r="277" spans="1:22" x14ac:dyDescent="0.35">
      <c r="A277" s="290" t="str">
        <f t="shared" si="38"/>
        <v>Sat</v>
      </c>
      <c r="B277" s="15"/>
      <c r="C277" s="16"/>
      <c r="D277" s="6"/>
      <c r="E277" s="6"/>
      <c r="F277" s="6"/>
      <c r="G277" s="6"/>
      <c r="H277" s="6"/>
      <c r="I277" s="6"/>
      <c r="J277" s="6"/>
      <c r="K277" s="6"/>
      <c r="L277" s="20"/>
      <c r="M277" s="84">
        <f t="shared" si="37"/>
        <v>0</v>
      </c>
      <c r="N277" s="250">
        <f>RHcount!X271</f>
        <v>0</v>
      </c>
      <c r="O277" s="17">
        <f t="shared" si="39"/>
        <v>12</v>
      </c>
      <c r="P277" s="17">
        <f t="shared" si="33"/>
        <v>12</v>
      </c>
      <c r="Q277" s="17">
        <f t="shared" si="34"/>
        <v>0</v>
      </c>
      <c r="R277" s="17">
        <f t="shared" si="35"/>
        <v>0</v>
      </c>
      <c r="S277" s="17">
        <f t="shared" si="36"/>
        <v>0</v>
      </c>
      <c r="T277" s="17">
        <f t="shared" si="40"/>
        <v>0</v>
      </c>
      <c r="U277" s="4"/>
      <c r="V277" s="4"/>
    </row>
    <row r="278" spans="1:22" x14ac:dyDescent="0.35">
      <c r="A278" s="290" t="str">
        <f t="shared" si="38"/>
        <v>Sat</v>
      </c>
      <c r="B278" s="15"/>
      <c r="C278" s="16"/>
      <c r="D278" s="6"/>
      <c r="E278" s="6"/>
      <c r="F278" s="6"/>
      <c r="G278" s="6"/>
      <c r="H278" s="6"/>
      <c r="I278" s="6"/>
      <c r="J278" s="6"/>
      <c r="K278" s="6"/>
      <c r="L278" s="20"/>
      <c r="M278" s="84">
        <f t="shared" si="37"/>
        <v>0</v>
      </c>
      <c r="N278" s="250">
        <f>RHcount!X272</f>
        <v>0</v>
      </c>
      <c r="O278" s="17">
        <f t="shared" si="39"/>
        <v>12</v>
      </c>
      <c r="P278" s="17">
        <f t="shared" ref="P278:P341" si="41">IF(AND(O278&gt;20,O278&lt;30),20,O278)</f>
        <v>12</v>
      </c>
      <c r="Q278" s="17">
        <f t="shared" ref="Q278:Q341" si="42">IF(AND(O278&gt;20,O278&lt;30),0,MAX(0,E278-70))</f>
        <v>0</v>
      </c>
      <c r="R278" s="17">
        <f t="shared" ref="R278:R341" si="43">IF(P278&gt;0,ABS((P278-P277)/2+(P279-P278)/2),0)</f>
        <v>0</v>
      </c>
      <c r="S278" s="17">
        <f t="shared" ref="S278:S341" si="44">IF(OR(O278&gt;30,O278&lt;20),Q278+S277,0)</f>
        <v>0</v>
      </c>
      <c r="T278" s="17">
        <f t="shared" si="40"/>
        <v>0</v>
      </c>
      <c r="U278" s="4"/>
      <c r="V278" s="4"/>
    </row>
    <row r="279" spans="1:22" x14ac:dyDescent="0.35">
      <c r="A279" s="290" t="str">
        <f t="shared" si="38"/>
        <v>Sat</v>
      </c>
      <c r="B279" s="15"/>
      <c r="C279" s="16"/>
      <c r="D279" s="6"/>
      <c r="E279" s="6"/>
      <c r="F279" s="6"/>
      <c r="G279" s="6"/>
      <c r="H279" s="6"/>
      <c r="I279" s="6"/>
      <c r="J279" s="6"/>
      <c r="K279" s="6"/>
      <c r="L279" s="20"/>
      <c r="M279" s="84">
        <f t="shared" si="37"/>
        <v>0</v>
      </c>
      <c r="N279" s="250">
        <f>RHcount!X273</f>
        <v>0</v>
      </c>
      <c r="O279" s="17">
        <f t="shared" si="39"/>
        <v>12</v>
      </c>
      <c r="P279" s="17">
        <f t="shared" si="41"/>
        <v>12</v>
      </c>
      <c r="Q279" s="17">
        <f t="shared" si="42"/>
        <v>0</v>
      </c>
      <c r="R279" s="17">
        <f t="shared" si="43"/>
        <v>0</v>
      </c>
      <c r="S279" s="17">
        <f t="shared" si="44"/>
        <v>0</v>
      </c>
      <c r="T279" s="17">
        <f t="shared" si="40"/>
        <v>0</v>
      </c>
      <c r="U279" s="4"/>
      <c r="V279" s="4"/>
    </row>
    <row r="280" spans="1:22" x14ac:dyDescent="0.35">
      <c r="A280" s="290" t="str">
        <f t="shared" si="38"/>
        <v>Sat</v>
      </c>
      <c r="B280" s="15"/>
      <c r="C280" s="16"/>
      <c r="D280" s="6"/>
      <c r="E280" s="6"/>
      <c r="F280" s="6"/>
      <c r="G280" s="6"/>
      <c r="H280" s="6"/>
      <c r="I280" s="6"/>
      <c r="J280" s="6"/>
      <c r="K280" s="6"/>
      <c r="L280" s="20"/>
      <c r="M280" s="84">
        <f t="shared" si="37"/>
        <v>0</v>
      </c>
      <c r="N280" s="250">
        <f>RHcount!X274</f>
        <v>0</v>
      </c>
      <c r="O280" s="17">
        <f t="shared" si="39"/>
        <v>12</v>
      </c>
      <c r="P280" s="17">
        <f t="shared" si="41"/>
        <v>12</v>
      </c>
      <c r="Q280" s="17">
        <f t="shared" si="42"/>
        <v>0</v>
      </c>
      <c r="R280" s="17">
        <f t="shared" si="43"/>
        <v>0</v>
      </c>
      <c r="S280" s="17">
        <f t="shared" si="44"/>
        <v>0</v>
      </c>
      <c r="T280" s="17">
        <f t="shared" si="40"/>
        <v>0</v>
      </c>
      <c r="U280" s="4"/>
      <c r="V280" s="4"/>
    </row>
    <row r="281" spans="1:22" x14ac:dyDescent="0.35">
      <c r="A281" s="290" t="str">
        <f t="shared" si="38"/>
        <v>Sat</v>
      </c>
      <c r="B281" s="15"/>
      <c r="C281" s="16"/>
      <c r="D281" s="6"/>
      <c r="E281" s="6"/>
      <c r="F281" s="6"/>
      <c r="G281" s="6"/>
      <c r="H281" s="6"/>
      <c r="I281" s="6"/>
      <c r="J281" s="6"/>
      <c r="K281" s="6"/>
      <c r="L281" s="20"/>
      <c r="M281" s="84">
        <f t="shared" si="37"/>
        <v>0</v>
      </c>
      <c r="N281" s="250">
        <f>RHcount!X275</f>
        <v>0</v>
      </c>
      <c r="O281" s="17">
        <f t="shared" si="39"/>
        <v>12</v>
      </c>
      <c r="P281" s="17">
        <f t="shared" si="41"/>
        <v>12</v>
      </c>
      <c r="Q281" s="17">
        <f t="shared" si="42"/>
        <v>0</v>
      </c>
      <c r="R281" s="17">
        <f t="shared" si="43"/>
        <v>0</v>
      </c>
      <c r="S281" s="17">
        <f t="shared" si="44"/>
        <v>0</v>
      </c>
      <c r="T281" s="17">
        <f t="shared" si="40"/>
        <v>0</v>
      </c>
      <c r="U281" s="4"/>
      <c r="V281" s="4"/>
    </row>
    <row r="282" spans="1:22" x14ac:dyDescent="0.35">
      <c r="A282" s="290" t="str">
        <f t="shared" si="38"/>
        <v>Sat</v>
      </c>
      <c r="B282" s="15"/>
      <c r="C282" s="16"/>
      <c r="D282" s="6"/>
      <c r="E282" s="6"/>
      <c r="F282" s="6"/>
      <c r="G282" s="6"/>
      <c r="H282" s="6"/>
      <c r="I282" s="6"/>
      <c r="J282" s="6"/>
      <c r="K282" s="6"/>
      <c r="L282" s="20"/>
      <c r="M282" s="84">
        <f t="shared" si="37"/>
        <v>0</v>
      </c>
      <c r="N282" s="250">
        <f>RHcount!X276</f>
        <v>0</v>
      </c>
      <c r="O282" s="17">
        <f t="shared" si="39"/>
        <v>12</v>
      </c>
      <c r="P282" s="17">
        <f t="shared" si="41"/>
        <v>12</v>
      </c>
      <c r="Q282" s="17">
        <f t="shared" si="42"/>
        <v>0</v>
      </c>
      <c r="R282" s="17">
        <f t="shared" si="43"/>
        <v>0</v>
      </c>
      <c r="S282" s="17">
        <f t="shared" si="44"/>
        <v>0</v>
      </c>
      <c r="T282" s="17">
        <f t="shared" si="40"/>
        <v>0</v>
      </c>
      <c r="U282" s="4"/>
      <c r="V282" s="4"/>
    </row>
    <row r="283" spans="1:22" x14ac:dyDescent="0.35">
      <c r="A283" s="290" t="str">
        <f t="shared" si="38"/>
        <v>Sat</v>
      </c>
      <c r="B283" s="15"/>
      <c r="C283" s="16"/>
      <c r="D283" s="6"/>
      <c r="E283" s="6"/>
      <c r="F283" s="6"/>
      <c r="G283" s="6"/>
      <c r="H283" s="6"/>
      <c r="I283" s="6"/>
      <c r="J283" s="6"/>
      <c r="K283" s="6"/>
      <c r="L283" s="20"/>
      <c r="M283" s="84">
        <f t="shared" si="37"/>
        <v>0</v>
      </c>
      <c r="N283" s="250">
        <f>RHcount!X277</f>
        <v>0</v>
      </c>
      <c r="O283" s="17">
        <f t="shared" si="39"/>
        <v>12</v>
      </c>
      <c r="P283" s="17">
        <f t="shared" si="41"/>
        <v>12</v>
      </c>
      <c r="Q283" s="17">
        <f t="shared" si="42"/>
        <v>0</v>
      </c>
      <c r="R283" s="17">
        <f t="shared" si="43"/>
        <v>0</v>
      </c>
      <c r="S283" s="17">
        <f t="shared" si="44"/>
        <v>0</v>
      </c>
      <c r="T283" s="17">
        <f t="shared" si="40"/>
        <v>0</v>
      </c>
      <c r="U283" s="4"/>
      <c r="V283" s="4"/>
    </row>
    <row r="284" spans="1:22" x14ac:dyDescent="0.35">
      <c r="A284" s="290" t="str">
        <f t="shared" si="38"/>
        <v>Sat</v>
      </c>
      <c r="B284" s="15"/>
      <c r="C284" s="16"/>
      <c r="D284" s="6"/>
      <c r="E284" s="6"/>
      <c r="F284" s="6"/>
      <c r="G284" s="6"/>
      <c r="H284" s="6"/>
      <c r="I284" s="6"/>
      <c r="J284" s="6"/>
      <c r="K284" s="6"/>
      <c r="L284" s="20"/>
      <c r="M284" s="84">
        <f t="shared" si="37"/>
        <v>0</v>
      </c>
      <c r="N284" s="250">
        <f>RHcount!X278</f>
        <v>0</v>
      </c>
      <c r="O284" s="17">
        <f t="shared" si="39"/>
        <v>12</v>
      </c>
      <c r="P284" s="17">
        <f t="shared" si="41"/>
        <v>12</v>
      </c>
      <c r="Q284" s="17">
        <f t="shared" si="42"/>
        <v>0</v>
      </c>
      <c r="R284" s="17">
        <f t="shared" si="43"/>
        <v>0</v>
      </c>
      <c r="S284" s="17">
        <f t="shared" si="44"/>
        <v>0</v>
      </c>
      <c r="T284" s="17">
        <f t="shared" si="40"/>
        <v>0</v>
      </c>
      <c r="U284" s="4"/>
      <c r="V284" s="4"/>
    </row>
    <row r="285" spans="1:22" x14ac:dyDescent="0.35">
      <c r="A285" s="290" t="str">
        <f t="shared" si="38"/>
        <v>Sat</v>
      </c>
      <c r="B285" s="15"/>
      <c r="C285" s="16"/>
      <c r="D285" s="6"/>
      <c r="E285" s="6"/>
      <c r="F285" s="6"/>
      <c r="G285" s="6"/>
      <c r="H285" s="6"/>
      <c r="I285" s="6"/>
      <c r="J285" s="6"/>
      <c r="K285" s="6"/>
      <c r="L285" s="20"/>
      <c r="M285" s="84">
        <f t="shared" si="37"/>
        <v>0</v>
      </c>
      <c r="N285" s="250">
        <f>RHcount!X279</f>
        <v>0</v>
      </c>
      <c r="O285" s="17">
        <f t="shared" si="39"/>
        <v>12</v>
      </c>
      <c r="P285" s="17">
        <f t="shared" si="41"/>
        <v>12</v>
      </c>
      <c r="Q285" s="17">
        <f t="shared" si="42"/>
        <v>0</v>
      </c>
      <c r="R285" s="17">
        <f t="shared" si="43"/>
        <v>0</v>
      </c>
      <c r="S285" s="17">
        <f t="shared" si="44"/>
        <v>0</v>
      </c>
      <c r="T285" s="17">
        <f t="shared" si="40"/>
        <v>0</v>
      </c>
      <c r="U285" s="4"/>
      <c r="V285" s="4"/>
    </row>
    <row r="286" spans="1:22" x14ac:dyDescent="0.35">
      <c r="A286" s="290" t="str">
        <f t="shared" si="38"/>
        <v>Sat</v>
      </c>
      <c r="B286" s="15"/>
      <c r="C286" s="16"/>
      <c r="D286" s="6"/>
      <c r="E286" s="6"/>
      <c r="F286" s="6"/>
      <c r="G286" s="6"/>
      <c r="H286" s="6"/>
      <c r="I286" s="6"/>
      <c r="J286" s="6"/>
      <c r="K286" s="6"/>
      <c r="L286" s="20"/>
      <c r="M286" s="84">
        <f t="shared" si="37"/>
        <v>0</v>
      </c>
      <c r="N286" s="250">
        <f>RHcount!X280</f>
        <v>0</v>
      </c>
      <c r="O286" s="17">
        <f t="shared" si="39"/>
        <v>12</v>
      </c>
      <c r="P286" s="17">
        <f t="shared" si="41"/>
        <v>12</v>
      </c>
      <c r="Q286" s="17">
        <f t="shared" si="42"/>
        <v>0</v>
      </c>
      <c r="R286" s="17">
        <f t="shared" si="43"/>
        <v>0</v>
      </c>
      <c r="S286" s="17">
        <f t="shared" si="44"/>
        <v>0</v>
      </c>
      <c r="T286" s="17">
        <f t="shared" si="40"/>
        <v>0</v>
      </c>
      <c r="U286" s="4"/>
      <c r="V286" s="4"/>
    </row>
    <row r="287" spans="1:22" x14ac:dyDescent="0.35">
      <c r="A287" s="290" t="str">
        <f t="shared" si="38"/>
        <v>Sat</v>
      </c>
      <c r="B287" s="15"/>
      <c r="C287" s="16"/>
      <c r="D287" s="6"/>
      <c r="E287" s="6"/>
      <c r="F287" s="6"/>
      <c r="G287" s="6"/>
      <c r="H287" s="6"/>
      <c r="I287" s="6"/>
      <c r="J287" s="6"/>
      <c r="K287" s="6"/>
      <c r="L287" s="20"/>
      <c r="M287" s="84">
        <f t="shared" si="37"/>
        <v>0</v>
      </c>
      <c r="N287" s="250">
        <f>RHcount!X281</f>
        <v>0</v>
      </c>
      <c r="O287" s="17">
        <f t="shared" si="39"/>
        <v>12</v>
      </c>
      <c r="P287" s="17">
        <f t="shared" si="41"/>
        <v>12</v>
      </c>
      <c r="Q287" s="17">
        <f t="shared" si="42"/>
        <v>0</v>
      </c>
      <c r="R287" s="17">
        <f t="shared" si="43"/>
        <v>0</v>
      </c>
      <c r="S287" s="17">
        <f t="shared" si="44"/>
        <v>0</v>
      </c>
      <c r="T287" s="17">
        <f t="shared" si="40"/>
        <v>0</v>
      </c>
      <c r="U287" s="4"/>
      <c r="V287" s="4"/>
    </row>
    <row r="288" spans="1:22" x14ac:dyDescent="0.35">
      <c r="A288" s="290" t="str">
        <f t="shared" si="38"/>
        <v>Sat</v>
      </c>
      <c r="B288" s="15"/>
      <c r="C288" s="16"/>
      <c r="D288" s="6"/>
      <c r="E288" s="6"/>
      <c r="F288" s="6"/>
      <c r="G288" s="6"/>
      <c r="H288" s="6"/>
      <c r="I288" s="6"/>
      <c r="J288" s="6"/>
      <c r="K288" s="6"/>
      <c r="L288" s="20"/>
      <c r="M288" s="84">
        <f t="shared" si="37"/>
        <v>0</v>
      </c>
      <c r="N288" s="250">
        <f>RHcount!X282</f>
        <v>0</v>
      </c>
      <c r="O288" s="17">
        <f t="shared" si="39"/>
        <v>12</v>
      </c>
      <c r="P288" s="17">
        <f t="shared" si="41"/>
        <v>12</v>
      </c>
      <c r="Q288" s="17">
        <f t="shared" si="42"/>
        <v>0</v>
      </c>
      <c r="R288" s="17">
        <f t="shared" si="43"/>
        <v>0</v>
      </c>
      <c r="S288" s="17">
        <f t="shared" si="44"/>
        <v>0</v>
      </c>
      <c r="T288" s="17">
        <f t="shared" si="40"/>
        <v>0</v>
      </c>
      <c r="U288" s="4"/>
      <c r="V288" s="4"/>
    </row>
    <row r="289" spans="1:22" x14ac:dyDescent="0.35">
      <c r="A289" s="290" t="str">
        <f t="shared" si="38"/>
        <v>Sat</v>
      </c>
      <c r="B289" s="15"/>
      <c r="C289" s="16"/>
      <c r="D289" s="6"/>
      <c r="E289" s="6"/>
      <c r="F289" s="6"/>
      <c r="G289" s="6"/>
      <c r="H289" s="6"/>
      <c r="I289" s="6"/>
      <c r="J289" s="6"/>
      <c r="K289" s="6"/>
      <c r="L289" s="20"/>
      <c r="M289" s="84">
        <f t="shared" si="37"/>
        <v>0</v>
      </c>
      <c r="N289" s="250">
        <f>RHcount!X283</f>
        <v>0</v>
      </c>
      <c r="O289" s="17">
        <f t="shared" si="39"/>
        <v>12</v>
      </c>
      <c r="P289" s="17">
        <f t="shared" si="41"/>
        <v>12</v>
      </c>
      <c r="Q289" s="17">
        <f t="shared" si="42"/>
        <v>0</v>
      </c>
      <c r="R289" s="17">
        <f t="shared" si="43"/>
        <v>0</v>
      </c>
      <c r="S289" s="17">
        <f t="shared" si="44"/>
        <v>0</v>
      </c>
      <c r="T289" s="17">
        <f t="shared" si="40"/>
        <v>0</v>
      </c>
      <c r="U289" s="4"/>
      <c r="V289" s="4"/>
    </row>
    <row r="290" spans="1:22" x14ac:dyDescent="0.35">
      <c r="A290" s="290" t="str">
        <f t="shared" si="38"/>
        <v>Sat</v>
      </c>
      <c r="B290" s="15"/>
      <c r="C290" s="16"/>
      <c r="D290" s="6"/>
      <c r="E290" s="6"/>
      <c r="F290" s="6"/>
      <c r="G290" s="6"/>
      <c r="H290" s="6"/>
      <c r="I290" s="6"/>
      <c r="J290" s="6"/>
      <c r="K290" s="6"/>
      <c r="L290" s="20"/>
      <c r="M290" s="84">
        <f t="shared" si="37"/>
        <v>0</v>
      </c>
      <c r="N290" s="250">
        <f>RHcount!X284</f>
        <v>0</v>
      </c>
      <c r="O290" s="17">
        <f t="shared" si="39"/>
        <v>12</v>
      </c>
      <c r="P290" s="17">
        <f t="shared" si="41"/>
        <v>12</v>
      </c>
      <c r="Q290" s="17">
        <f t="shared" si="42"/>
        <v>0</v>
      </c>
      <c r="R290" s="17">
        <f t="shared" si="43"/>
        <v>0</v>
      </c>
      <c r="S290" s="17">
        <f t="shared" si="44"/>
        <v>0</v>
      </c>
      <c r="T290" s="17">
        <f t="shared" si="40"/>
        <v>0</v>
      </c>
      <c r="U290" s="4"/>
      <c r="V290" s="4"/>
    </row>
    <row r="291" spans="1:22" x14ac:dyDescent="0.35">
      <c r="A291" s="290" t="str">
        <f t="shared" si="38"/>
        <v>Sat</v>
      </c>
      <c r="B291" s="15"/>
      <c r="C291" s="16"/>
      <c r="D291" s="6"/>
      <c r="E291" s="6"/>
      <c r="F291" s="6"/>
      <c r="G291" s="6"/>
      <c r="H291" s="6"/>
      <c r="I291" s="6"/>
      <c r="J291" s="6"/>
      <c r="K291" s="6"/>
      <c r="L291" s="20"/>
      <c r="M291" s="84">
        <f t="shared" si="37"/>
        <v>0</v>
      </c>
      <c r="N291" s="250">
        <f>RHcount!X285</f>
        <v>0</v>
      </c>
      <c r="O291" s="17">
        <f t="shared" si="39"/>
        <v>12</v>
      </c>
      <c r="P291" s="17">
        <f t="shared" si="41"/>
        <v>12</v>
      </c>
      <c r="Q291" s="17">
        <f t="shared" si="42"/>
        <v>0</v>
      </c>
      <c r="R291" s="17">
        <f t="shared" si="43"/>
        <v>0</v>
      </c>
      <c r="S291" s="17">
        <f t="shared" si="44"/>
        <v>0</v>
      </c>
      <c r="T291" s="17">
        <f t="shared" si="40"/>
        <v>0</v>
      </c>
      <c r="U291" s="4"/>
      <c r="V291" s="4"/>
    </row>
    <row r="292" spans="1:22" x14ac:dyDescent="0.35">
      <c r="A292" s="290" t="str">
        <f t="shared" si="38"/>
        <v>Sat</v>
      </c>
      <c r="B292" s="15"/>
      <c r="C292" s="16"/>
      <c r="D292" s="6"/>
      <c r="E292" s="6"/>
      <c r="F292" s="6"/>
      <c r="G292" s="6"/>
      <c r="H292" s="6"/>
      <c r="I292" s="6"/>
      <c r="J292" s="6"/>
      <c r="K292" s="6"/>
      <c r="L292" s="20"/>
      <c r="M292" s="84">
        <f t="shared" si="37"/>
        <v>0</v>
      </c>
      <c r="N292" s="250">
        <f>RHcount!X286</f>
        <v>0</v>
      </c>
      <c r="O292" s="17">
        <f t="shared" si="39"/>
        <v>12</v>
      </c>
      <c r="P292" s="17">
        <f t="shared" si="41"/>
        <v>12</v>
      </c>
      <c r="Q292" s="17">
        <f t="shared" si="42"/>
        <v>0</v>
      </c>
      <c r="R292" s="17">
        <f t="shared" si="43"/>
        <v>0</v>
      </c>
      <c r="S292" s="17">
        <f t="shared" si="44"/>
        <v>0</v>
      </c>
      <c r="T292" s="17">
        <f t="shared" si="40"/>
        <v>0</v>
      </c>
      <c r="U292" s="4"/>
      <c r="V292" s="4"/>
    </row>
    <row r="293" spans="1:22" x14ac:dyDescent="0.35">
      <c r="A293" s="290" t="str">
        <f t="shared" si="38"/>
        <v>Sat</v>
      </c>
      <c r="B293" s="15"/>
      <c r="C293" s="16"/>
      <c r="D293" s="6"/>
      <c r="E293" s="6"/>
      <c r="F293" s="6"/>
      <c r="G293" s="6"/>
      <c r="H293" s="6"/>
      <c r="I293" s="6"/>
      <c r="J293" s="6"/>
      <c r="K293" s="6"/>
      <c r="L293" s="20"/>
      <c r="M293" s="84">
        <f t="shared" si="37"/>
        <v>0</v>
      </c>
      <c r="N293" s="250">
        <f>RHcount!X287</f>
        <v>0</v>
      </c>
      <c r="O293" s="17">
        <f t="shared" si="39"/>
        <v>12</v>
      </c>
      <c r="P293" s="17">
        <f t="shared" si="41"/>
        <v>12</v>
      </c>
      <c r="Q293" s="17">
        <f t="shared" si="42"/>
        <v>0</v>
      </c>
      <c r="R293" s="17">
        <f t="shared" si="43"/>
        <v>0</v>
      </c>
      <c r="S293" s="17">
        <f t="shared" si="44"/>
        <v>0</v>
      </c>
      <c r="T293" s="17">
        <f t="shared" si="40"/>
        <v>0</v>
      </c>
      <c r="U293" s="4"/>
      <c r="V293" s="4"/>
    </row>
    <row r="294" spans="1:22" x14ac:dyDescent="0.35">
      <c r="A294" s="290" t="str">
        <f t="shared" si="38"/>
        <v>Sat</v>
      </c>
      <c r="B294" s="15"/>
      <c r="C294" s="16"/>
      <c r="D294" s="6"/>
      <c r="E294" s="6"/>
      <c r="F294" s="6"/>
      <c r="G294" s="6"/>
      <c r="H294" s="6"/>
      <c r="I294" s="6"/>
      <c r="J294" s="6"/>
      <c r="K294" s="6"/>
      <c r="L294" s="20"/>
      <c r="M294" s="84">
        <f t="shared" si="37"/>
        <v>0</v>
      </c>
      <c r="N294" s="250">
        <f>RHcount!X288</f>
        <v>0</v>
      </c>
      <c r="O294" s="17">
        <f t="shared" si="39"/>
        <v>12</v>
      </c>
      <c r="P294" s="17">
        <f t="shared" si="41"/>
        <v>12</v>
      </c>
      <c r="Q294" s="17">
        <f t="shared" si="42"/>
        <v>0</v>
      </c>
      <c r="R294" s="17">
        <f t="shared" si="43"/>
        <v>0</v>
      </c>
      <c r="S294" s="17">
        <f t="shared" si="44"/>
        <v>0</v>
      </c>
      <c r="T294" s="17">
        <f t="shared" si="40"/>
        <v>0</v>
      </c>
      <c r="U294" s="4"/>
      <c r="V294" s="4"/>
    </row>
    <row r="295" spans="1:22" x14ac:dyDescent="0.35">
      <c r="A295" s="290" t="str">
        <f t="shared" si="38"/>
        <v>Sat</v>
      </c>
      <c r="B295" s="15"/>
      <c r="C295" s="16"/>
      <c r="D295" s="6"/>
      <c r="E295" s="6"/>
      <c r="F295" s="6"/>
      <c r="G295" s="6"/>
      <c r="H295" s="6"/>
      <c r="I295" s="6"/>
      <c r="J295" s="6"/>
      <c r="K295" s="6"/>
      <c r="L295" s="20"/>
      <c r="M295" s="84">
        <f t="shared" si="37"/>
        <v>0</v>
      </c>
      <c r="N295" s="250">
        <f>RHcount!X289</f>
        <v>0</v>
      </c>
      <c r="O295" s="17">
        <f t="shared" si="39"/>
        <v>12</v>
      </c>
      <c r="P295" s="17">
        <f t="shared" si="41"/>
        <v>12</v>
      </c>
      <c r="Q295" s="17">
        <f t="shared" si="42"/>
        <v>0</v>
      </c>
      <c r="R295" s="17">
        <f t="shared" si="43"/>
        <v>0</v>
      </c>
      <c r="S295" s="17">
        <f t="shared" si="44"/>
        <v>0</v>
      </c>
      <c r="T295" s="17">
        <f t="shared" si="40"/>
        <v>0</v>
      </c>
      <c r="U295" s="4"/>
      <c r="V295" s="4"/>
    </row>
    <row r="296" spans="1:22" x14ac:dyDescent="0.35">
      <c r="A296" s="290" t="str">
        <f t="shared" si="38"/>
        <v>Sat</v>
      </c>
      <c r="B296" s="15"/>
      <c r="C296" s="16"/>
      <c r="D296" s="6"/>
      <c r="E296" s="6"/>
      <c r="F296" s="6"/>
      <c r="G296" s="6"/>
      <c r="H296" s="6"/>
      <c r="I296" s="6"/>
      <c r="J296" s="6"/>
      <c r="K296" s="6"/>
      <c r="L296" s="20"/>
      <c r="M296" s="84">
        <f t="shared" si="37"/>
        <v>0</v>
      </c>
      <c r="N296" s="250">
        <f>RHcount!X290</f>
        <v>0</v>
      </c>
      <c r="O296" s="17">
        <f t="shared" si="39"/>
        <v>12</v>
      </c>
      <c r="P296" s="17">
        <f t="shared" si="41"/>
        <v>12</v>
      </c>
      <c r="Q296" s="17">
        <f t="shared" si="42"/>
        <v>0</v>
      </c>
      <c r="R296" s="17">
        <f t="shared" si="43"/>
        <v>0</v>
      </c>
      <c r="S296" s="17">
        <f t="shared" si="44"/>
        <v>0</v>
      </c>
      <c r="T296" s="17">
        <f t="shared" si="40"/>
        <v>0</v>
      </c>
      <c r="U296" s="4"/>
      <c r="V296" s="4"/>
    </row>
    <row r="297" spans="1:22" x14ac:dyDescent="0.35">
      <c r="A297" s="290" t="str">
        <f t="shared" si="38"/>
        <v>Sat</v>
      </c>
      <c r="B297" s="15"/>
      <c r="C297" s="16"/>
      <c r="D297" s="6"/>
      <c r="E297" s="6"/>
      <c r="F297" s="6"/>
      <c r="G297" s="6"/>
      <c r="H297" s="6"/>
      <c r="I297" s="6"/>
      <c r="J297" s="6"/>
      <c r="K297" s="6"/>
      <c r="L297" s="20"/>
      <c r="M297" s="84">
        <f t="shared" si="37"/>
        <v>0</v>
      </c>
      <c r="N297" s="250">
        <f>RHcount!X291</f>
        <v>0</v>
      </c>
      <c r="O297" s="17">
        <f t="shared" si="39"/>
        <v>12</v>
      </c>
      <c r="P297" s="17">
        <f t="shared" si="41"/>
        <v>12</v>
      </c>
      <c r="Q297" s="17">
        <f t="shared" si="42"/>
        <v>0</v>
      </c>
      <c r="R297" s="17">
        <f t="shared" si="43"/>
        <v>0</v>
      </c>
      <c r="S297" s="17">
        <f t="shared" si="44"/>
        <v>0</v>
      </c>
      <c r="T297" s="17">
        <f t="shared" si="40"/>
        <v>0</v>
      </c>
      <c r="U297" s="4"/>
      <c r="V297" s="4"/>
    </row>
    <row r="298" spans="1:22" x14ac:dyDescent="0.35">
      <c r="A298" s="290" t="str">
        <f t="shared" si="38"/>
        <v>Sat</v>
      </c>
      <c r="B298" s="15"/>
      <c r="C298" s="16"/>
      <c r="D298" s="6"/>
      <c r="E298" s="6"/>
      <c r="F298" s="6"/>
      <c r="G298" s="6"/>
      <c r="H298" s="6"/>
      <c r="I298" s="6"/>
      <c r="J298" s="6"/>
      <c r="K298" s="6"/>
      <c r="L298" s="20"/>
      <c r="M298" s="84">
        <f t="shared" si="37"/>
        <v>0</v>
      </c>
      <c r="N298" s="250">
        <f>RHcount!X292</f>
        <v>0</v>
      </c>
      <c r="O298" s="17">
        <f t="shared" si="39"/>
        <v>12</v>
      </c>
      <c r="P298" s="17">
        <f t="shared" si="41"/>
        <v>12</v>
      </c>
      <c r="Q298" s="17">
        <f t="shared" si="42"/>
        <v>0</v>
      </c>
      <c r="R298" s="17">
        <f t="shared" si="43"/>
        <v>0</v>
      </c>
      <c r="S298" s="17">
        <f t="shared" si="44"/>
        <v>0</v>
      </c>
      <c r="T298" s="17">
        <f t="shared" si="40"/>
        <v>0</v>
      </c>
      <c r="U298" s="4"/>
      <c r="V298" s="4"/>
    </row>
    <row r="299" spans="1:22" x14ac:dyDescent="0.35">
      <c r="A299" s="290" t="str">
        <f t="shared" si="38"/>
        <v>Sat</v>
      </c>
      <c r="B299" s="15"/>
      <c r="C299" s="16"/>
      <c r="D299" s="6"/>
      <c r="E299" s="6"/>
      <c r="F299" s="6"/>
      <c r="G299" s="6"/>
      <c r="H299" s="6"/>
      <c r="I299" s="6"/>
      <c r="J299" s="6"/>
      <c r="K299" s="6"/>
      <c r="L299" s="20"/>
      <c r="M299" s="84">
        <f t="shared" si="37"/>
        <v>0</v>
      </c>
      <c r="N299" s="250">
        <f>RHcount!X293</f>
        <v>0</v>
      </c>
      <c r="O299" s="17">
        <f t="shared" si="39"/>
        <v>12</v>
      </c>
      <c r="P299" s="17">
        <f t="shared" si="41"/>
        <v>12</v>
      </c>
      <c r="Q299" s="17">
        <f t="shared" si="42"/>
        <v>0</v>
      </c>
      <c r="R299" s="17">
        <f t="shared" si="43"/>
        <v>0</v>
      </c>
      <c r="S299" s="17">
        <f t="shared" si="44"/>
        <v>0</v>
      </c>
      <c r="T299" s="17">
        <f t="shared" si="40"/>
        <v>0</v>
      </c>
      <c r="U299" s="4"/>
      <c r="V299" s="4"/>
    </row>
    <row r="300" spans="1:22" x14ac:dyDescent="0.35">
      <c r="A300" s="290" t="str">
        <f t="shared" si="38"/>
        <v>Sat</v>
      </c>
      <c r="B300" s="15"/>
      <c r="C300" s="16"/>
      <c r="D300" s="6"/>
      <c r="E300" s="6"/>
      <c r="F300" s="6"/>
      <c r="G300" s="6"/>
      <c r="H300" s="6"/>
      <c r="I300" s="6"/>
      <c r="J300" s="6"/>
      <c r="K300" s="6"/>
      <c r="L300" s="20"/>
      <c r="M300" s="84">
        <f t="shared" si="37"/>
        <v>0</v>
      </c>
      <c r="N300" s="250">
        <f>RHcount!X294</f>
        <v>0</v>
      </c>
      <c r="O300" s="17">
        <f t="shared" si="39"/>
        <v>12</v>
      </c>
      <c r="P300" s="17">
        <f t="shared" si="41"/>
        <v>12</v>
      </c>
      <c r="Q300" s="17">
        <f t="shared" si="42"/>
        <v>0</v>
      </c>
      <c r="R300" s="17">
        <f t="shared" si="43"/>
        <v>0</v>
      </c>
      <c r="S300" s="17">
        <f t="shared" si="44"/>
        <v>0</v>
      </c>
      <c r="T300" s="17">
        <f t="shared" si="40"/>
        <v>0</v>
      </c>
      <c r="U300" s="4"/>
      <c r="V300" s="4"/>
    </row>
    <row r="301" spans="1:22" x14ac:dyDescent="0.35">
      <c r="A301" s="290" t="str">
        <f t="shared" si="38"/>
        <v>Sat</v>
      </c>
      <c r="B301" s="15"/>
      <c r="C301" s="16"/>
      <c r="D301" s="6"/>
      <c r="E301" s="6"/>
      <c r="F301" s="6"/>
      <c r="G301" s="6"/>
      <c r="H301" s="6"/>
      <c r="I301" s="6"/>
      <c r="J301" s="6"/>
      <c r="K301" s="6"/>
      <c r="L301" s="20"/>
      <c r="M301" s="84">
        <f t="shared" si="37"/>
        <v>0</v>
      </c>
      <c r="N301" s="250">
        <f>RHcount!X295</f>
        <v>0</v>
      </c>
      <c r="O301" s="17">
        <f t="shared" si="39"/>
        <v>12</v>
      </c>
      <c r="P301" s="17">
        <f t="shared" si="41"/>
        <v>12</v>
      </c>
      <c r="Q301" s="17">
        <f t="shared" si="42"/>
        <v>0</v>
      </c>
      <c r="R301" s="17">
        <f t="shared" si="43"/>
        <v>0</v>
      </c>
      <c r="S301" s="17">
        <f t="shared" si="44"/>
        <v>0</v>
      </c>
      <c r="T301" s="17">
        <f t="shared" si="40"/>
        <v>0</v>
      </c>
      <c r="U301" s="4"/>
      <c r="V301" s="4"/>
    </row>
    <row r="302" spans="1:22" x14ac:dyDescent="0.35">
      <c r="A302" s="290" t="str">
        <f t="shared" si="38"/>
        <v>Sat</v>
      </c>
      <c r="B302" s="15"/>
      <c r="C302" s="16"/>
      <c r="D302" s="6"/>
      <c r="E302" s="6"/>
      <c r="F302" s="6"/>
      <c r="G302" s="6"/>
      <c r="H302" s="6"/>
      <c r="I302" s="6"/>
      <c r="J302" s="6"/>
      <c r="K302" s="6"/>
      <c r="L302" s="20"/>
      <c r="M302" s="84">
        <f t="shared" si="37"/>
        <v>0</v>
      </c>
      <c r="N302" s="250">
        <f>RHcount!X296</f>
        <v>0</v>
      </c>
      <c r="O302" s="17">
        <f t="shared" si="39"/>
        <v>12</v>
      </c>
      <c r="P302" s="17">
        <f t="shared" si="41"/>
        <v>12</v>
      </c>
      <c r="Q302" s="17">
        <f t="shared" si="42"/>
        <v>0</v>
      </c>
      <c r="R302" s="17">
        <f t="shared" si="43"/>
        <v>0</v>
      </c>
      <c r="S302" s="17">
        <f t="shared" si="44"/>
        <v>0</v>
      </c>
      <c r="T302" s="17">
        <f t="shared" si="40"/>
        <v>0</v>
      </c>
      <c r="U302" s="4"/>
      <c r="V302" s="4"/>
    </row>
    <row r="303" spans="1:22" x14ac:dyDescent="0.35">
      <c r="A303" s="290" t="str">
        <f t="shared" si="38"/>
        <v>Sat</v>
      </c>
      <c r="B303" s="15"/>
      <c r="C303" s="16"/>
      <c r="D303" s="6"/>
      <c r="E303" s="6"/>
      <c r="F303" s="6"/>
      <c r="G303" s="6"/>
      <c r="H303" s="6"/>
      <c r="I303" s="6"/>
      <c r="J303" s="6"/>
      <c r="K303" s="6"/>
      <c r="L303" s="20"/>
      <c r="M303" s="84">
        <f t="shared" si="37"/>
        <v>0</v>
      </c>
      <c r="N303" s="250">
        <f>RHcount!X297</f>
        <v>0</v>
      </c>
      <c r="O303" s="17">
        <f t="shared" si="39"/>
        <v>12</v>
      </c>
      <c r="P303" s="17">
        <f t="shared" si="41"/>
        <v>12</v>
      </c>
      <c r="Q303" s="17">
        <f t="shared" si="42"/>
        <v>0</v>
      </c>
      <c r="R303" s="17">
        <f t="shared" si="43"/>
        <v>0</v>
      </c>
      <c r="S303" s="17">
        <f t="shared" si="44"/>
        <v>0</v>
      </c>
      <c r="T303" s="17">
        <f t="shared" si="40"/>
        <v>0</v>
      </c>
      <c r="U303" s="4"/>
      <c r="V303" s="4"/>
    </row>
    <row r="304" spans="1:22" x14ac:dyDescent="0.35">
      <c r="A304" s="290" t="str">
        <f t="shared" si="38"/>
        <v>Sat</v>
      </c>
      <c r="B304" s="15"/>
      <c r="C304" s="16"/>
      <c r="D304" s="6"/>
      <c r="E304" s="6"/>
      <c r="F304" s="6"/>
      <c r="G304" s="6"/>
      <c r="H304" s="6"/>
      <c r="I304" s="6"/>
      <c r="J304" s="6"/>
      <c r="K304" s="6"/>
      <c r="L304" s="20"/>
      <c r="M304" s="84">
        <f t="shared" si="37"/>
        <v>0</v>
      </c>
      <c r="N304" s="250">
        <f>RHcount!X298</f>
        <v>0</v>
      </c>
      <c r="O304" s="17">
        <f t="shared" si="39"/>
        <v>12</v>
      </c>
      <c r="P304" s="17">
        <f t="shared" si="41"/>
        <v>12</v>
      </c>
      <c r="Q304" s="17">
        <f t="shared" si="42"/>
        <v>0</v>
      </c>
      <c r="R304" s="17">
        <f t="shared" si="43"/>
        <v>0</v>
      </c>
      <c r="S304" s="17">
        <f t="shared" si="44"/>
        <v>0</v>
      </c>
      <c r="T304" s="17">
        <f t="shared" si="40"/>
        <v>0</v>
      </c>
      <c r="U304" s="4"/>
      <c r="V304" s="4"/>
    </row>
    <row r="305" spans="1:22" x14ac:dyDescent="0.35">
      <c r="A305" s="290" t="str">
        <f t="shared" si="38"/>
        <v>Sat</v>
      </c>
      <c r="B305" s="15"/>
      <c r="C305" s="16"/>
      <c r="D305" s="6"/>
      <c r="E305" s="6"/>
      <c r="F305" s="6"/>
      <c r="G305" s="6"/>
      <c r="H305" s="6"/>
      <c r="I305" s="6"/>
      <c r="J305" s="6"/>
      <c r="K305" s="6"/>
      <c r="L305" s="20"/>
      <c r="M305" s="84">
        <f t="shared" si="37"/>
        <v>0</v>
      </c>
      <c r="N305" s="250">
        <f>RHcount!X299</f>
        <v>0</v>
      </c>
      <c r="O305" s="17">
        <f t="shared" si="39"/>
        <v>12</v>
      </c>
      <c r="P305" s="17">
        <f t="shared" si="41"/>
        <v>12</v>
      </c>
      <c r="Q305" s="17">
        <f t="shared" si="42"/>
        <v>0</v>
      </c>
      <c r="R305" s="17">
        <f t="shared" si="43"/>
        <v>0</v>
      </c>
      <c r="S305" s="17">
        <f t="shared" si="44"/>
        <v>0</v>
      </c>
      <c r="T305" s="17">
        <f t="shared" si="40"/>
        <v>0</v>
      </c>
      <c r="U305" s="4"/>
      <c r="V305" s="4"/>
    </row>
    <row r="306" spans="1:22" x14ac:dyDescent="0.35">
      <c r="A306" s="290" t="str">
        <f t="shared" si="38"/>
        <v>Sat</v>
      </c>
      <c r="B306" s="15"/>
      <c r="C306" s="16"/>
      <c r="D306" s="6"/>
      <c r="E306" s="6"/>
      <c r="F306" s="6"/>
      <c r="G306" s="6"/>
      <c r="H306" s="6"/>
      <c r="I306" s="6"/>
      <c r="J306" s="6"/>
      <c r="K306" s="6"/>
      <c r="L306" s="20"/>
      <c r="M306" s="84">
        <f t="shared" si="37"/>
        <v>0</v>
      </c>
      <c r="N306" s="250">
        <f>RHcount!X300</f>
        <v>0</v>
      </c>
      <c r="O306" s="17">
        <f t="shared" si="39"/>
        <v>12</v>
      </c>
      <c r="P306" s="17">
        <f t="shared" si="41"/>
        <v>12</v>
      </c>
      <c r="Q306" s="17">
        <f t="shared" si="42"/>
        <v>0</v>
      </c>
      <c r="R306" s="17">
        <f t="shared" si="43"/>
        <v>0</v>
      </c>
      <c r="S306" s="17">
        <f t="shared" si="44"/>
        <v>0</v>
      </c>
      <c r="T306" s="17">
        <f t="shared" si="40"/>
        <v>0</v>
      </c>
      <c r="U306" s="4"/>
      <c r="V306" s="4"/>
    </row>
    <row r="307" spans="1:22" x14ac:dyDescent="0.35">
      <c r="A307" s="290" t="str">
        <f t="shared" si="38"/>
        <v>Sat</v>
      </c>
      <c r="B307" s="15"/>
      <c r="C307" s="16"/>
      <c r="D307" s="6"/>
      <c r="E307" s="6"/>
      <c r="F307" s="6"/>
      <c r="G307" s="6"/>
      <c r="H307" s="6"/>
      <c r="I307" s="6"/>
      <c r="J307" s="6"/>
      <c r="K307" s="6"/>
      <c r="L307" s="20"/>
      <c r="M307" s="84">
        <f t="shared" si="37"/>
        <v>0</v>
      </c>
      <c r="N307" s="250">
        <f>RHcount!X301</f>
        <v>0</v>
      </c>
      <c r="O307" s="17">
        <f t="shared" si="39"/>
        <v>12</v>
      </c>
      <c r="P307" s="17">
        <f t="shared" si="41"/>
        <v>12</v>
      </c>
      <c r="Q307" s="17">
        <f t="shared" si="42"/>
        <v>0</v>
      </c>
      <c r="R307" s="17">
        <f t="shared" si="43"/>
        <v>0</v>
      </c>
      <c r="S307" s="17">
        <f t="shared" si="44"/>
        <v>0</v>
      </c>
      <c r="T307" s="17">
        <f t="shared" si="40"/>
        <v>0</v>
      </c>
      <c r="U307" s="4"/>
      <c r="V307" s="4"/>
    </row>
    <row r="308" spans="1:22" x14ac:dyDescent="0.35">
      <c r="A308" s="290" t="str">
        <f t="shared" si="38"/>
        <v>Sat</v>
      </c>
      <c r="B308" s="15"/>
      <c r="C308" s="16"/>
      <c r="D308" s="6"/>
      <c r="E308" s="6"/>
      <c r="F308" s="6"/>
      <c r="G308" s="6"/>
      <c r="H308" s="6"/>
      <c r="I308" s="6"/>
      <c r="J308" s="6"/>
      <c r="K308" s="6"/>
      <c r="L308" s="20"/>
      <c r="M308" s="84">
        <f t="shared" si="37"/>
        <v>0</v>
      </c>
      <c r="N308" s="250">
        <f>RHcount!X302</f>
        <v>0</v>
      </c>
      <c r="O308" s="17">
        <f t="shared" si="39"/>
        <v>12</v>
      </c>
      <c r="P308" s="17">
        <f t="shared" si="41"/>
        <v>12</v>
      </c>
      <c r="Q308" s="17">
        <f t="shared" si="42"/>
        <v>0</v>
      </c>
      <c r="R308" s="17">
        <f t="shared" si="43"/>
        <v>0</v>
      </c>
      <c r="S308" s="17">
        <f t="shared" si="44"/>
        <v>0</v>
      </c>
      <c r="T308" s="17">
        <f t="shared" si="40"/>
        <v>0</v>
      </c>
      <c r="U308" s="4"/>
      <c r="V308" s="4"/>
    </row>
    <row r="309" spans="1:22" x14ac:dyDescent="0.35">
      <c r="A309" s="290" t="str">
        <f t="shared" si="38"/>
        <v>Sat</v>
      </c>
      <c r="B309" s="15"/>
      <c r="C309" s="16"/>
      <c r="D309" s="6"/>
      <c r="E309" s="6"/>
      <c r="F309" s="6"/>
      <c r="G309" s="6"/>
      <c r="H309" s="6"/>
      <c r="I309" s="6"/>
      <c r="J309" s="6"/>
      <c r="K309" s="6"/>
      <c r="L309" s="20"/>
      <c r="M309" s="84">
        <f t="shared" si="37"/>
        <v>0</v>
      </c>
      <c r="N309" s="250">
        <f>RHcount!X303</f>
        <v>0</v>
      </c>
      <c r="O309" s="17">
        <f t="shared" si="39"/>
        <v>12</v>
      </c>
      <c r="P309" s="17">
        <f t="shared" si="41"/>
        <v>12</v>
      </c>
      <c r="Q309" s="17">
        <f t="shared" si="42"/>
        <v>0</v>
      </c>
      <c r="R309" s="17">
        <f t="shared" si="43"/>
        <v>0</v>
      </c>
      <c r="S309" s="17">
        <f t="shared" si="44"/>
        <v>0</v>
      </c>
      <c r="T309" s="17">
        <f t="shared" si="40"/>
        <v>0</v>
      </c>
      <c r="U309" s="4"/>
      <c r="V309" s="4"/>
    </row>
    <row r="310" spans="1:22" x14ac:dyDescent="0.35">
      <c r="A310" s="290" t="str">
        <f t="shared" si="38"/>
        <v>Sat</v>
      </c>
      <c r="B310" s="15"/>
      <c r="C310" s="16"/>
      <c r="D310" s="6"/>
      <c r="E310" s="6"/>
      <c r="F310" s="6"/>
      <c r="G310" s="6"/>
      <c r="H310" s="6"/>
      <c r="I310" s="6"/>
      <c r="J310" s="6"/>
      <c r="K310" s="6"/>
      <c r="L310" s="20"/>
      <c r="M310" s="84">
        <f t="shared" si="37"/>
        <v>0</v>
      </c>
      <c r="N310" s="250">
        <f>RHcount!X304</f>
        <v>0</v>
      </c>
      <c r="O310" s="17">
        <f t="shared" si="39"/>
        <v>12</v>
      </c>
      <c r="P310" s="17">
        <f t="shared" si="41"/>
        <v>12</v>
      </c>
      <c r="Q310" s="17">
        <f t="shared" si="42"/>
        <v>0</v>
      </c>
      <c r="R310" s="17">
        <f t="shared" si="43"/>
        <v>0</v>
      </c>
      <c r="S310" s="17">
        <f t="shared" si="44"/>
        <v>0</v>
      </c>
      <c r="T310" s="17">
        <f t="shared" si="40"/>
        <v>0</v>
      </c>
      <c r="U310" s="4"/>
      <c r="V310" s="4"/>
    </row>
    <row r="311" spans="1:22" x14ac:dyDescent="0.35">
      <c r="A311" s="290" t="str">
        <f t="shared" si="38"/>
        <v>Sat</v>
      </c>
      <c r="B311" s="15"/>
      <c r="C311" s="16"/>
      <c r="D311" s="6"/>
      <c r="E311" s="6"/>
      <c r="F311" s="6"/>
      <c r="G311" s="6"/>
      <c r="H311" s="6"/>
      <c r="I311" s="6"/>
      <c r="J311" s="6"/>
      <c r="K311" s="6"/>
      <c r="L311" s="20"/>
      <c r="M311" s="84">
        <f t="shared" si="37"/>
        <v>0</v>
      </c>
      <c r="N311" s="250">
        <f>RHcount!X305</f>
        <v>0</v>
      </c>
      <c r="O311" s="17">
        <f t="shared" si="39"/>
        <v>12</v>
      </c>
      <c r="P311" s="17">
        <f t="shared" si="41"/>
        <v>12</v>
      </c>
      <c r="Q311" s="17">
        <f t="shared" si="42"/>
        <v>0</v>
      </c>
      <c r="R311" s="17">
        <f t="shared" si="43"/>
        <v>0</v>
      </c>
      <c r="S311" s="17">
        <f t="shared" si="44"/>
        <v>0</v>
      </c>
      <c r="T311" s="17">
        <f t="shared" si="40"/>
        <v>0</v>
      </c>
      <c r="U311" s="4"/>
      <c r="V311" s="4"/>
    </row>
    <row r="312" spans="1:22" x14ac:dyDescent="0.35">
      <c r="A312" s="290" t="str">
        <f t="shared" si="38"/>
        <v>Sat</v>
      </c>
      <c r="B312" s="15"/>
      <c r="C312" s="16"/>
      <c r="D312" s="6"/>
      <c r="E312" s="6"/>
      <c r="F312" s="6"/>
      <c r="G312" s="6"/>
      <c r="H312" s="6"/>
      <c r="I312" s="6"/>
      <c r="J312" s="6"/>
      <c r="K312" s="6"/>
      <c r="L312" s="20"/>
      <c r="M312" s="84">
        <f t="shared" si="37"/>
        <v>0</v>
      </c>
      <c r="N312" s="250">
        <f>RHcount!X306</f>
        <v>0</v>
      </c>
      <c r="O312" s="17">
        <f t="shared" si="39"/>
        <v>12</v>
      </c>
      <c r="P312" s="17">
        <f t="shared" si="41"/>
        <v>12</v>
      </c>
      <c r="Q312" s="17">
        <f t="shared" si="42"/>
        <v>0</v>
      </c>
      <c r="R312" s="17">
        <f t="shared" si="43"/>
        <v>0</v>
      </c>
      <c r="S312" s="17">
        <f t="shared" si="44"/>
        <v>0</v>
      </c>
      <c r="T312" s="17">
        <f t="shared" si="40"/>
        <v>0</v>
      </c>
      <c r="U312" s="4"/>
      <c r="V312" s="4"/>
    </row>
    <row r="313" spans="1:22" x14ac:dyDescent="0.35">
      <c r="A313" s="290" t="str">
        <f t="shared" si="38"/>
        <v>Sat</v>
      </c>
      <c r="B313" s="15"/>
      <c r="C313" s="16"/>
      <c r="D313" s="6"/>
      <c r="E313" s="6"/>
      <c r="F313" s="6"/>
      <c r="G313" s="6"/>
      <c r="H313" s="6"/>
      <c r="I313" s="6"/>
      <c r="J313" s="6"/>
      <c r="K313" s="6"/>
      <c r="L313" s="20"/>
      <c r="M313" s="84">
        <f t="shared" si="37"/>
        <v>0</v>
      </c>
      <c r="N313" s="250">
        <f>RHcount!X307</f>
        <v>0</v>
      </c>
      <c r="O313" s="17">
        <f t="shared" si="39"/>
        <v>12</v>
      </c>
      <c r="P313" s="17">
        <f t="shared" si="41"/>
        <v>12</v>
      </c>
      <c r="Q313" s="17">
        <f t="shared" si="42"/>
        <v>0</v>
      </c>
      <c r="R313" s="17">
        <f t="shared" si="43"/>
        <v>0</v>
      </c>
      <c r="S313" s="17">
        <f t="shared" si="44"/>
        <v>0</v>
      </c>
      <c r="T313" s="17">
        <f t="shared" si="40"/>
        <v>0</v>
      </c>
      <c r="U313" s="4"/>
      <c r="V313" s="4"/>
    </row>
    <row r="314" spans="1:22" x14ac:dyDescent="0.35">
      <c r="A314" s="290" t="str">
        <f t="shared" si="38"/>
        <v>Sat</v>
      </c>
      <c r="B314" s="15"/>
      <c r="C314" s="16"/>
      <c r="D314" s="6"/>
      <c r="E314" s="6"/>
      <c r="F314" s="6"/>
      <c r="G314" s="6"/>
      <c r="H314" s="6"/>
      <c r="I314" s="6"/>
      <c r="J314" s="6"/>
      <c r="K314" s="6"/>
      <c r="L314" s="20"/>
      <c r="M314" s="84">
        <f t="shared" si="37"/>
        <v>0</v>
      </c>
      <c r="N314" s="250">
        <f>RHcount!X308</f>
        <v>0</v>
      </c>
      <c r="O314" s="17">
        <f t="shared" si="39"/>
        <v>12</v>
      </c>
      <c r="P314" s="17">
        <f t="shared" si="41"/>
        <v>12</v>
      </c>
      <c r="Q314" s="17">
        <f t="shared" si="42"/>
        <v>0</v>
      </c>
      <c r="R314" s="17">
        <f t="shared" si="43"/>
        <v>0</v>
      </c>
      <c r="S314" s="17">
        <f t="shared" si="44"/>
        <v>0</v>
      </c>
      <c r="T314" s="17">
        <f t="shared" si="40"/>
        <v>0</v>
      </c>
      <c r="U314" s="4"/>
      <c r="V314" s="4"/>
    </row>
    <row r="315" spans="1:22" x14ac:dyDescent="0.35">
      <c r="A315" s="290" t="str">
        <f t="shared" si="38"/>
        <v>Sat</v>
      </c>
      <c r="B315" s="15"/>
      <c r="C315" s="16"/>
      <c r="D315" s="6"/>
      <c r="E315" s="6"/>
      <c r="F315" s="6"/>
      <c r="G315" s="6"/>
      <c r="H315" s="6"/>
      <c r="I315" s="6"/>
      <c r="J315" s="6"/>
      <c r="K315" s="6"/>
      <c r="L315" s="20"/>
      <c r="M315" s="84">
        <f t="shared" si="37"/>
        <v>0</v>
      </c>
      <c r="N315" s="250">
        <f>RHcount!X309</f>
        <v>0</v>
      </c>
      <c r="O315" s="17">
        <f t="shared" si="39"/>
        <v>12</v>
      </c>
      <c r="P315" s="17">
        <f t="shared" si="41"/>
        <v>12</v>
      </c>
      <c r="Q315" s="17">
        <f t="shared" si="42"/>
        <v>0</v>
      </c>
      <c r="R315" s="17">
        <f t="shared" si="43"/>
        <v>0</v>
      </c>
      <c r="S315" s="17">
        <f t="shared" si="44"/>
        <v>0</v>
      </c>
      <c r="T315" s="17">
        <f t="shared" si="40"/>
        <v>0</v>
      </c>
      <c r="U315" s="4"/>
      <c r="V315" s="4"/>
    </row>
    <row r="316" spans="1:22" x14ac:dyDescent="0.35">
      <c r="A316" s="290" t="str">
        <f t="shared" si="38"/>
        <v>Sat</v>
      </c>
      <c r="B316" s="15"/>
      <c r="C316" s="16"/>
      <c r="D316" s="6"/>
      <c r="E316" s="6"/>
      <c r="F316" s="6"/>
      <c r="G316" s="6"/>
      <c r="H316" s="6"/>
      <c r="I316" s="6"/>
      <c r="J316" s="6"/>
      <c r="K316" s="6"/>
      <c r="L316" s="20"/>
      <c r="M316" s="84">
        <f t="shared" si="37"/>
        <v>0</v>
      </c>
      <c r="N316" s="250">
        <f>RHcount!X310</f>
        <v>0</v>
      </c>
      <c r="O316" s="17">
        <f t="shared" si="39"/>
        <v>12</v>
      </c>
      <c r="P316" s="17">
        <f t="shared" si="41"/>
        <v>12</v>
      </c>
      <c r="Q316" s="17">
        <f t="shared" si="42"/>
        <v>0</v>
      </c>
      <c r="R316" s="17">
        <f t="shared" si="43"/>
        <v>0</v>
      </c>
      <c r="S316" s="17">
        <f t="shared" si="44"/>
        <v>0</v>
      </c>
      <c r="T316" s="17">
        <f t="shared" si="40"/>
        <v>0</v>
      </c>
      <c r="U316" s="4"/>
      <c r="V316" s="4"/>
    </row>
    <row r="317" spans="1:22" x14ac:dyDescent="0.35">
      <c r="A317" s="290" t="str">
        <f t="shared" si="38"/>
        <v>Sat</v>
      </c>
      <c r="B317" s="15"/>
      <c r="C317" s="16"/>
      <c r="D317" s="6"/>
      <c r="E317" s="6"/>
      <c r="F317" s="6"/>
      <c r="G317" s="6"/>
      <c r="H317" s="6"/>
      <c r="I317" s="6"/>
      <c r="J317" s="6"/>
      <c r="K317" s="6"/>
      <c r="L317" s="20"/>
      <c r="M317" s="84">
        <f t="shared" si="37"/>
        <v>0</v>
      </c>
      <c r="N317" s="250">
        <f>RHcount!X311</f>
        <v>0</v>
      </c>
      <c r="O317" s="17">
        <f t="shared" si="39"/>
        <v>12</v>
      </c>
      <c r="P317" s="17">
        <f t="shared" si="41"/>
        <v>12</v>
      </c>
      <c r="Q317" s="17">
        <f t="shared" si="42"/>
        <v>0</v>
      </c>
      <c r="R317" s="17">
        <f t="shared" si="43"/>
        <v>0</v>
      </c>
      <c r="S317" s="17">
        <f t="shared" si="44"/>
        <v>0</v>
      </c>
      <c r="T317" s="17">
        <f t="shared" si="40"/>
        <v>0</v>
      </c>
      <c r="U317" s="4"/>
      <c r="V317" s="4"/>
    </row>
    <row r="318" spans="1:22" x14ac:dyDescent="0.35">
      <c r="A318" s="290" t="str">
        <f t="shared" si="38"/>
        <v>Sat</v>
      </c>
      <c r="B318" s="15"/>
      <c r="C318" s="16"/>
      <c r="D318" s="6"/>
      <c r="E318" s="6"/>
      <c r="F318" s="6"/>
      <c r="G318" s="6"/>
      <c r="H318" s="6"/>
      <c r="I318" s="6"/>
      <c r="J318" s="6"/>
      <c r="K318" s="6"/>
      <c r="L318" s="20"/>
      <c r="M318" s="84">
        <f t="shared" si="37"/>
        <v>0</v>
      </c>
      <c r="N318" s="250">
        <f>RHcount!X312</f>
        <v>0</v>
      </c>
      <c r="O318" s="17">
        <f t="shared" si="39"/>
        <v>12</v>
      </c>
      <c r="P318" s="17">
        <f t="shared" si="41"/>
        <v>12</v>
      </c>
      <c r="Q318" s="17">
        <f t="shared" si="42"/>
        <v>0</v>
      </c>
      <c r="R318" s="17">
        <f t="shared" si="43"/>
        <v>0</v>
      </c>
      <c r="S318" s="17">
        <f t="shared" si="44"/>
        <v>0</v>
      </c>
      <c r="T318" s="17">
        <f t="shared" si="40"/>
        <v>0</v>
      </c>
      <c r="U318" s="4"/>
      <c r="V318" s="4"/>
    </row>
    <row r="319" spans="1:22" x14ac:dyDescent="0.35">
      <c r="A319" s="290" t="str">
        <f t="shared" si="38"/>
        <v>Sat</v>
      </c>
      <c r="B319" s="15"/>
      <c r="C319" s="16"/>
      <c r="D319" s="6"/>
      <c r="E319" s="6"/>
      <c r="F319" s="6"/>
      <c r="G319" s="6"/>
      <c r="H319" s="6"/>
      <c r="I319" s="6"/>
      <c r="J319" s="6"/>
      <c r="K319" s="6"/>
      <c r="L319" s="20"/>
      <c r="M319" s="84">
        <f t="shared" si="37"/>
        <v>0</v>
      </c>
      <c r="N319" s="250">
        <f>RHcount!X313</f>
        <v>0</v>
      </c>
      <c r="O319" s="17">
        <f t="shared" si="39"/>
        <v>12</v>
      </c>
      <c r="P319" s="17">
        <f t="shared" si="41"/>
        <v>12</v>
      </c>
      <c r="Q319" s="17">
        <f t="shared" si="42"/>
        <v>0</v>
      </c>
      <c r="R319" s="17">
        <f t="shared" si="43"/>
        <v>0</v>
      </c>
      <c r="S319" s="17">
        <f t="shared" si="44"/>
        <v>0</v>
      </c>
      <c r="T319" s="17">
        <f t="shared" si="40"/>
        <v>0</v>
      </c>
      <c r="U319" s="4"/>
      <c r="V319" s="4"/>
    </row>
    <row r="320" spans="1:22" x14ac:dyDescent="0.35">
      <c r="A320" s="290" t="str">
        <f t="shared" si="38"/>
        <v>Sat</v>
      </c>
      <c r="B320" s="15"/>
      <c r="C320" s="16"/>
      <c r="D320" s="6"/>
      <c r="E320" s="6"/>
      <c r="F320" s="6"/>
      <c r="G320" s="6"/>
      <c r="H320" s="6"/>
      <c r="I320" s="6"/>
      <c r="J320" s="6"/>
      <c r="K320" s="6"/>
      <c r="L320" s="20"/>
      <c r="M320" s="84">
        <f t="shared" si="37"/>
        <v>0</v>
      </c>
      <c r="N320" s="250">
        <f>RHcount!X314</f>
        <v>0</v>
      </c>
      <c r="O320" s="17">
        <f t="shared" si="39"/>
        <v>12</v>
      </c>
      <c r="P320" s="17">
        <f t="shared" si="41"/>
        <v>12</v>
      </c>
      <c r="Q320" s="17">
        <f t="shared" si="42"/>
        <v>0</v>
      </c>
      <c r="R320" s="17">
        <f t="shared" si="43"/>
        <v>0</v>
      </c>
      <c r="S320" s="17">
        <f t="shared" si="44"/>
        <v>0</v>
      </c>
      <c r="T320" s="17">
        <f t="shared" si="40"/>
        <v>0</v>
      </c>
      <c r="U320" s="4"/>
      <c r="V320" s="4"/>
    </row>
    <row r="321" spans="1:22" x14ac:dyDescent="0.35">
      <c r="A321" s="290" t="str">
        <f t="shared" si="38"/>
        <v>Sat</v>
      </c>
      <c r="B321" s="15"/>
      <c r="C321" s="16"/>
      <c r="D321" s="6"/>
      <c r="E321" s="6"/>
      <c r="F321" s="6"/>
      <c r="G321" s="6"/>
      <c r="H321" s="6"/>
      <c r="I321" s="6"/>
      <c r="J321" s="6"/>
      <c r="K321" s="6"/>
      <c r="L321" s="20"/>
      <c r="M321" s="84">
        <f t="shared" si="37"/>
        <v>0</v>
      </c>
      <c r="N321" s="250">
        <f>RHcount!X315</f>
        <v>0</v>
      </c>
      <c r="O321" s="17">
        <f t="shared" si="39"/>
        <v>12</v>
      </c>
      <c r="P321" s="17">
        <f t="shared" si="41"/>
        <v>12</v>
      </c>
      <c r="Q321" s="17">
        <f t="shared" si="42"/>
        <v>0</v>
      </c>
      <c r="R321" s="17">
        <f t="shared" si="43"/>
        <v>0</v>
      </c>
      <c r="S321" s="17">
        <f t="shared" si="44"/>
        <v>0</v>
      </c>
      <c r="T321" s="17">
        <f t="shared" si="40"/>
        <v>0</v>
      </c>
      <c r="U321" s="4"/>
      <c r="V321" s="4"/>
    </row>
    <row r="322" spans="1:22" x14ac:dyDescent="0.35">
      <c r="A322" s="290" t="str">
        <f t="shared" si="38"/>
        <v>Sat</v>
      </c>
      <c r="B322" s="15"/>
      <c r="C322" s="16"/>
      <c r="D322" s="6"/>
      <c r="E322" s="6"/>
      <c r="F322" s="6"/>
      <c r="G322" s="6"/>
      <c r="H322" s="6"/>
      <c r="I322" s="6"/>
      <c r="J322" s="6"/>
      <c r="K322" s="6"/>
      <c r="L322" s="20"/>
      <c r="M322" s="84">
        <f t="shared" si="37"/>
        <v>0</v>
      </c>
      <c r="N322" s="250">
        <f>RHcount!X316</f>
        <v>0</v>
      </c>
      <c r="O322" s="17">
        <f t="shared" si="39"/>
        <v>12</v>
      </c>
      <c r="P322" s="17">
        <f t="shared" si="41"/>
        <v>12</v>
      </c>
      <c r="Q322" s="17">
        <f t="shared" si="42"/>
        <v>0</v>
      </c>
      <c r="R322" s="17">
        <f t="shared" si="43"/>
        <v>0</v>
      </c>
      <c r="S322" s="17">
        <f t="shared" si="44"/>
        <v>0</v>
      </c>
      <c r="T322" s="17">
        <f t="shared" si="40"/>
        <v>0</v>
      </c>
      <c r="U322" s="4"/>
      <c r="V322" s="4"/>
    </row>
    <row r="323" spans="1:22" x14ac:dyDescent="0.35">
      <c r="A323" s="290" t="str">
        <f t="shared" si="38"/>
        <v>Sat</v>
      </c>
      <c r="B323" s="15"/>
      <c r="C323" s="16"/>
      <c r="D323" s="6"/>
      <c r="E323" s="6"/>
      <c r="F323" s="6"/>
      <c r="G323" s="6"/>
      <c r="H323" s="6"/>
      <c r="I323" s="6"/>
      <c r="J323" s="6"/>
      <c r="K323" s="6"/>
      <c r="L323" s="20"/>
      <c r="M323" s="84">
        <f t="shared" si="37"/>
        <v>0</v>
      </c>
      <c r="N323" s="250">
        <f>RHcount!X317</f>
        <v>0</v>
      </c>
      <c r="O323" s="17">
        <f t="shared" si="39"/>
        <v>12</v>
      </c>
      <c r="P323" s="17">
        <f t="shared" si="41"/>
        <v>12</v>
      </c>
      <c r="Q323" s="17">
        <f t="shared" si="42"/>
        <v>0</v>
      </c>
      <c r="R323" s="17">
        <f t="shared" si="43"/>
        <v>0</v>
      </c>
      <c r="S323" s="17">
        <f t="shared" si="44"/>
        <v>0</v>
      </c>
      <c r="T323" s="17">
        <f t="shared" si="40"/>
        <v>0</v>
      </c>
      <c r="U323" s="4"/>
      <c r="V323" s="4"/>
    </row>
    <row r="324" spans="1:22" x14ac:dyDescent="0.35">
      <c r="A324" s="290" t="str">
        <f t="shared" si="38"/>
        <v>Sat</v>
      </c>
      <c r="B324" s="15"/>
      <c r="C324" s="16"/>
      <c r="D324" s="6"/>
      <c r="E324" s="6"/>
      <c r="F324" s="6"/>
      <c r="G324" s="6"/>
      <c r="H324" s="6"/>
      <c r="I324" s="6"/>
      <c r="J324" s="6"/>
      <c r="K324" s="6"/>
      <c r="L324" s="20"/>
      <c r="M324" s="84">
        <f t="shared" si="37"/>
        <v>0</v>
      </c>
      <c r="N324" s="250">
        <f>RHcount!X318</f>
        <v>0</v>
      </c>
      <c r="O324" s="17">
        <f t="shared" si="39"/>
        <v>12</v>
      </c>
      <c r="P324" s="17">
        <f t="shared" si="41"/>
        <v>12</v>
      </c>
      <c r="Q324" s="17">
        <f t="shared" si="42"/>
        <v>0</v>
      </c>
      <c r="R324" s="17">
        <f t="shared" si="43"/>
        <v>0</v>
      </c>
      <c r="S324" s="17">
        <f t="shared" si="44"/>
        <v>0</v>
      </c>
      <c r="T324" s="17">
        <f t="shared" si="40"/>
        <v>0</v>
      </c>
      <c r="U324" s="4"/>
      <c r="V324" s="4"/>
    </row>
    <row r="325" spans="1:22" x14ac:dyDescent="0.35">
      <c r="A325" s="290" t="str">
        <f t="shared" si="38"/>
        <v>Sat</v>
      </c>
      <c r="B325" s="15"/>
      <c r="C325" s="16"/>
      <c r="D325" s="6"/>
      <c r="E325" s="6"/>
      <c r="F325" s="6"/>
      <c r="G325" s="6"/>
      <c r="H325" s="6"/>
      <c r="I325" s="6"/>
      <c r="J325" s="6"/>
      <c r="K325" s="6"/>
      <c r="L325" s="20"/>
      <c r="M325" s="84">
        <f t="shared" si="37"/>
        <v>0</v>
      </c>
      <c r="N325" s="250">
        <f>RHcount!X319</f>
        <v>0</v>
      </c>
      <c r="O325" s="17">
        <f t="shared" si="39"/>
        <v>12</v>
      </c>
      <c r="P325" s="17">
        <f t="shared" si="41"/>
        <v>12</v>
      </c>
      <c r="Q325" s="17">
        <f t="shared" si="42"/>
        <v>0</v>
      </c>
      <c r="R325" s="17">
        <f t="shared" si="43"/>
        <v>0</v>
      </c>
      <c r="S325" s="17">
        <f t="shared" si="44"/>
        <v>0</v>
      </c>
      <c r="T325" s="17">
        <f t="shared" si="40"/>
        <v>0</v>
      </c>
      <c r="U325" s="4"/>
      <c r="V325" s="4"/>
    </row>
    <row r="326" spans="1:22" x14ac:dyDescent="0.35">
      <c r="A326" s="290" t="str">
        <f t="shared" si="38"/>
        <v>Sat</v>
      </c>
      <c r="B326" s="15"/>
      <c r="C326" s="16"/>
      <c r="D326" s="6"/>
      <c r="E326" s="6"/>
      <c r="F326" s="6"/>
      <c r="G326" s="6"/>
      <c r="H326" s="6"/>
      <c r="I326" s="6"/>
      <c r="J326" s="6"/>
      <c r="K326" s="6"/>
      <c r="L326" s="20"/>
      <c r="M326" s="84">
        <f t="shared" si="37"/>
        <v>0</v>
      </c>
      <c r="N326" s="250">
        <f>RHcount!X320</f>
        <v>0</v>
      </c>
      <c r="O326" s="17">
        <f t="shared" si="39"/>
        <v>12</v>
      </c>
      <c r="P326" s="17">
        <f t="shared" si="41"/>
        <v>12</v>
      </c>
      <c r="Q326" s="17">
        <f t="shared" si="42"/>
        <v>0</v>
      </c>
      <c r="R326" s="17">
        <f t="shared" si="43"/>
        <v>0</v>
      </c>
      <c r="S326" s="17">
        <f t="shared" si="44"/>
        <v>0</v>
      </c>
      <c r="T326" s="17">
        <f t="shared" si="40"/>
        <v>0</v>
      </c>
      <c r="U326" s="4"/>
      <c r="V326" s="4"/>
    </row>
    <row r="327" spans="1:22" x14ac:dyDescent="0.35">
      <c r="A327" s="290" t="str">
        <f t="shared" si="38"/>
        <v>Sat</v>
      </c>
      <c r="B327" s="15"/>
      <c r="C327" s="16"/>
      <c r="D327" s="6"/>
      <c r="E327" s="6"/>
      <c r="F327" s="6"/>
      <c r="G327" s="6"/>
      <c r="H327" s="6"/>
      <c r="I327" s="6"/>
      <c r="J327" s="6"/>
      <c r="K327" s="6"/>
      <c r="L327" s="20"/>
      <c r="M327" s="84">
        <f t="shared" si="37"/>
        <v>0</v>
      </c>
      <c r="N327" s="250">
        <f>RHcount!X321</f>
        <v>0</v>
      </c>
      <c r="O327" s="17">
        <f t="shared" si="39"/>
        <v>12</v>
      </c>
      <c r="P327" s="17">
        <f t="shared" si="41"/>
        <v>12</v>
      </c>
      <c r="Q327" s="17">
        <f t="shared" si="42"/>
        <v>0</v>
      </c>
      <c r="R327" s="17">
        <f t="shared" si="43"/>
        <v>0</v>
      </c>
      <c r="S327" s="17">
        <f t="shared" si="44"/>
        <v>0</v>
      </c>
      <c r="T327" s="17">
        <f t="shared" si="40"/>
        <v>0</v>
      </c>
      <c r="U327" s="4"/>
      <c r="V327" s="4"/>
    </row>
    <row r="328" spans="1:22" x14ac:dyDescent="0.35">
      <c r="A328" s="290" t="str">
        <f t="shared" si="38"/>
        <v>Sat</v>
      </c>
      <c r="B328" s="15"/>
      <c r="C328" s="16"/>
      <c r="D328" s="6"/>
      <c r="E328" s="6"/>
      <c r="F328" s="6"/>
      <c r="G328" s="6"/>
      <c r="H328" s="6"/>
      <c r="I328" s="6"/>
      <c r="J328" s="6"/>
      <c r="K328" s="6"/>
      <c r="L328" s="20"/>
      <c r="M328" s="84">
        <f t="shared" si="37"/>
        <v>0</v>
      </c>
      <c r="N328" s="250">
        <f>RHcount!X322</f>
        <v>0</v>
      </c>
      <c r="O328" s="17">
        <f t="shared" si="39"/>
        <v>12</v>
      </c>
      <c r="P328" s="17">
        <f t="shared" si="41"/>
        <v>12</v>
      </c>
      <c r="Q328" s="17">
        <f t="shared" si="42"/>
        <v>0</v>
      </c>
      <c r="R328" s="17">
        <f t="shared" si="43"/>
        <v>0</v>
      </c>
      <c r="S328" s="17">
        <f t="shared" si="44"/>
        <v>0</v>
      </c>
      <c r="T328" s="17">
        <f t="shared" si="40"/>
        <v>0</v>
      </c>
      <c r="U328" s="4"/>
      <c r="V328" s="4"/>
    </row>
    <row r="329" spans="1:22" x14ac:dyDescent="0.35">
      <c r="A329" s="290" t="str">
        <f t="shared" si="38"/>
        <v>Sat</v>
      </c>
      <c r="B329" s="15"/>
      <c r="C329" s="16"/>
      <c r="D329" s="6"/>
      <c r="E329" s="6"/>
      <c r="F329" s="6"/>
      <c r="G329" s="6"/>
      <c r="H329" s="6"/>
      <c r="I329" s="6"/>
      <c r="J329" s="6"/>
      <c r="K329" s="6"/>
      <c r="L329" s="20"/>
      <c r="M329" s="84">
        <f t="shared" si="37"/>
        <v>0</v>
      </c>
      <c r="N329" s="250">
        <f>RHcount!X323</f>
        <v>0</v>
      </c>
      <c r="O329" s="17">
        <f t="shared" si="39"/>
        <v>12</v>
      </c>
      <c r="P329" s="17">
        <f t="shared" si="41"/>
        <v>12</v>
      </c>
      <c r="Q329" s="17">
        <f t="shared" si="42"/>
        <v>0</v>
      </c>
      <c r="R329" s="17">
        <f t="shared" si="43"/>
        <v>0</v>
      </c>
      <c r="S329" s="17">
        <f t="shared" si="44"/>
        <v>0</v>
      </c>
      <c r="T329" s="17">
        <f t="shared" si="40"/>
        <v>0</v>
      </c>
      <c r="U329" s="4"/>
      <c r="V329" s="4"/>
    </row>
    <row r="330" spans="1:22" x14ac:dyDescent="0.35">
      <c r="A330" s="290" t="str">
        <f t="shared" si="38"/>
        <v>Sat</v>
      </c>
      <c r="B330" s="15"/>
      <c r="C330" s="16"/>
      <c r="D330" s="6"/>
      <c r="E330" s="6"/>
      <c r="F330" s="6"/>
      <c r="G330" s="6"/>
      <c r="H330" s="6"/>
      <c r="I330" s="6"/>
      <c r="J330" s="6"/>
      <c r="K330" s="6"/>
      <c r="L330" s="20"/>
      <c r="M330" s="84">
        <f t="shared" si="37"/>
        <v>0</v>
      </c>
      <c r="N330" s="250">
        <f>RHcount!X324</f>
        <v>0</v>
      </c>
      <c r="O330" s="17">
        <f t="shared" si="39"/>
        <v>12</v>
      </c>
      <c r="P330" s="17">
        <f t="shared" si="41"/>
        <v>12</v>
      </c>
      <c r="Q330" s="17">
        <f t="shared" si="42"/>
        <v>0</v>
      </c>
      <c r="R330" s="17">
        <f t="shared" si="43"/>
        <v>0</v>
      </c>
      <c r="S330" s="17">
        <f t="shared" si="44"/>
        <v>0</v>
      </c>
      <c r="T330" s="17">
        <f t="shared" si="40"/>
        <v>0</v>
      </c>
      <c r="U330" s="4"/>
      <c r="V330" s="4"/>
    </row>
    <row r="331" spans="1:22" x14ac:dyDescent="0.35">
      <c r="A331" s="290" t="str">
        <f t="shared" si="38"/>
        <v>Sat</v>
      </c>
      <c r="B331" s="15"/>
      <c r="C331" s="16"/>
      <c r="D331" s="6"/>
      <c r="E331" s="6"/>
      <c r="F331" s="6"/>
      <c r="G331" s="6"/>
      <c r="H331" s="6"/>
      <c r="I331" s="6"/>
      <c r="J331" s="6"/>
      <c r="K331" s="6"/>
      <c r="L331" s="20"/>
      <c r="M331" s="84">
        <f t="shared" ref="M331:M394" si="45">IF(F331&gt;"a",VLOOKUP(F331,$U$11:$V$26,2),F331)</f>
        <v>0</v>
      </c>
      <c r="N331" s="250">
        <f>RHcount!X325</f>
        <v>0</v>
      </c>
      <c r="O331" s="17">
        <f t="shared" si="39"/>
        <v>12</v>
      </c>
      <c r="P331" s="17">
        <f t="shared" si="41"/>
        <v>12</v>
      </c>
      <c r="Q331" s="17">
        <f t="shared" si="42"/>
        <v>0</v>
      </c>
      <c r="R331" s="17">
        <f t="shared" si="43"/>
        <v>0</v>
      </c>
      <c r="S331" s="17">
        <f t="shared" si="44"/>
        <v>0</v>
      </c>
      <c r="T331" s="17">
        <f t="shared" si="40"/>
        <v>0</v>
      </c>
      <c r="U331" s="4"/>
      <c r="V331" s="4"/>
    </row>
    <row r="332" spans="1:22" x14ac:dyDescent="0.35">
      <c r="A332" s="290" t="str">
        <f t="shared" si="38"/>
        <v>Sat</v>
      </c>
      <c r="B332" s="15"/>
      <c r="C332" s="16"/>
      <c r="D332" s="6"/>
      <c r="E332" s="6"/>
      <c r="F332" s="6"/>
      <c r="G332" s="6"/>
      <c r="H332" s="6"/>
      <c r="I332" s="6"/>
      <c r="J332" s="6"/>
      <c r="K332" s="6"/>
      <c r="L332" s="20"/>
      <c r="M332" s="84">
        <f t="shared" si="45"/>
        <v>0</v>
      </c>
      <c r="N332" s="250">
        <f>RHcount!X326</f>
        <v>0</v>
      </c>
      <c r="O332" s="17">
        <f t="shared" si="39"/>
        <v>12</v>
      </c>
      <c r="P332" s="17">
        <f t="shared" si="41"/>
        <v>12</v>
      </c>
      <c r="Q332" s="17">
        <f t="shared" si="42"/>
        <v>0</v>
      </c>
      <c r="R332" s="17">
        <f t="shared" si="43"/>
        <v>0</v>
      </c>
      <c r="S332" s="17">
        <f t="shared" si="44"/>
        <v>0</v>
      </c>
      <c r="T332" s="17">
        <f t="shared" si="40"/>
        <v>0</v>
      </c>
      <c r="U332" s="4"/>
      <c r="V332" s="4"/>
    </row>
    <row r="333" spans="1:22" x14ac:dyDescent="0.35">
      <c r="A333" s="290" t="str">
        <f t="shared" ref="A333:A396" si="46">TEXT(B333,"ddd")</f>
        <v>Sat</v>
      </c>
      <c r="B333" s="15"/>
      <c r="C333" s="16"/>
      <c r="D333" s="6"/>
      <c r="E333" s="6"/>
      <c r="F333" s="6"/>
      <c r="G333" s="6"/>
      <c r="H333" s="6"/>
      <c r="I333" s="6"/>
      <c r="J333" s="6"/>
      <c r="K333" s="6"/>
      <c r="L333" s="20"/>
      <c r="M333" s="84">
        <f t="shared" si="45"/>
        <v>0</v>
      </c>
      <c r="N333" s="250">
        <f>RHcount!X327</f>
        <v>0</v>
      </c>
      <c r="O333" s="17">
        <f t="shared" ref="O333:O396" si="47">HOUR(C333)+MINUTE(C333)/60+12</f>
        <v>12</v>
      </c>
      <c r="P333" s="17">
        <f t="shared" si="41"/>
        <v>12</v>
      </c>
      <c r="Q333" s="17">
        <f t="shared" si="42"/>
        <v>0</v>
      </c>
      <c r="R333" s="17">
        <f t="shared" si="43"/>
        <v>0</v>
      </c>
      <c r="S333" s="17">
        <f t="shared" si="44"/>
        <v>0</v>
      </c>
      <c r="T333" s="17">
        <f t="shared" ref="T333:T396" si="48">S333*R333</f>
        <v>0</v>
      </c>
      <c r="U333" s="4"/>
      <c r="V333" s="4"/>
    </row>
    <row r="334" spans="1:22" x14ac:dyDescent="0.35">
      <c r="A334" s="290" t="str">
        <f t="shared" si="46"/>
        <v>Sat</v>
      </c>
      <c r="B334" s="15"/>
      <c r="C334" s="16"/>
      <c r="D334" s="6"/>
      <c r="E334" s="6"/>
      <c r="F334" s="6"/>
      <c r="G334" s="6"/>
      <c r="H334" s="6"/>
      <c r="I334" s="6"/>
      <c r="J334" s="6"/>
      <c r="K334" s="6"/>
      <c r="L334" s="20"/>
      <c r="M334" s="84">
        <f t="shared" si="45"/>
        <v>0</v>
      </c>
      <c r="N334" s="250">
        <f>RHcount!X328</f>
        <v>0</v>
      </c>
      <c r="O334" s="17">
        <f t="shared" si="47"/>
        <v>12</v>
      </c>
      <c r="P334" s="17">
        <f t="shared" si="41"/>
        <v>12</v>
      </c>
      <c r="Q334" s="17">
        <f t="shared" si="42"/>
        <v>0</v>
      </c>
      <c r="R334" s="17">
        <f t="shared" si="43"/>
        <v>0</v>
      </c>
      <c r="S334" s="17">
        <f t="shared" si="44"/>
        <v>0</v>
      </c>
      <c r="T334" s="17">
        <f t="shared" si="48"/>
        <v>0</v>
      </c>
      <c r="U334" s="4"/>
      <c r="V334" s="4"/>
    </row>
    <row r="335" spans="1:22" x14ac:dyDescent="0.35">
      <c r="A335" s="290" t="str">
        <f t="shared" si="46"/>
        <v>Sat</v>
      </c>
      <c r="B335" s="15"/>
      <c r="C335" s="16"/>
      <c r="D335" s="6"/>
      <c r="E335" s="6"/>
      <c r="F335" s="6"/>
      <c r="G335" s="6"/>
      <c r="H335" s="6"/>
      <c r="I335" s="6"/>
      <c r="J335" s="6"/>
      <c r="K335" s="6"/>
      <c r="L335" s="20"/>
      <c r="M335" s="84">
        <f t="shared" si="45"/>
        <v>0</v>
      </c>
      <c r="N335" s="250">
        <f>RHcount!X329</f>
        <v>0</v>
      </c>
      <c r="O335" s="17">
        <f t="shared" si="47"/>
        <v>12</v>
      </c>
      <c r="P335" s="17">
        <f t="shared" si="41"/>
        <v>12</v>
      </c>
      <c r="Q335" s="17">
        <f t="shared" si="42"/>
        <v>0</v>
      </c>
      <c r="R335" s="17">
        <f t="shared" si="43"/>
        <v>0</v>
      </c>
      <c r="S335" s="17">
        <f t="shared" si="44"/>
        <v>0</v>
      </c>
      <c r="T335" s="17">
        <f t="shared" si="48"/>
        <v>0</v>
      </c>
      <c r="U335" s="4"/>
      <c r="V335" s="4"/>
    </row>
    <row r="336" spans="1:22" x14ac:dyDescent="0.35">
      <c r="A336" s="290" t="str">
        <f t="shared" si="46"/>
        <v>Sat</v>
      </c>
      <c r="B336" s="15"/>
      <c r="C336" s="16"/>
      <c r="D336" s="6"/>
      <c r="E336" s="6"/>
      <c r="F336" s="6"/>
      <c r="G336" s="6"/>
      <c r="H336" s="6"/>
      <c r="I336" s="6"/>
      <c r="J336" s="6"/>
      <c r="K336" s="6"/>
      <c r="L336" s="20"/>
      <c r="M336" s="84">
        <f t="shared" si="45"/>
        <v>0</v>
      </c>
      <c r="N336" s="250">
        <f>RHcount!X330</f>
        <v>0</v>
      </c>
      <c r="O336" s="17">
        <f t="shared" si="47"/>
        <v>12</v>
      </c>
      <c r="P336" s="17">
        <f t="shared" si="41"/>
        <v>12</v>
      </c>
      <c r="Q336" s="17">
        <f t="shared" si="42"/>
        <v>0</v>
      </c>
      <c r="R336" s="17">
        <f t="shared" si="43"/>
        <v>0</v>
      </c>
      <c r="S336" s="17">
        <f t="shared" si="44"/>
        <v>0</v>
      </c>
      <c r="T336" s="17">
        <f t="shared" si="48"/>
        <v>0</v>
      </c>
      <c r="U336" s="4"/>
      <c r="V336" s="4"/>
    </row>
    <row r="337" spans="1:22" x14ac:dyDescent="0.35">
      <c r="A337" s="290" t="str">
        <f t="shared" si="46"/>
        <v>Sat</v>
      </c>
      <c r="B337" s="15"/>
      <c r="C337" s="16"/>
      <c r="D337" s="6"/>
      <c r="E337" s="6"/>
      <c r="F337" s="6"/>
      <c r="G337" s="6"/>
      <c r="H337" s="6"/>
      <c r="I337" s="6"/>
      <c r="J337" s="6"/>
      <c r="K337" s="6"/>
      <c r="L337" s="20"/>
      <c r="M337" s="84">
        <f t="shared" si="45"/>
        <v>0</v>
      </c>
      <c r="N337" s="250">
        <f>RHcount!X331</f>
        <v>0</v>
      </c>
      <c r="O337" s="17">
        <f t="shared" si="47"/>
        <v>12</v>
      </c>
      <c r="P337" s="17">
        <f t="shared" si="41"/>
        <v>12</v>
      </c>
      <c r="Q337" s="17">
        <f t="shared" si="42"/>
        <v>0</v>
      </c>
      <c r="R337" s="17">
        <f t="shared" si="43"/>
        <v>0</v>
      </c>
      <c r="S337" s="17">
        <f t="shared" si="44"/>
        <v>0</v>
      </c>
      <c r="T337" s="17">
        <f t="shared" si="48"/>
        <v>0</v>
      </c>
      <c r="U337" s="4"/>
      <c r="V337" s="4"/>
    </row>
    <row r="338" spans="1:22" x14ac:dyDescent="0.35">
      <c r="A338" s="290" t="str">
        <f t="shared" si="46"/>
        <v>Sat</v>
      </c>
      <c r="B338" s="15"/>
      <c r="C338" s="16"/>
      <c r="D338" s="6"/>
      <c r="E338" s="6"/>
      <c r="F338" s="6"/>
      <c r="G338" s="6"/>
      <c r="H338" s="6"/>
      <c r="I338" s="6"/>
      <c r="J338" s="6"/>
      <c r="K338" s="6"/>
      <c r="L338" s="20"/>
      <c r="M338" s="84">
        <f t="shared" si="45"/>
        <v>0</v>
      </c>
      <c r="N338" s="250">
        <f>RHcount!X332</f>
        <v>0</v>
      </c>
      <c r="O338" s="17">
        <f t="shared" si="47"/>
        <v>12</v>
      </c>
      <c r="P338" s="17">
        <f t="shared" si="41"/>
        <v>12</v>
      </c>
      <c r="Q338" s="17">
        <f t="shared" si="42"/>
        <v>0</v>
      </c>
      <c r="R338" s="17">
        <f t="shared" si="43"/>
        <v>0</v>
      </c>
      <c r="S338" s="17">
        <f t="shared" si="44"/>
        <v>0</v>
      </c>
      <c r="T338" s="17">
        <f t="shared" si="48"/>
        <v>0</v>
      </c>
      <c r="U338" s="4"/>
      <c r="V338" s="4"/>
    </row>
    <row r="339" spans="1:22" x14ac:dyDescent="0.35">
      <c r="A339" s="290" t="str">
        <f t="shared" si="46"/>
        <v>Sat</v>
      </c>
      <c r="B339" s="15"/>
      <c r="C339" s="16"/>
      <c r="D339" s="6"/>
      <c r="E339" s="6"/>
      <c r="F339" s="6"/>
      <c r="G339" s="6"/>
      <c r="H339" s="6"/>
      <c r="I339" s="6"/>
      <c r="J339" s="6"/>
      <c r="K339" s="6"/>
      <c r="L339" s="20"/>
      <c r="M339" s="84">
        <f t="shared" si="45"/>
        <v>0</v>
      </c>
      <c r="N339" s="250">
        <f>RHcount!X333</f>
        <v>0</v>
      </c>
      <c r="O339" s="17">
        <f t="shared" si="47"/>
        <v>12</v>
      </c>
      <c r="P339" s="17">
        <f t="shared" si="41"/>
        <v>12</v>
      </c>
      <c r="Q339" s="17">
        <f t="shared" si="42"/>
        <v>0</v>
      </c>
      <c r="R339" s="17">
        <f t="shared" si="43"/>
        <v>0</v>
      </c>
      <c r="S339" s="17">
        <f t="shared" si="44"/>
        <v>0</v>
      </c>
      <c r="T339" s="17">
        <f t="shared" si="48"/>
        <v>0</v>
      </c>
      <c r="U339" s="4"/>
      <c r="V339" s="4"/>
    </row>
    <row r="340" spans="1:22" x14ac:dyDescent="0.35">
      <c r="A340" s="290" t="str">
        <f t="shared" si="46"/>
        <v>Sat</v>
      </c>
      <c r="B340" s="15"/>
      <c r="C340" s="16"/>
      <c r="D340" s="6"/>
      <c r="E340" s="6"/>
      <c r="F340" s="6"/>
      <c r="G340" s="6"/>
      <c r="H340" s="6"/>
      <c r="I340" s="6"/>
      <c r="J340" s="6"/>
      <c r="K340" s="6"/>
      <c r="L340" s="20"/>
      <c r="M340" s="84">
        <f t="shared" si="45"/>
        <v>0</v>
      </c>
      <c r="N340" s="250">
        <f>RHcount!X334</f>
        <v>0</v>
      </c>
      <c r="O340" s="17">
        <f t="shared" si="47"/>
        <v>12</v>
      </c>
      <c r="P340" s="17">
        <f t="shared" si="41"/>
        <v>12</v>
      </c>
      <c r="Q340" s="17">
        <f t="shared" si="42"/>
        <v>0</v>
      </c>
      <c r="R340" s="17">
        <f t="shared" si="43"/>
        <v>0</v>
      </c>
      <c r="S340" s="17">
        <f t="shared" si="44"/>
        <v>0</v>
      </c>
      <c r="T340" s="17">
        <f t="shared" si="48"/>
        <v>0</v>
      </c>
      <c r="U340" s="4"/>
      <c r="V340" s="4"/>
    </row>
    <row r="341" spans="1:22" x14ac:dyDescent="0.35">
      <c r="A341" s="290" t="str">
        <f t="shared" si="46"/>
        <v>Sat</v>
      </c>
      <c r="B341" s="15"/>
      <c r="C341" s="16"/>
      <c r="D341" s="6"/>
      <c r="E341" s="6"/>
      <c r="F341" s="6"/>
      <c r="G341" s="6"/>
      <c r="H341" s="6"/>
      <c r="I341" s="6"/>
      <c r="J341" s="6"/>
      <c r="K341" s="6"/>
      <c r="L341" s="20"/>
      <c r="M341" s="84">
        <f t="shared" si="45"/>
        <v>0</v>
      </c>
      <c r="N341" s="250">
        <f>RHcount!X335</f>
        <v>0</v>
      </c>
      <c r="O341" s="17">
        <f t="shared" si="47"/>
        <v>12</v>
      </c>
      <c r="P341" s="17">
        <f t="shared" si="41"/>
        <v>12</v>
      </c>
      <c r="Q341" s="17">
        <f t="shared" si="42"/>
        <v>0</v>
      </c>
      <c r="R341" s="17">
        <f t="shared" si="43"/>
        <v>0</v>
      </c>
      <c r="S341" s="17">
        <f t="shared" si="44"/>
        <v>0</v>
      </c>
      <c r="T341" s="17">
        <f t="shared" si="48"/>
        <v>0</v>
      </c>
      <c r="U341" s="4"/>
      <c r="V341" s="4"/>
    </row>
    <row r="342" spans="1:22" x14ac:dyDescent="0.35">
      <c r="A342" s="290" t="str">
        <f t="shared" si="46"/>
        <v>Sat</v>
      </c>
      <c r="B342" s="15"/>
      <c r="C342" s="16"/>
      <c r="D342" s="6"/>
      <c r="E342" s="6"/>
      <c r="F342" s="6"/>
      <c r="G342" s="6"/>
      <c r="H342" s="6"/>
      <c r="I342" s="6"/>
      <c r="J342" s="6"/>
      <c r="K342" s="6"/>
      <c r="L342" s="20"/>
      <c r="M342" s="84">
        <f t="shared" si="45"/>
        <v>0</v>
      </c>
      <c r="N342" s="250">
        <f>RHcount!X336</f>
        <v>0</v>
      </c>
      <c r="O342" s="17">
        <f t="shared" si="47"/>
        <v>12</v>
      </c>
      <c r="P342" s="17">
        <f t="shared" ref="P342:P405" si="49">IF(AND(O342&gt;20,O342&lt;30),20,O342)</f>
        <v>12</v>
      </c>
      <c r="Q342" s="17">
        <f t="shared" ref="Q342:Q405" si="50">IF(AND(O342&gt;20,O342&lt;30),0,MAX(0,E342-70))</f>
        <v>0</v>
      </c>
      <c r="R342" s="17">
        <f t="shared" ref="R342:R405" si="51">IF(P342&gt;0,ABS((P342-P341)/2+(P343-P342)/2),0)</f>
        <v>0</v>
      </c>
      <c r="S342" s="17">
        <f t="shared" ref="S342:S405" si="52">IF(OR(O342&gt;30,O342&lt;20),Q342+S341,0)</f>
        <v>0</v>
      </c>
      <c r="T342" s="17">
        <f t="shared" si="48"/>
        <v>0</v>
      </c>
      <c r="U342" s="4"/>
      <c r="V342" s="4"/>
    </row>
    <row r="343" spans="1:22" x14ac:dyDescent="0.35">
      <c r="A343" s="290" t="str">
        <f t="shared" si="46"/>
        <v>Sat</v>
      </c>
      <c r="B343" s="15"/>
      <c r="C343" s="16"/>
      <c r="D343" s="6"/>
      <c r="E343" s="6"/>
      <c r="F343" s="6"/>
      <c r="G343" s="6"/>
      <c r="H343" s="6"/>
      <c r="I343" s="6"/>
      <c r="J343" s="6"/>
      <c r="K343" s="6"/>
      <c r="L343" s="20"/>
      <c r="M343" s="84">
        <f t="shared" si="45"/>
        <v>0</v>
      </c>
      <c r="N343" s="250">
        <f>RHcount!X337</f>
        <v>0</v>
      </c>
      <c r="O343" s="17">
        <f t="shared" si="47"/>
        <v>12</v>
      </c>
      <c r="P343" s="17">
        <f t="shared" si="49"/>
        <v>12</v>
      </c>
      <c r="Q343" s="17">
        <f t="shared" si="50"/>
        <v>0</v>
      </c>
      <c r="R343" s="17">
        <f t="shared" si="51"/>
        <v>0</v>
      </c>
      <c r="S343" s="17">
        <f t="shared" si="52"/>
        <v>0</v>
      </c>
      <c r="T343" s="17">
        <f t="shared" si="48"/>
        <v>0</v>
      </c>
      <c r="U343" s="4"/>
      <c r="V343" s="4"/>
    </row>
    <row r="344" spans="1:22" x14ac:dyDescent="0.35">
      <c r="A344" s="290" t="str">
        <f t="shared" si="46"/>
        <v>Sat</v>
      </c>
      <c r="B344" s="15"/>
      <c r="C344" s="16"/>
      <c r="D344" s="6"/>
      <c r="E344" s="6"/>
      <c r="F344" s="6"/>
      <c r="G344" s="6"/>
      <c r="H344" s="6"/>
      <c r="I344" s="6"/>
      <c r="J344" s="6"/>
      <c r="K344" s="6"/>
      <c r="L344" s="20"/>
      <c r="M344" s="84">
        <f t="shared" si="45"/>
        <v>0</v>
      </c>
      <c r="N344" s="250">
        <f>RHcount!X338</f>
        <v>0</v>
      </c>
      <c r="O344" s="17">
        <f t="shared" si="47"/>
        <v>12</v>
      </c>
      <c r="P344" s="17">
        <f t="shared" si="49"/>
        <v>12</v>
      </c>
      <c r="Q344" s="17">
        <f t="shared" si="50"/>
        <v>0</v>
      </c>
      <c r="R344" s="17">
        <f t="shared" si="51"/>
        <v>0</v>
      </c>
      <c r="S344" s="17">
        <f t="shared" si="52"/>
        <v>0</v>
      </c>
      <c r="T344" s="17">
        <f t="shared" si="48"/>
        <v>0</v>
      </c>
      <c r="U344" s="4"/>
      <c r="V344" s="4"/>
    </row>
    <row r="345" spans="1:22" x14ac:dyDescent="0.35">
      <c r="A345" s="290" t="str">
        <f t="shared" si="46"/>
        <v>Sat</v>
      </c>
      <c r="B345" s="15"/>
      <c r="C345" s="16"/>
      <c r="D345" s="6"/>
      <c r="E345" s="6"/>
      <c r="F345" s="6"/>
      <c r="G345" s="6"/>
      <c r="H345" s="6"/>
      <c r="I345" s="6"/>
      <c r="J345" s="6"/>
      <c r="K345" s="6"/>
      <c r="L345" s="20"/>
      <c r="M345" s="84">
        <f t="shared" si="45"/>
        <v>0</v>
      </c>
      <c r="N345" s="250">
        <f>RHcount!X339</f>
        <v>0</v>
      </c>
      <c r="O345" s="17">
        <f t="shared" si="47"/>
        <v>12</v>
      </c>
      <c r="P345" s="17">
        <f t="shared" si="49"/>
        <v>12</v>
      </c>
      <c r="Q345" s="17">
        <f t="shared" si="50"/>
        <v>0</v>
      </c>
      <c r="R345" s="17">
        <f t="shared" si="51"/>
        <v>0</v>
      </c>
      <c r="S345" s="17">
        <f t="shared" si="52"/>
        <v>0</v>
      </c>
      <c r="T345" s="17">
        <f t="shared" si="48"/>
        <v>0</v>
      </c>
      <c r="U345" s="4"/>
      <c r="V345" s="4"/>
    </row>
    <row r="346" spans="1:22" x14ac:dyDescent="0.35">
      <c r="A346" s="290" t="str">
        <f t="shared" si="46"/>
        <v>Sat</v>
      </c>
      <c r="B346" s="15"/>
      <c r="C346" s="16"/>
      <c r="D346" s="6"/>
      <c r="E346" s="6"/>
      <c r="F346" s="6"/>
      <c r="G346" s="6"/>
      <c r="H346" s="6"/>
      <c r="I346" s="6"/>
      <c r="J346" s="6"/>
      <c r="K346" s="6"/>
      <c r="L346" s="20"/>
      <c r="M346" s="84">
        <f t="shared" si="45"/>
        <v>0</v>
      </c>
      <c r="N346" s="250">
        <f>RHcount!X340</f>
        <v>0</v>
      </c>
      <c r="O346" s="17">
        <f t="shared" si="47"/>
        <v>12</v>
      </c>
      <c r="P346" s="17">
        <f t="shared" si="49"/>
        <v>12</v>
      </c>
      <c r="Q346" s="17">
        <f t="shared" si="50"/>
        <v>0</v>
      </c>
      <c r="R346" s="17">
        <f t="shared" si="51"/>
        <v>0</v>
      </c>
      <c r="S346" s="17">
        <f t="shared" si="52"/>
        <v>0</v>
      </c>
      <c r="T346" s="17">
        <f t="shared" si="48"/>
        <v>0</v>
      </c>
      <c r="U346" s="4"/>
      <c r="V346" s="4"/>
    </row>
    <row r="347" spans="1:22" x14ac:dyDescent="0.35">
      <c r="A347" s="290" t="str">
        <f t="shared" si="46"/>
        <v>Sat</v>
      </c>
      <c r="B347" s="15"/>
      <c r="C347" s="16"/>
      <c r="D347" s="6"/>
      <c r="E347" s="6"/>
      <c r="F347" s="6"/>
      <c r="G347" s="6"/>
      <c r="H347" s="6"/>
      <c r="I347" s="6"/>
      <c r="J347" s="6"/>
      <c r="K347" s="6"/>
      <c r="L347" s="20"/>
      <c r="M347" s="84">
        <f t="shared" si="45"/>
        <v>0</v>
      </c>
      <c r="N347" s="250">
        <f>RHcount!X341</f>
        <v>0</v>
      </c>
      <c r="O347" s="17">
        <f t="shared" si="47"/>
        <v>12</v>
      </c>
      <c r="P347" s="17">
        <f t="shared" si="49"/>
        <v>12</v>
      </c>
      <c r="Q347" s="17">
        <f t="shared" si="50"/>
        <v>0</v>
      </c>
      <c r="R347" s="17">
        <f t="shared" si="51"/>
        <v>0</v>
      </c>
      <c r="S347" s="17">
        <f t="shared" si="52"/>
        <v>0</v>
      </c>
      <c r="T347" s="17">
        <f t="shared" si="48"/>
        <v>0</v>
      </c>
      <c r="U347" s="4"/>
      <c r="V347" s="4"/>
    </row>
    <row r="348" spans="1:22" x14ac:dyDescent="0.35">
      <c r="A348" s="290" t="str">
        <f t="shared" si="46"/>
        <v>Sat</v>
      </c>
      <c r="B348" s="15"/>
      <c r="C348" s="16"/>
      <c r="D348" s="6"/>
      <c r="E348" s="6"/>
      <c r="F348" s="6"/>
      <c r="G348" s="6"/>
      <c r="H348" s="6"/>
      <c r="I348" s="6"/>
      <c r="J348" s="6"/>
      <c r="K348" s="6"/>
      <c r="L348" s="20"/>
      <c r="M348" s="84">
        <f t="shared" si="45"/>
        <v>0</v>
      </c>
      <c r="N348" s="250">
        <f>RHcount!X342</f>
        <v>0</v>
      </c>
      <c r="O348" s="17">
        <f t="shared" si="47"/>
        <v>12</v>
      </c>
      <c r="P348" s="17">
        <f t="shared" si="49"/>
        <v>12</v>
      </c>
      <c r="Q348" s="17">
        <f t="shared" si="50"/>
        <v>0</v>
      </c>
      <c r="R348" s="17">
        <f t="shared" si="51"/>
        <v>0</v>
      </c>
      <c r="S348" s="17">
        <f t="shared" si="52"/>
        <v>0</v>
      </c>
      <c r="T348" s="17">
        <f t="shared" si="48"/>
        <v>0</v>
      </c>
      <c r="U348" s="4"/>
      <c r="V348" s="4"/>
    </row>
    <row r="349" spans="1:22" x14ac:dyDescent="0.35">
      <c r="A349" s="290" t="str">
        <f t="shared" si="46"/>
        <v>Sat</v>
      </c>
      <c r="B349" s="15"/>
      <c r="C349" s="16"/>
      <c r="D349" s="6"/>
      <c r="E349" s="6"/>
      <c r="F349" s="6"/>
      <c r="G349" s="6"/>
      <c r="H349" s="6"/>
      <c r="I349" s="6"/>
      <c r="J349" s="6"/>
      <c r="K349" s="6"/>
      <c r="L349" s="20"/>
      <c r="M349" s="84">
        <f t="shared" si="45"/>
        <v>0</v>
      </c>
      <c r="N349" s="250">
        <f>RHcount!X343</f>
        <v>0</v>
      </c>
      <c r="O349" s="17">
        <f t="shared" si="47"/>
        <v>12</v>
      </c>
      <c r="P349" s="17">
        <f t="shared" si="49"/>
        <v>12</v>
      </c>
      <c r="Q349" s="17">
        <f t="shared" si="50"/>
        <v>0</v>
      </c>
      <c r="R349" s="17">
        <f t="shared" si="51"/>
        <v>0</v>
      </c>
      <c r="S349" s="17">
        <f t="shared" si="52"/>
        <v>0</v>
      </c>
      <c r="T349" s="17">
        <f t="shared" si="48"/>
        <v>0</v>
      </c>
      <c r="U349" s="4"/>
      <c r="V349" s="4"/>
    </row>
    <row r="350" spans="1:22" x14ac:dyDescent="0.35">
      <c r="A350" s="290" t="str">
        <f t="shared" si="46"/>
        <v>Sat</v>
      </c>
      <c r="B350" s="15"/>
      <c r="C350" s="16"/>
      <c r="D350" s="6"/>
      <c r="E350" s="6"/>
      <c r="F350" s="6"/>
      <c r="G350" s="6"/>
      <c r="H350" s="6"/>
      <c r="I350" s="6"/>
      <c r="J350" s="6"/>
      <c r="K350" s="6"/>
      <c r="L350" s="20"/>
      <c r="M350" s="84">
        <f t="shared" si="45"/>
        <v>0</v>
      </c>
      <c r="N350" s="250">
        <f>RHcount!X344</f>
        <v>0</v>
      </c>
      <c r="O350" s="17">
        <f t="shared" si="47"/>
        <v>12</v>
      </c>
      <c r="P350" s="17">
        <f t="shared" si="49"/>
        <v>12</v>
      </c>
      <c r="Q350" s="17">
        <f t="shared" si="50"/>
        <v>0</v>
      </c>
      <c r="R350" s="17">
        <f t="shared" si="51"/>
        <v>0</v>
      </c>
      <c r="S350" s="17">
        <f t="shared" si="52"/>
        <v>0</v>
      </c>
      <c r="T350" s="17">
        <f t="shared" si="48"/>
        <v>0</v>
      </c>
      <c r="U350" s="4"/>
      <c r="V350" s="4"/>
    </row>
    <row r="351" spans="1:22" x14ac:dyDescent="0.35">
      <c r="A351" s="290" t="str">
        <f t="shared" si="46"/>
        <v>Sat</v>
      </c>
      <c r="B351" s="15"/>
      <c r="C351" s="16"/>
      <c r="D351" s="6"/>
      <c r="E351" s="6"/>
      <c r="F351" s="6"/>
      <c r="G351" s="6"/>
      <c r="H351" s="6"/>
      <c r="I351" s="6"/>
      <c r="J351" s="6"/>
      <c r="K351" s="6"/>
      <c r="L351" s="20"/>
      <c r="M351" s="84">
        <f t="shared" si="45"/>
        <v>0</v>
      </c>
      <c r="N351" s="250">
        <f>RHcount!X345</f>
        <v>0</v>
      </c>
      <c r="O351" s="17">
        <f t="shared" si="47"/>
        <v>12</v>
      </c>
      <c r="P351" s="17">
        <f t="shared" si="49"/>
        <v>12</v>
      </c>
      <c r="Q351" s="17">
        <f t="shared" si="50"/>
        <v>0</v>
      </c>
      <c r="R351" s="17">
        <f t="shared" si="51"/>
        <v>0</v>
      </c>
      <c r="S351" s="17">
        <f t="shared" si="52"/>
        <v>0</v>
      </c>
      <c r="T351" s="17">
        <f t="shared" si="48"/>
        <v>0</v>
      </c>
      <c r="U351" s="4"/>
      <c r="V351" s="4"/>
    </row>
    <row r="352" spans="1:22" x14ac:dyDescent="0.35">
      <c r="A352" s="290" t="str">
        <f t="shared" si="46"/>
        <v>Sat</v>
      </c>
      <c r="B352" s="15"/>
      <c r="C352" s="16"/>
      <c r="D352" s="6"/>
      <c r="E352" s="6"/>
      <c r="F352" s="6"/>
      <c r="G352" s="6"/>
      <c r="H352" s="6"/>
      <c r="I352" s="6"/>
      <c r="J352" s="6"/>
      <c r="K352" s="6"/>
      <c r="L352" s="20"/>
      <c r="M352" s="84">
        <f t="shared" si="45"/>
        <v>0</v>
      </c>
      <c r="N352" s="250">
        <f>RHcount!X346</f>
        <v>0</v>
      </c>
      <c r="O352" s="17">
        <f t="shared" si="47"/>
        <v>12</v>
      </c>
      <c r="P352" s="17">
        <f t="shared" si="49"/>
        <v>12</v>
      </c>
      <c r="Q352" s="17">
        <f t="shared" si="50"/>
        <v>0</v>
      </c>
      <c r="R352" s="17">
        <f t="shared" si="51"/>
        <v>0</v>
      </c>
      <c r="S352" s="17">
        <f t="shared" si="52"/>
        <v>0</v>
      </c>
      <c r="T352" s="17">
        <f t="shared" si="48"/>
        <v>0</v>
      </c>
      <c r="U352" s="4"/>
      <c r="V352" s="4"/>
    </row>
    <row r="353" spans="1:22" x14ac:dyDescent="0.35">
      <c r="A353" s="290" t="str">
        <f t="shared" si="46"/>
        <v>Sat</v>
      </c>
      <c r="B353" s="15"/>
      <c r="C353" s="16"/>
      <c r="D353" s="6"/>
      <c r="E353" s="6"/>
      <c r="F353" s="6"/>
      <c r="G353" s="6"/>
      <c r="H353" s="6"/>
      <c r="I353" s="6"/>
      <c r="J353" s="6"/>
      <c r="K353" s="6"/>
      <c r="L353" s="20"/>
      <c r="M353" s="84">
        <f t="shared" si="45"/>
        <v>0</v>
      </c>
      <c r="N353" s="250">
        <f>RHcount!X347</f>
        <v>0</v>
      </c>
      <c r="O353" s="17">
        <f t="shared" si="47"/>
        <v>12</v>
      </c>
      <c r="P353" s="17">
        <f t="shared" si="49"/>
        <v>12</v>
      </c>
      <c r="Q353" s="17">
        <f t="shared" si="50"/>
        <v>0</v>
      </c>
      <c r="R353" s="17">
        <f t="shared" si="51"/>
        <v>0</v>
      </c>
      <c r="S353" s="17">
        <f t="shared" si="52"/>
        <v>0</v>
      </c>
      <c r="T353" s="17">
        <f t="shared" si="48"/>
        <v>0</v>
      </c>
      <c r="U353" s="4"/>
      <c r="V353" s="4"/>
    </row>
    <row r="354" spans="1:22" x14ac:dyDescent="0.35">
      <c r="A354" s="290" t="str">
        <f t="shared" si="46"/>
        <v>Sat</v>
      </c>
      <c r="B354" s="15"/>
      <c r="C354" s="16"/>
      <c r="D354" s="6"/>
      <c r="E354" s="6"/>
      <c r="F354" s="6"/>
      <c r="G354" s="6"/>
      <c r="H354" s="6"/>
      <c r="I354" s="6"/>
      <c r="J354" s="6"/>
      <c r="K354" s="6"/>
      <c r="L354" s="20"/>
      <c r="M354" s="84">
        <f t="shared" si="45"/>
        <v>0</v>
      </c>
      <c r="N354" s="250">
        <f>RHcount!X348</f>
        <v>0</v>
      </c>
      <c r="O354" s="17">
        <f t="shared" si="47"/>
        <v>12</v>
      </c>
      <c r="P354" s="17">
        <f t="shared" si="49"/>
        <v>12</v>
      </c>
      <c r="Q354" s="17">
        <f t="shared" si="50"/>
        <v>0</v>
      </c>
      <c r="R354" s="17">
        <f t="shared" si="51"/>
        <v>0</v>
      </c>
      <c r="S354" s="17">
        <f t="shared" si="52"/>
        <v>0</v>
      </c>
      <c r="T354" s="17">
        <f t="shared" si="48"/>
        <v>0</v>
      </c>
      <c r="U354" s="4"/>
      <c r="V354" s="4"/>
    </row>
    <row r="355" spans="1:22" x14ac:dyDescent="0.35">
      <c r="A355" s="290" t="str">
        <f t="shared" si="46"/>
        <v>Sat</v>
      </c>
      <c r="B355" s="15"/>
      <c r="C355" s="16"/>
      <c r="D355" s="6"/>
      <c r="E355" s="6"/>
      <c r="F355" s="6"/>
      <c r="G355" s="6"/>
      <c r="H355" s="6"/>
      <c r="I355" s="6"/>
      <c r="J355" s="6"/>
      <c r="K355" s="6"/>
      <c r="L355" s="20"/>
      <c r="M355" s="84">
        <f t="shared" si="45"/>
        <v>0</v>
      </c>
      <c r="N355" s="250">
        <f>RHcount!X349</f>
        <v>0</v>
      </c>
      <c r="O355" s="17">
        <f t="shared" si="47"/>
        <v>12</v>
      </c>
      <c r="P355" s="17">
        <f t="shared" si="49"/>
        <v>12</v>
      </c>
      <c r="Q355" s="17">
        <f t="shared" si="50"/>
        <v>0</v>
      </c>
      <c r="R355" s="17">
        <f t="shared" si="51"/>
        <v>0</v>
      </c>
      <c r="S355" s="17">
        <f t="shared" si="52"/>
        <v>0</v>
      </c>
      <c r="T355" s="17">
        <f t="shared" si="48"/>
        <v>0</v>
      </c>
      <c r="U355" s="4"/>
      <c r="V355" s="4"/>
    </row>
    <row r="356" spans="1:22" x14ac:dyDescent="0.35">
      <c r="A356" s="290" t="str">
        <f t="shared" si="46"/>
        <v>Sat</v>
      </c>
      <c r="B356" s="15"/>
      <c r="C356" s="16"/>
      <c r="D356" s="6"/>
      <c r="E356" s="6"/>
      <c r="F356" s="6"/>
      <c r="G356" s="6"/>
      <c r="H356" s="6"/>
      <c r="I356" s="6"/>
      <c r="J356" s="6"/>
      <c r="K356" s="6"/>
      <c r="L356" s="20"/>
      <c r="M356" s="84">
        <f t="shared" si="45"/>
        <v>0</v>
      </c>
      <c r="N356" s="250">
        <f>RHcount!X350</f>
        <v>0</v>
      </c>
      <c r="O356" s="17">
        <f t="shared" si="47"/>
        <v>12</v>
      </c>
      <c r="P356" s="17">
        <f t="shared" si="49"/>
        <v>12</v>
      </c>
      <c r="Q356" s="17">
        <f t="shared" si="50"/>
        <v>0</v>
      </c>
      <c r="R356" s="17">
        <f t="shared" si="51"/>
        <v>0</v>
      </c>
      <c r="S356" s="17">
        <f t="shared" si="52"/>
        <v>0</v>
      </c>
      <c r="T356" s="17">
        <f t="shared" si="48"/>
        <v>0</v>
      </c>
      <c r="U356" s="4"/>
      <c r="V356" s="4"/>
    </row>
    <row r="357" spans="1:22" x14ac:dyDescent="0.35">
      <c r="A357" s="290" t="str">
        <f t="shared" si="46"/>
        <v>Sat</v>
      </c>
      <c r="B357" s="15"/>
      <c r="C357" s="16"/>
      <c r="D357" s="6"/>
      <c r="E357" s="6"/>
      <c r="F357" s="6"/>
      <c r="G357" s="6"/>
      <c r="H357" s="6"/>
      <c r="I357" s="6"/>
      <c r="J357" s="6"/>
      <c r="K357" s="6"/>
      <c r="L357" s="20"/>
      <c r="M357" s="84">
        <f t="shared" si="45"/>
        <v>0</v>
      </c>
      <c r="N357" s="250">
        <f>RHcount!X351</f>
        <v>0</v>
      </c>
      <c r="O357" s="17">
        <f t="shared" si="47"/>
        <v>12</v>
      </c>
      <c r="P357" s="17">
        <f t="shared" si="49"/>
        <v>12</v>
      </c>
      <c r="Q357" s="17">
        <f t="shared" si="50"/>
        <v>0</v>
      </c>
      <c r="R357" s="17">
        <f t="shared" si="51"/>
        <v>0</v>
      </c>
      <c r="S357" s="17">
        <f t="shared" si="52"/>
        <v>0</v>
      </c>
      <c r="T357" s="17">
        <f t="shared" si="48"/>
        <v>0</v>
      </c>
      <c r="U357" s="4"/>
      <c r="V357" s="4"/>
    </row>
    <row r="358" spans="1:22" x14ac:dyDescent="0.35">
      <c r="A358" s="290" t="str">
        <f t="shared" si="46"/>
        <v>Sat</v>
      </c>
      <c r="B358" s="15"/>
      <c r="C358" s="16"/>
      <c r="D358" s="6"/>
      <c r="E358" s="6"/>
      <c r="F358" s="6"/>
      <c r="G358" s="6"/>
      <c r="H358" s="6"/>
      <c r="I358" s="6"/>
      <c r="J358" s="6"/>
      <c r="K358" s="6"/>
      <c r="L358" s="20"/>
      <c r="M358" s="84">
        <f t="shared" si="45"/>
        <v>0</v>
      </c>
      <c r="N358" s="250">
        <f>RHcount!X352</f>
        <v>0</v>
      </c>
      <c r="O358" s="17">
        <f t="shared" si="47"/>
        <v>12</v>
      </c>
      <c r="P358" s="17">
        <f t="shared" si="49"/>
        <v>12</v>
      </c>
      <c r="Q358" s="17">
        <f t="shared" si="50"/>
        <v>0</v>
      </c>
      <c r="R358" s="17">
        <f t="shared" si="51"/>
        <v>0</v>
      </c>
      <c r="S358" s="17">
        <f t="shared" si="52"/>
        <v>0</v>
      </c>
      <c r="T358" s="17">
        <f t="shared" si="48"/>
        <v>0</v>
      </c>
      <c r="U358" s="4"/>
      <c r="V358" s="4"/>
    </row>
    <row r="359" spans="1:22" x14ac:dyDescent="0.35">
      <c r="A359" s="290" t="str">
        <f t="shared" si="46"/>
        <v>Sat</v>
      </c>
      <c r="B359" s="15"/>
      <c r="C359" s="16"/>
      <c r="D359" s="6"/>
      <c r="E359" s="6"/>
      <c r="F359" s="6"/>
      <c r="G359" s="6"/>
      <c r="H359" s="6"/>
      <c r="I359" s="6"/>
      <c r="J359" s="6"/>
      <c r="K359" s="6"/>
      <c r="L359" s="20"/>
      <c r="M359" s="84">
        <f t="shared" si="45"/>
        <v>0</v>
      </c>
      <c r="N359" s="250">
        <f>RHcount!X353</f>
        <v>0</v>
      </c>
      <c r="O359" s="17">
        <f t="shared" si="47"/>
        <v>12</v>
      </c>
      <c r="P359" s="17">
        <f t="shared" si="49"/>
        <v>12</v>
      </c>
      <c r="Q359" s="17">
        <f t="shared" si="50"/>
        <v>0</v>
      </c>
      <c r="R359" s="17">
        <f t="shared" si="51"/>
        <v>0</v>
      </c>
      <c r="S359" s="17">
        <f t="shared" si="52"/>
        <v>0</v>
      </c>
      <c r="T359" s="17">
        <f t="shared" si="48"/>
        <v>0</v>
      </c>
      <c r="U359" s="4"/>
      <c r="V359" s="4"/>
    </row>
    <row r="360" spans="1:22" x14ac:dyDescent="0.35">
      <c r="A360" s="290" t="str">
        <f t="shared" si="46"/>
        <v>Sat</v>
      </c>
      <c r="B360" s="15"/>
      <c r="C360" s="16"/>
      <c r="D360" s="6"/>
      <c r="E360" s="6"/>
      <c r="F360" s="6"/>
      <c r="G360" s="6"/>
      <c r="H360" s="6"/>
      <c r="I360" s="6"/>
      <c r="J360" s="6"/>
      <c r="K360" s="6"/>
      <c r="L360" s="20"/>
      <c r="M360" s="84">
        <f t="shared" si="45"/>
        <v>0</v>
      </c>
      <c r="N360" s="250">
        <f>RHcount!X354</f>
        <v>0</v>
      </c>
      <c r="O360" s="17">
        <f t="shared" si="47"/>
        <v>12</v>
      </c>
      <c r="P360" s="17">
        <f t="shared" si="49"/>
        <v>12</v>
      </c>
      <c r="Q360" s="17">
        <f t="shared" si="50"/>
        <v>0</v>
      </c>
      <c r="R360" s="17">
        <f t="shared" si="51"/>
        <v>0</v>
      </c>
      <c r="S360" s="17">
        <f t="shared" si="52"/>
        <v>0</v>
      </c>
      <c r="T360" s="17">
        <f t="shared" si="48"/>
        <v>0</v>
      </c>
      <c r="U360" s="4"/>
      <c r="V360" s="4"/>
    </row>
    <row r="361" spans="1:22" x14ac:dyDescent="0.35">
      <c r="A361" s="290" t="str">
        <f t="shared" si="46"/>
        <v>Sat</v>
      </c>
      <c r="B361" s="15"/>
      <c r="C361" s="16"/>
      <c r="D361" s="6"/>
      <c r="E361" s="6"/>
      <c r="F361" s="6"/>
      <c r="G361" s="6"/>
      <c r="H361" s="6"/>
      <c r="I361" s="6"/>
      <c r="J361" s="6"/>
      <c r="K361" s="6"/>
      <c r="L361" s="20"/>
      <c r="M361" s="84">
        <f t="shared" si="45"/>
        <v>0</v>
      </c>
      <c r="N361" s="250">
        <f>RHcount!X355</f>
        <v>0</v>
      </c>
      <c r="O361" s="17">
        <f t="shared" si="47"/>
        <v>12</v>
      </c>
      <c r="P361" s="17">
        <f t="shared" si="49"/>
        <v>12</v>
      </c>
      <c r="Q361" s="17">
        <f t="shared" si="50"/>
        <v>0</v>
      </c>
      <c r="R361" s="17">
        <f t="shared" si="51"/>
        <v>0</v>
      </c>
      <c r="S361" s="17">
        <f t="shared" si="52"/>
        <v>0</v>
      </c>
      <c r="T361" s="17">
        <f t="shared" si="48"/>
        <v>0</v>
      </c>
      <c r="U361" s="4"/>
      <c r="V361" s="4"/>
    </row>
    <row r="362" spans="1:22" x14ac:dyDescent="0.35">
      <c r="A362" s="290" t="str">
        <f t="shared" si="46"/>
        <v>Sat</v>
      </c>
      <c r="B362" s="15"/>
      <c r="C362" s="16"/>
      <c r="D362" s="6"/>
      <c r="E362" s="6"/>
      <c r="F362" s="6"/>
      <c r="G362" s="6"/>
      <c r="H362" s="6"/>
      <c r="I362" s="6"/>
      <c r="J362" s="6"/>
      <c r="K362" s="6"/>
      <c r="L362" s="20"/>
      <c r="M362" s="84">
        <f t="shared" si="45"/>
        <v>0</v>
      </c>
      <c r="N362" s="250">
        <f>RHcount!X356</f>
        <v>0</v>
      </c>
      <c r="O362" s="17">
        <f t="shared" si="47"/>
        <v>12</v>
      </c>
      <c r="P362" s="17">
        <f t="shared" si="49"/>
        <v>12</v>
      </c>
      <c r="Q362" s="17">
        <f t="shared" si="50"/>
        <v>0</v>
      </c>
      <c r="R362" s="17">
        <f t="shared" si="51"/>
        <v>0</v>
      </c>
      <c r="S362" s="17">
        <f t="shared" si="52"/>
        <v>0</v>
      </c>
      <c r="T362" s="17">
        <f t="shared" si="48"/>
        <v>0</v>
      </c>
      <c r="U362" s="4"/>
      <c r="V362" s="4"/>
    </row>
    <row r="363" spans="1:22" x14ac:dyDescent="0.35">
      <c r="A363" s="290" t="str">
        <f t="shared" si="46"/>
        <v>Sat</v>
      </c>
      <c r="B363" s="15"/>
      <c r="C363" s="16"/>
      <c r="D363" s="6"/>
      <c r="E363" s="6"/>
      <c r="F363" s="6"/>
      <c r="G363" s="6"/>
      <c r="H363" s="6"/>
      <c r="I363" s="6"/>
      <c r="J363" s="6"/>
      <c r="K363" s="6"/>
      <c r="L363" s="20"/>
      <c r="M363" s="84">
        <f t="shared" si="45"/>
        <v>0</v>
      </c>
      <c r="N363" s="250">
        <f>RHcount!X357</f>
        <v>0</v>
      </c>
      <c r="O363" s="17">
        <f t="shared" si="47"/>
        <v>12</v>
      </c>
      <c r="P363" s="17">
        <f t="shared" si="49"/>
        <v>12</v>
      </c>
      <c r="Q363" s="17">
        <f t="shared" si="50"/>
        <v>0</v>
      </c>
      <c r="R363" s="17">
        <f t="shared" si="51"/>
        <v>0</v>
      </c>
      <c r="S363" s="17">
        <f t="shared" si="52"/>
        <v>0</v>
      </c>
      <c r="T363" s="17">
        <f t="shared" si="48"/>
        <v>0</v>
      </c>
      <c r="U363" s="4"/>
      <c r="V363" s="4"/>
    </row>
    <row r="364" spans="1:22" x14ac:dyDescent="0.35">
      <c r="A364" s="290" t="str">
        <f t="shared" si="46"/>
        <v>Sat</v>
      </c>
      <c r="B364" s="15"/>
      <c r="C364" s="16"/>
      <c r="D364" s="6"/>
      <c r="E364" s="6"/>
      <c r="F364" s="6"/>
      <c r="G364" s="6"/>
      <c r="H364" s="6"/>
      <c r="I364" s="6"/>
      <c r="J364" s="6"/>
      <c r="K364" s="6"/>
      <c r="L364" s="20"/>
      <c r="M364" s="84">
        <f t="shared" si="45"/>
        <v>0</v>
      </c>
      <c r="N364" s="250">
        <f>RHcount!X358</f>
        <v>0</v>
      </c>
      <c r="O364" s="17">
        <f t="shared" si="47"/>
        <v>12</v>
      </c>
      <c r="P364" s="17">
        <f t="shared" si="49"/>
        <v>12</v>
      </c>
      <c r="Q364" s="17">
        <f t="shared" si="50"/>
        <v>0</v>
      </c>
      <c r="R364" s="17">
        <f t="shared" si="51"/>
        <v>0</v>
      </c>
      <c r="S364" s="17">
        <f t="shared" si="52"/>
        <v>0</v>
      </c>
      <c r="T364" s="17">
        <f t="shared" si="48"/>
        <v>0</v>
      </c>
      <c r="U364" s="4"/>
      <c r="V364" s="4"/>
    </row>
    <row r="365" spans="1:22" x14ac:dyDescent="0.35">
      <c r="A365" s="290" t="str">
        <f t="shared" si="46"/>
        <v>Sat</v>
      </c>
      <c r="B365" s="15"/>
      <c r="C365" s="16"/>
      <c r="D365" s="6"/>
      <c r="E365" s="6"/>
      <c r="F365" s="6"/>
      <c r="G365" s="6"/>
      <c r="H365" s="6"/>
      <c r="I365" s="6"/>
      <c r="J365" s="6"/>
      <c r="K365" s="6"/>
      <c r="L365" s="20"/>
      <c r="M365" s="84">
        <f t="shared" si="45"/>
        <v>0</v>
      </c>
      <c r="N365" s="250">
        <f>RHcount!X359</f>
        <v>0</v>
      </c>
      <c r="O365" s="17">
        <f t="shared" si="47"/>
        <v>12</v>
      </c>
      <c r="P365" s="17">
        <f t="shared" si="49"/>
        <v>12</v>
      </c>
      <c r="Q365" s="17">
        <f t="shared" si="50"/>
        <v>0</v>
      </c>
      <c r="R365" s="17">
        <f t="shared" si="51"/>
        <v>0</v>
      </c>
      <c r="S365" s="17">
        <f t="shared" si="52"/>
        <v>0</v>
      </c>
      <c r="T365" s="17">
        <f t="shared" si="48"/>
        <v>0</v>
      </c>
      <c r="U365" s="4"/>
      <c r="V365" s="4"/>
    </row>
    <row r="366" spans="1:22" x14ac:dyDescent="0.35">
      <c r="A366" s="290" t="str">
        <f t="shared" si="46"/>
        <v>Sat</v>
      </c>
      <c r="B366" s="15"/>
      <c r="C366" s="16"/>
      <c r="D366" s="6"/>
      <c r="E366" s="6"/>
      <c r="F366" s="6"/>
      <c r="G366" s="6"/>
      <c r="H366" s="6"/>
      <c r="I366" s="6"/>
      <c r="J366" s="6"/>
      <c r="K366" s="6"/>
      <c r="L366" s="20"/>
      <c r="M366" s="84">
        <f t="shared" si="45"/>
        <v>0</v>
      </c>
      <c r="N366" s="250">
        <f>RHcount!X360</f>
        <v>0</v>
      </c>
      <c r="O366" s="17">
        <f t="shared" si="47"/>
        <v>12</v>
      </c>
      <c r="P366" s="17">
        <f t="shared" si="49"/>
        <v>12</v>
      </c>
      <c r="Q366" s="17">
        <f t="shared" si="50"/>
        <v>0</v>
      </c>
      <c r="R366" s="17">
        <f t="shared" si="51"/>
        <v>0</v>
      </c>
      <c r="S366" s="17">
        <f t="shared" si="52"/>
        <v>0</v>
      </c>
      <c r="T366" s="17">
        <f t="shared" si="48"/>
        <v>0</v>
      </c>
      <c r="U366" s="4"/>
      <c r="V366" s="4"/>
    </row>
    <row r="367" spans="1:22" x14ac:dyDescent="0.35">
      <c r="A367" s="290" t="str">
        <f t="shared" si="46"/>
        <v>Sat</v>
      </c>
      <c r="B367" s="15"/>
      <c r="C367" s="16"/>
      <c r="D367" s="6"/>
      <c r="E367" s="6"/>
      <c r="F367" s="6"/>
      <c r="G367" s="6"/>
      <c r="H367" s="6"/>
      <c r="I367" s="6"/>
      <c r="J367" s="6"/>
      <c r="K367" s="6"/>
      <c r="L367" s="20"/>
      <c r="M367" s="84">
        <f t="shared" si="45"/>
        <v>0</v>
      </c>
      <c r="N367" s="250">
        <f>RHcount!X361</f>
        <v>0</v>
      </c>
      <c r="O367" s="17">
        <f t="shared" si="47"/>
        <v>12</v>
      </c>
      <c r="P367" s="17">
        <f t="shared" si="49"/>
        <v>12</v>
      </c>
      <c r="Q367" s="17">
        <f t="shared" si="50"/>
        <v>0</v>
      </c>
      <c r="R367" s="17">
        <f t="shared" si="51"/>
        <v>0</v>
      </c>
      <c r="S367" s="17">
        <f t="shared" si="52"/>
        <v>0</v>
      </c>
      <c r="T367" s="17">
        <f t="shared" si="48"/>
        <v>0</v>
      </c>
      <c r="U367" s="4"/>
      <c r="V367" s="4"/>
    </row>
    <row r="368" spans="1:22" x14ac:dyDescent="0.35">
      <c r="A368" s="290" t="str">
        <f t="shared" si="46"/>
        <v>Sat</v>
      </c>
      <c r="B368" s="15"/>
      <c r="C368" s="16"/>
      <c r="D368" s="6"/>
      <c r="E368" s="6"/>
      <c r="F368" s="6"/>
      <c r="G368" s="6"/>
      <c r="H368" s="6"/>
      <c r="I368" s="6"/>
      <c r="J368" s="6"/>
      <c r="K368" s="6"/>
      <c r="L368" s="20"/>
      <c r="M368" s="84">
        <f t="shared" si="45"/>
        <v>0</v>
      </c>
      <c r="N368" s="250">
        <f>RHcount!X362</f>
        <v>0</v>
      </c>
      <c r="O368" s="17">
        <f t="shared" si="47"/>
        <v>12</v>
      </c>
      <c r="P368" s="17">
        <f t="shared" si="49"/>
        <v>12</v>
      </c>
      <c r="Q368" s="17">
        <f t="shared" si="50"/>
        <v>0</v>
      </c>
      <c r="R368" s="17">
        <f t="shared" si="51"/>
        <v>0</v>
      </c>
      <c r="S368" s="17">
        <f t="shared" si="52"/>
        <v>0</v>
      </c>
      <c r="T368" s="17">
        <f t="shared" si="48"/>
        <v>0</v>
      </c>
      <c r="U368" s="4"/>
      <c r="V368" s="4"/>
    </row>
    <row r="369" spans="1:22" x14ac:dyDescent="0.35">
      <c r="A369" s="290" t="str">
        <f t="shared" si="46"/>
        <v>Sat</v>
      </c>
      <c r="B369" s="15"/>
      <c r="C369" s="16"/>
      <c r="D369" s="6"/>
      <c r="E369" s="6"/>
      <c r="F369" s="6"/>
      <c r="G369" s="6"/>
      <c r="H369" s="6"/>
      <c r="I369" s="6"/>
      <c r="J369" s="6"/>
      <c r="K369" s="6"/>
      <c r="L369" s="20"/>
      <c r="M369" s="84">
        <f t="shared" si="45"/>
        <v>0</v>
      </c>
      <c r="N369" s="250">
        <f>RHcount!X363</f>
        <v>0</v>
      </c>
      <c r="O369" s="17">
        <f t="shared" si="47"/>
        <v>12</v>
      </c>
      <c r="P369" s="17">
        <f t="shared" si="49"/>
        <v>12</v>
      </c>
      <c r="Q369" s="17">
        <f t="shared" si="50"/>
        <v>0</v>
      </c>
      <c r="R369" s="17">
        <f t="shared" si="51"/>
        <v>0</v>
      </c>
      <c r="S369" s="17">
        <f t="shared" si="52"/>
        <v>0</v>
      </c>
      <c r="T369" s="17">
        <f t="shared" si="48"/>
        <v>0</v>
      </c>
      <c r="U369" s="4"/>
      <c r="V369" s="4"/>
    </row>
    <row r="370" spans="1:22" x14ac:dyDescent="0.35">
      <c r="A370" s="290" t="str">
        <f t="shared" si="46"/>
        <v>Sat</v>
      </c>
      <c r="B370" s="15"/>
      <c r="C370" s="16"/>
      <c r="D370" s="6"/>
      <c r="E370" s="6"/>
      <c r="F370" s="6"/>
      <c r="G370" s="6"/>
      <c r="H370" s="6"/>
      <c r="I370" s="6"/>
      <c r="J370" s="6"/>
      <c r="K370" s="6"/>
      <c r="L370" s="20"/>
      <c r="M370" s="84">
        <f t="shared" si="45"/>
        <v>0</v>
      </c>
      <c r="N370" s="250">
        <f>RHcount!X364</f>
        <v>0</v>
      </c>
      <c r="O370" s="17">
        <f t="shared" si="47"/>
        <v>12</v>
      </c>
      <c r="P370" s="17">
        <f t="shared" si="49"/>
        <v>12</v>
      </c>
      <c r="Q370" s="17">
        <f t="shared" si="50"/>
        <v>0</v>
      </c>
      <c r="R370" s="17">
        <f t="shared" si="51"/>
        <v>0</v>
      </c>
      <c r="S370" s="17">
        <f t="shared" si="52"/>
        <v>0</v>
      </c>
      <c r="T370" s="17">
        <f t="shared" si="48"/>
        <v>0</v>
      </c>
      <c r="U370" s="4"/>
      <c r="V370" s="4"/>
    </row>
    <row r="371" spans="1:22" x14ac:dyDescent="0.35">
      <c r="A371" s="290" t="str">
        <f t="shared" si="46"/>
        <v>Sat</v>
      </c>
      <c r="B371" s="15"/>
      <c r="C371" s="16"/>
      <c r="D371" s="6"/>
      <c r="E371" s="6"/>
      <c r="F371" s="6"/>
      <c r="G371" s="6"/>
      <c r="H371" s="6"/>
      <c r="I371" s="6"/>
      <c r="J371" s="6"/>
      <c r="K371" s="6"/>
      <c r="L371" s="20"/>
      <c r="M371" s="84">
        <f t="shared" si="45"/>
        <v>0</v>
      </c>
      <c r="N371" s="250">
        <f>RHcount!X365</f>
        <v>0</v>
      </c>
      <c r="O371" s="17">
        <f t="shared" si="47"/>
        <v>12</v>
      </c>
      <c r="P371" s="17">
        <f t="shared" si="49"/>
        <v>12</v>
      </c>
      <c r="Q371" s="17">
        <f t="shared" si="50"/>
        <v>0</v>
      </c>
      <c r="R371" s="17">
        <f t="shared" si="51"/>
        <v>0</v>
      </c>
      <c r="S371" s="17">
        <f t="shared" si="52"/>
        <v>0</v>
      </c>
      <c r="T371" s="17">
        <f t="shared" si="48"/>
        <v>0</v>
      </c>
      <c r="U371" s="4"/>
      <c r="V371" s="4"/>
    </row>
    <row r="372" spans="1:22" x14ac:dyDescent="0.35">
      <c r="A372" s="290" t="str">
        <f t="shared" si="46"/>
        <v>Sat</v>
      </c>
      <c r="B372" s="15"/>
      <c r="C372" s="16"/>
      <c r="D372" s="6"/>
      <c r="E372" s="6"/>
      <c r="F372" s="6"/>
      <c r="G372" s="6"/>
      <c r="H372" s="6"/>
      <c r="I372" s="6"/>
      <c r="J372" s="6"/>
      <c r="K372" s="6"/>
      <c r="L372" s="20"/>
      <c r="M372" s="84">
        <f t="shared" si="45"/>
        <v>0</v>
      </c>
      <c r="N372" s="250">
        <f>RHcount!X366</f>
        <v>0</v>
      </c>
      <c r="O372" s="17">
        <f t="shared" si="47"/>
        <v>12</v>
      </c>
      <c r="P372" s="17">
        <f t="shared" si="49"/>
        <v>12</v>
      </c>
      <c r="Q372" s="17">
        <f t="shared" si="50"/>
        <v>0</v>
      </c>
      <c r="R372" s="17">
        <f t="shared" si="51"/>
        <v>0</v>
      </c>
      <c r="S372" s="17">
        <f t="shared" si="52"/>
        <v>0</v>
      </c>
      <c r="T372" s="17">
        <f t="shared" si="48"/>
        <v>0</v>
      </c>
      <c r="U372" s="4"/>
      <c r="V372" s="4"/>
    </row>
    <row r="373" spans="1:22" x14ac:dyDescent="0.35">
      <c r="A373" s="290" t="str">
        <f t="shared" si="46"/>
        <v>Sat</v>
      </c>
      <c r="B373" s="15"/>
      <c r="C373" s="16"/>
      <c r="D373" s="6"/>
      <c r="E373" s="6"/>
      <c r="F373" s="6"/>
      <c r="G373" s="6"/>
      <c r="H373" s="6"/>
      <c r="I373" s="6"/>
      <c r="J373" s="6"/>
      <c r="K373" s="6"/>
      <c r="L373" s="20"/>
      <c r="M373" s="84">
        <f t="shared" si="45"/>
        <v>0</v>
      </c>
      <c r="N373" s="250">
        <f>RHcount!X367</f>
        <v>0</v>
      </c>
      <c r="O373" s="17">
        <f t="shared" si="47"/>
        <v>12</v>
      </c>
      <c r="P373" s="17">
        <f t="shared" si="49"/>
        <v>12</v>
      </c>
      <c r="Q373" s="17">
        <f t="shared" si="50"/>
        <v>0</v>
      </c>
      <c r="R373" s="17">
        <f t="shared" si="51"/>
        <v>0</v>
      </c>
      <c r="S373" s="17">
        <f t="shared" si="52"/>
        <v>0</v>
      </c>
      <c r="T373" s="17">
        <f t="shared" si="48"/>
        <v>0</v>
      </c>
      <c r="U373" s="4"/>
      <c r="V373" s="4"/>
    </row>
    <row r="374" spans="1:22" x14ac:dyDescent="0.35">
      <c r="A374" s="290" t="str">
        <f t="shared" si="46"/>
        <v>Sat</v>
      </c>
      <c r="B374" s="15"/>
      <c r="C374" s="16"/>
      <c r="D374" s="6"/>
      <c r="E374" s="6"/>
      <c r="F374" s="6"/>
      <c r="G374" s="6"/>
      <c r="H374" s="6"/>
      <c r="I374" s="6"/>
      <c r="J374" s="6"/>
      <c r="K374" s="6"/>
      <c r="L374" s="20"/>
      <c r="M374" s="84">
        <f t="shared" si="45"/>
        <v>0</v>
      </c>
      <c r="N374" s="250">
        <f>RHcount!X368</f>
        <v>0</v>
      </c>
      <c r="O374" s="17">
        <f t="shared" si="47"/>
        <v>12</v>
      </c>
      <c r="P374" s="17">
        <f t="shared" si="49"/>
        <v>12</v>
      </c>
      <c r="Q374" s="17">
        <f t="shared" si="50"/>
        <v>0</v>
      </c>
      <c r="R374" s="17">
        <f t="shared" si="51"/>
        <v>0</v>
      </c>
      <c r="S374" s="17">
        <f t="shared" si="52"/>
        <v>0</v>
      </c>
      <c r="T374" s="17">
        <f t="shared" si="48"/>
        <v>0</v>
      </c>
      <c r="U374" s="4"/>
      <c r="V374" s="4"/>
    </row>
    <row r="375" spans="1:22" x14ac:dyDescent="0.35">
      <c r="A375" s="290" t="str">
        <f t="shared" si="46"/>
        <v>Sat</v>
      </c>
      <c r="B375" s="15"/>
      <c r="C375" s="16"/>
      <c r="D375" s="6"/>
      <c r="E375" s="6"/>
      <c r="F375" s="6"/>
      <c r="G375" s="6"/>
      <c r="H375" s="6"/>
      <c r="I375" s="6"/>
      <c r="J375" s="6"/>
      <c r="K375" s="6"/>
      <c r="L375" s="20"/>
      <c r="M375" s="84">
        <f t="shared" si="45"/>
        <v>0</v>
      </c>
      <c r="N375" s="250">
        <f>RHcount!X369</f>
        <v>0</v>
      </c>
      <c r="O375" s="17">
        <f t="shared" si="47"/>
        <v>12</v>
      </c>
      <c r="P375" s="17">
        <f t="shared" si="49"/>
        <v>12</v>
      </c>
      <c r="Q375" s="17">
        <f t="shared" si="50"/>
        <v>0</v>
      </c>
      <c r="R375" s="17">
        <f t="shared" si="51"/>
        <v>0</v>
      </c>
      <c r="S375" s="17">
        <f t="shared" si="52"/>
        <v>0</v>
      </c>
      <c r="T375" s="17">
        <f t="shared" si="48"/>
        <v>0</v>
      </c>
      <c r="U375" s="4"/>
      <c r="V375" s="4"/>
    </row>
    <row r="376" spans="1:22" x14ac:dyDescent="0.35">
      <c r="A376" s="290" t="str">
        <f t="shared" si="46"/>
        <v>Sat</v>
      </c>
      <c r="B376" s="15"/>
      <c r="C376" s="16"/>
      <c r="D376" s="6"/>
      <c r="E376" s="6"/>
      <c r="F376" s="6"/>
      <c r="G376" s="6"/>
      <c r="H376" s="6"/>
      <c r="I376" s="6"/>
      <c r="J376" s="6"/>
      <c r="K376" s="6"/>
      <c r="L376" s="20"/>
      <c r="M376" s="84">
        <f t="shared" si="45"/>
        <v>0</v>
      </c>
      <c r="N376" s="250">
        <f>RHcount!X370</f>
        <v>0</v>
      </c>
      <c r="O376" s="17">
        <f t="shared" si="47"/>
        <v>12</v>
      </c>
      <c r="P376" s="17">
        <f t="shared" si="49"/>
        <v>12</v>
      </c>
      <c r="Q376" s="17">
        <f t="shared" si="50"/>
        <v>0</v>
      </c>
      <c r="R376" s="17">
        <f t="shared" si="51"/>
        <v>0</v>
      </c>
      <c r="S376" s="17">
        <f t="shared" si="52"/>
        <v>0</v>
      </c>
      <c r="T376" s="17">
        <f t="shared" si="48"/>
        <v>0</v>
      </c>
      <c r="U376" s="4"/>
      <c r="V376" s="4"/>
    </row>
    <row r="377" spans="1:22" x14ac:dyDescent="0.35">
      <c r="A377" s="290" t="str">
        <f t="shared" si="46"/>
        <v>Sat</v>
      </c>
      <c r="B377" s="15"/>
      <c r="C377" s="16"/>
      <c r="D377" s="6"/>
      <c r="E377" s="6"/>
      <c r="F377" s="6"/>
      <c r="G377" s="6"/>
      <c r="H377" s="6"/>
      <c r="I377" s="6"/>
      <c r="J377" s="6"/>
      <c r="K377" s="6"/>
      <c r="L377" s="20"/>
      <c r="M377" s="84">
        <f t="shared" si="45"/>
        <v>0</v>
      </c>
      <c r="N377" s="250">
        <f>RHcount!X371</f>
        <v>0</v>
      </c>
      <c r="O377" s="17">
        <f t="shared" si="47"/>
        <v>12</v>
      </c>
      <c r="P377" s="17">
        <f t="shared" si="49"/>
        <v>12</v>
      </c>
      <c r="Q377" s="17">
        <f t="shared" si="50"/>
        <v>0</v>
      </c>
      <c r="R377" s="17">
        <f t="shared" si="51"/>
        <v>0</v>
      </c>
      <c r="S377" s="17">
        <f t="shared" si="52"/>
        <v>0</v>
      </c>
      <c r="T377" s="17">
        <f t="shared" si="48"/>
        <v>0</v>
      </c>
      <c r="U377" s="4"/>
      <c r="V377" s="4"/>
    </row>
    <row r="378" spans="1:22" x14ac:dyDescent="0.35">
      <c r="A378" s="290" t="str">
        <f t="shared" si="46"/>
        <v>Sat</v>
      </c>
      <c r="B378" s="15"/>
      <c r="C378" s="16"/>
      <c r="D378" s="6"/>
      <c r="E378" s="6"/>
      <c r="F378" s="6"/>
      <c r="G378" s="6"/>
      <c r="H378" s="6"/>
      <c r="I378" s="6"/>
      <c r="J378" s="6"/>
      <c r="K378" s="6"/>
      <c r="L378" s="20"/>
      <c r="M378" s="84">
        <f t="shared" si="45"/>
        <v>0</v>
      </c>
      <c r="N378" s="250">
        <f>RHcount!X372</f>
        <v>0</v>
      </c>
      <c r="O378" s="17">
        <f t="shared" si="47"/>
        <v>12</v>
      </c>
      <c r="P378" s="17">
        <f t="shared" si="49"/>
        <v>12</v>
      </c>
      <c r="Q378" s="17">
        <f t="shared" si="50"/>
        <v>0</v>
      </c>
      <c r="R378" s="17">
        <f t="shared" si="51"/>
        <v>0</v>
      </c>
      <c r="S378" s="17">
        <f t="shared" si="52"/>
        <v>0</v>
      </c>
      <c r="T378" s="17">
        <f t="shared" si="48"/>
        <v>0</v>
      </c>
      <c r="U378" s="4"/>
      <c r="V378" s="4"/>
    </row>
    <row r="379" spans="1:22" x14ac:dyDescent="0.35">
      <c r="A379" s="290" t="str">
        <f t="shared" si="46"/>
        <v>Sat</v>
      </c>
      <c r="B379" s="15"/>
      <c r="C379" s="16"/>
      <c r="D379" s="6"/>
      <c r="E379" s="6"/>
      <c r="F379" s="6"/>
      <c r="G379" s="6"/>
      <c r="H379" s="6"/>
      <c r="I379" s="6"/>
      <c r="J379" s="6"/>
      <c r="K379" s="6"/>
      <c r="L379" s="20"/>
      <c r="M379" s="84">
        <f t="shared" si="45"/>
        <v>0</v>
      </c>
      <c r="N379" s="250">
        <f>RHcount!X373</f>
        <v>0</v>
      </c>
      <c r="O379" s="17">
        <f t="shared" si="47"/>
        <v>12</v>
      </c>
      <c r="P379" s="17">
        <f t="shared" si="49"/>
        <v>12</v>
      </c>
      <c r="Q379" s="17">
        <f t="shared" si="50"/>
        <v>0</v>
      </c>
      <c r="R379" s="17">
        <f t="shared" si="51"/>
        <v>0</v>
      </c>
      <c r="S379" s="17">
        <f t="shared" si="52"/>
        <v>0</v>
      </c>
      <c r="T379" s="17">
        <f t="shared" si="48"/>
        <v>0</v>
      </c>
      <c r="U379" s="4"/>
      <c r="V379" s="4"/>
    </row>
    <row r="380" spans="1:22" x14ac:dyDescent="0.35">
      <c r="A380" s="290" t="str">
        <f t="shared" si="46"/>
        <v>Sat</v>
      </c>
      <c r="B380" s="15"/>
      <c r="C380" s="16"/>
      <c r="D380" s="6"/>
      <c r="E380" s="6"/>
      <c r="F380" s="6"/>
      <c r="G380" s="6"/>
      <c r="H380" s="6"/>
      <c r="I380" s="6"/>
      <c r="J380" s="6"/>
      <c r="K380" s="6"/>
      <c r="L380" s="20"/>
      <c r="M380" s="84">
        <f t="shared" si="45"/>
        <v>0</v>
      </c>
      <c r="N380" s="250">
        <f>RHcount!X374</f>
        <v>0</v>
      </c>
      <c r="O380" s="17">
        <f t="shared" si="47"/>
        <v>12</v>
      </c>
      <c r="P380" s="17">
        <f t="shared" si="49"/>
        <v>12</v>
      </c>
      <c r="Q380" s="17">
        <f t="shared" si="50"/>
        <v>0</v>
      </c>
      <c r="R380" s="17">
        <f t="shared" si="51"/>
        <v>0</v>
      </c>
      <c r="S380" s="17">
        <f t="shared" si="52"/>
        <v>0</v>
      </c>
      <c r="T380" s="17">
        <f t="shared" si="48"/>
        <v>0</v>
      </c>
      <c r="U380" s="4"/>
      <c r="V380" s="4"/>
    </row>
    <row r="381" spans="1:22" x14ac:dyDescent="0.35">
      <c r="A381" s="290" t="str">
        <f t="shared" si="46"/>
        <v>Sat</v>
      </c>
      <c r="B381" s="15"/>
      <c r="C381" s="16"/>
      <c r="D381" s="6"/>
      <c r="E381" s="6"/>
      <c r="F381" s="6"/>
      <c r="G381" s="6"/>
      <c r="H381" s="6"/>
      <c r="I381" s="6"/>
      <c r="J381" s="6"/>
      <c r="K381" s="6"/>
      <c r="L381" s="20"/>
      <c r="M381" s="84">
        <f t="shared" si="45"/>
        <v>0</v>
      </c>
      <c r="N381" s="250">
        <f>RHcount!X375</f>
        <v>0</v>
      </c>
      <c r="O381" s="17">
        <f t="shared" si="47"/>
        <v>12</v>
      </c>
      <c r="P381" s="17">
        <f t="shared" si="49"/>
        <v>12</v>
      </c>
      <c r="Q381" s="17">
        <f t="shared" si="50"/>
        <v>0</v>
      </c>
      <c r="R381" s="17">
        <f t="shared" si="51"/>
        <v>0</v>
      </c>
      <c r="S381" s="17">
        <f t="shared" si="52"/>
        <v>0</v>
      </c>
      <c r="T381" s="17">
        <f t="shared" si="48"/>
        <v>0</v>
      </c>
      <c r="U381" s="4"/>
      <c r="V381" s="4"/>
    </row>
    <row r="382" spans="1:22" x14ac:dyDescent="0.35">
      <c r="A382" s="290" t="str">
        <f t="shared" si="46"/>
        <v>Sat</v>
      </c>
      <c r="B382" s="15"/>
      <c r="C382" s="16"/>
      <c r="D382" s="6"/>
      <c r="E382" s="6"/>
      <c r="F382" s="6"/>
      <c r="G382" s="6"/>
      <c r="H382" s="6"/>
      <c r="I382" s="6"/>
      <c r="J382" s="6"/>
      <c r="K382" s="6"/>
      <c r="L382" s="20"/>
      <c r="M382" s="84">
        <f t="shared" si="45"/>
        <v>0</v>
      </c>
      <c r="N382" s="250">
        <f>RHcount!X376</f>
        <v>0</v>
      </c>
      <c r="O382" s="17">
        <f t="shared" si="47"/>
        <v>12</v>
      </c>
      <c r="P382" s="17">
        <f t="shared" si="49"/>
        <v>12</v>
      </c>
      <c r="Q382" s="17">
        <f t="shared" si="50"/>
        <v>0</v>
      </c>
      <c r="R382" s="17">
        <f t="shared" si="51"/>
        <v>0</v>
      </c>
      <c r="S382" s="17">
        <f t="shared" si="52"/>
        <v>0</v>
      </c>
      <c r="T382" s="17">
        <f t="shared" si="48"/>
        <v>0</v>
      </c>
      <c r="U382" s="4"/>
      <c r="V382" s="4"/>
    </row>
    <row r="383" spans="1:22" x14ac:dyDescent="0.35">
      <c r="A383" s="290" t="str">
        <f t="shared" si="46"/>
        <v>Sat</v>
      </c>
      <c r="B383" s="15"/>
      <c r="C383" s="16"/>
      <c r="D383" s="6"/>
      <c r="E383" s="6"/>
      <c r="F383" s="6"/>
      <c r="G383" s="6"/>
      <c r="H383" s="6"/>
      <c r="I383" s="6"/>
      <c r="J383" s="6"/>
      <c r="K383" s="6"/>
      <c r="L383" s="20"/>
      <c r="M383" s="84">
        <f t="shared" si="45"/>
        <v>0</v>
      </c>
      <c r="N383" s="250">
        <f>RHcount!X377</f>
        <v>0</v>
      </c>
      <c r="O383" s="17">
        <f t="shared" si="47"/>
        <v>12</v>
      </c>
      <c r="P383" s="17">
        <f t="shared" si="49"/>
        <v>12</v>
      </c>
      <c r="Q383" s="17">
        <f t="shared" si="50"/>
        <v>0</v>
      </c>
      <c r="R383" s="17">
        <f t="shared" si="51"/>
        <v>0</v>
      </c>
      <c r="S383" s="17">
        <f t="shared" si="52"/>
        <v>0</v>
      </c>
      <c r="T383" s="17">
        <f t="shared" si="48"/>
        <v>0</v>
      </c>
      <c r="U383" s="4"/>
      <c r="V383" s="4"/>
    </row>
    <row r="384" spans="1:22" x14ac:dyDescent="0.35">
      <c r="A384" s="290" t="str">
        <f t="shared" si="46"/>
        <v>Sat</v>
      </c>
      <c r="B384" s="15"/>
      <c r="C384" s="16"/>
      <c r="D384" s="6"/>
      <c r="E384" s="6"/>
      <c r="F384" s="6"/>
      <c r="G384" s="6"/>
      <c r="H384" s="6"/>
      <c r="I384" s="6"/>
      <c r="J384" s="6"/>
      <c r="K384" s="6"/>
      <c r="L384" s="20"/>
      <c r="M384" s="84">
        <f t="shared" si="45"/>
        <v>0</v>
      </c>
      <c r="N384" s="250">
        <f>RHcount!X378</f>
        <v>0</v>
      </c>
      <c r="O384" s="17">
        <f t="shared" si="47"/>
        <v>12</v>
      </c>
      <c r="P384" s="17">
        <f t="shared" si="49"/>
        <v>12</v>
      </c>
      <c r="Q384" s="17">
        <f t="shared" si="50"/>
        <v>0</v>
      </c>
      <c r="R384" s="17">
        <f t="shared" si="51"/>
        <v>0</v>
      </c>
      <c r="S384" s="17">
        <f t="shared" si="52"/>
        <v>0</v>
      </c>
      <c r="T384" s="17">
        <f t="shared" si="48"/>
        <v>0</v>
      </c>
      <c r="U384" s="4"/>
      <c r="V384" s="4"/>
    </row>
    <row r="385" spans="1:22" x14ac:dyDescent="0.35">
      <c r="A385" s="290" t="str">
        <f t="shared" si="46"/>
        <v>Sat</v>
      </c>
      <c r="B385" s="15"/>
      <c r="C385" s="16"/>
      <c r="D385" s="6"/>
      <c r="E385" s="6"/>
      <c r="F385" s="6"/>
      <c r="G385" s="6"/>
      <c r="H385" s="6"/>
      <c r="I385" s="6"/>
      <c r="J385" s="6"/>
      <c r="K385" s="6"/>
      <c r="L385" s="20"/>
      <c r="M385" s="84">
        <f t="shared" si="45"/>
        <v>0</v>
      </c>
      <c r="N385" s="250">
        <f>RHcount!X379</f>
        <v>0</v>
      </c>
      <c r="O385" s="17">
        <f t="shared" si="47"/>
        <v>12</v>
      </c>
      <c r="P385" s="17">
        <f t="shared" si="49"/>
        <v>12</v>
      </c>
      <c r="Q385" s="17">
        <f t="shared" si="50"/>
        <v>0</v>
      </c>
      <c r="R385" s="17">
        <f t="shared" si="51"/>
        <v>0</v>
      </c>
      <c r="S385" s="17">
        <f t="shared" si="52"/>
        <v>0</v>
      </c>
      <c r="T385" s="17">
        <f t="shared" si="48"/>
        <v>0</v>
      </c>
      <c r="U385" s="4"/>
      <c r="V385" s="4"/>
    </row>
    <row r="386" spans="1:22" x14ac:dyDescent="0.35">
      <c r="A386" s="290" t="str">
        <f t="shared" si="46"/>
        <v>Sat</v>
      </c>
      <c r="B386" s="15"/>
      <c r="C386" s="16"/>
      <c r="D386" s="6"/>
      <c r="E386" s="6"/>
      <c r="F386" s="6"/>
      <c r="G386" s="6"/>
      <c r="H386" s="6"/>
      <c r="I386" s="6"/>
      <c r="J386" s="6"/>
      <c r="K386" s="6"/>
      <c r="L386" s="20"/>
      <c r="M386" s="84">
        <f t="shared" si="45"/>
        <v>0</v>
      </c>
      <c r="N386" s="250">
        <f>RHcount!X380</f>
        <v>0</v>
      </c>
      <c r="O386" s="17">
        <f t="shared" si="47"/>
        <v>12</v>
      </c>
      <c r="P386" s="17">
        <f t="shared" si="49"/>
        <v>12</v>
      </c>
      <c r="Q386" s="17">
        <f t="shared" si="50"/>
        <v>0</v>
      </c>
      <c r="R386" s="17">
        <f t="shared" si="51"/>
        <v>0</v>
      </c>
      <c r="S386" s="17">
        <f t="shared" si="52"/>
        <v>0</v>
      </c>
      <c r="T386" s="17">
        <f t="shared" si="48"/>
        <v>0</v>
      </c>
      <c r="U386" s="4"/>
      <c r="V386" s="4"/>
    </row>
    <row r="387" spans="1:22" x14ac:dyDescent="0.35">
      <c r="A387" s="290" t="str">
        <f t="shared" si="46"/>
        <v>Sat</v>
      </c>
      <c r="B387" s="15"/>
      <c r="C387" s="16"/>
      <c r="D387" s="6"/>
      <c r="E387" s="6"/>
      <c r="F387" s="6"/>
      <c r="G387" s="6"/>
      <c r="H387" s="6"/>
      <c r="I387" s="6"/>
      <c r="J387" s="6"/>
      <c r="K387" s="6"/>
      <c r="L387" s="20"/>
      <c r="M387" s="84">
        <f t="shared" si="45"/>
        <v>0</v>
      </c>
      <c r="N387" s="250">
        <f>RHcount!X381</f>
        <v>0</v>
      </c>
      <c r="O387" s="17">
        <f t="shared" si="47"/>
        <v>12</v>
      </c>
      <c r="P387" s="17">
        <f t="shared" si="49"/>
        <v>12</v>
      </c>
      <c r="Q387" s="17">
        <f t="shared" si="50"/>
        <v>0</v>
      </c>
      <c r="R387" s="17">
        <f t="shared" si="51"/>
        <v>0</v>
      </c>
      <c r="S387" s="17">
        <f t="shared" si="52"/>
        <v>0</v>
      </c>
      <c r="T387" s="17">
        <f t="shared" si="48"/>
        <v>0</v>
      </c>
      <c r="U387" s="4"/>
      <c r="V387" s="4"/>
    </row>
    <row r="388" spans="1:22" x14ac:dyDescent="0.35">
      <c r="A388" s="290" t="str">
        <f t="shared" si="46"/>
        <v>Sat</v>
      </c>
      <c r="B388" s="15"/>
      <c r="C388" s="16"/>
      <c r="D388" s="6"/>
      <c r="E388" s="6"/>
      <c r="F388" s="6"/>
      <c r="G388" s="6"/>
      <c r="H388" s="6"/>
      <c r="I388" s="6"/>
      <c r="J388" s="6"/>
      <c r="K388" s="6"/>
      <c r="L388" s="20"/>
      <c r="M388" s="84">
        <f t="shared" si="45"/>
        <v>0</v>
      </c>
      <c r="N388" s="250">
        <f>RHcount!X382</f>
        <v>0</v>
      </c>
      <c r="O388" s="17">
        <f t="shared" si="47"/>
        <v>12</v>
      </c>
      <c r="P388" s="17">
        <f t="shared" si="49"/>
        <v>12</v>
      </c>
      <c r="Q388" s="17">
        <f t="shared" si="50"/>
        <v>0</v>
      </c>
      <c r="R388" s="17">
        <f t="shared" si="51"/>
        <v>0</v>
      </c>
      <c r="S388" s="17">
        <f t="shared" si="52"/>
        <v>0</v>
      </c>
      <c r="T388" s="17">
        <f t="shared" si="48"/>
        <v>0</v>
      </c>
      <c r="U388" s="4"/>
      <c r="V388" s="4"/>
    </row>
    <row r="389" spans="1:22" x14ac:dyDescent="0.35">
      <c r="A389" s="290" t="str">
        <f t="shared" si="46"/>
        <v>Sat</v>
      </c>
      <c r="B389" s="15"/>
      <c r="C389" s="16"/>
      <c r="D389" s="6"/>
      <c r="E389" s="6"/>
      <c r="F389" s="6"/>
      <c r="G389" s="6"/>
      <c r="H389" s="6"/>
      <c r="I389" s="6"/>
      <c r="J389" s="6"/>
      <c r="K389" s="6"/>
      <c r="L389" s="20"/>
      <c r="M389" s="84">
        <f t="shared" si="45"/>
        <v>0</v>
      </c>
      <c r="N389" s="250">
        <f>RHcount!X383</f>
        <v>0</v>
      </c>
      <c r="O389" s="17">
        <f t="shared" si="47"/>
        <v>12</v>
      </c>
      <c r="P389" s="17">
        <f t="shared" si="49"/>
        <v>12</v>
      </c>
      <c r="Q389" s="17">
        <f t="shared" si="50"/>
        <v>0</v>
      </c>
      <c r="R389" s="17">
        <f t="shared" si="51"/>
        <v>0</v>
      </c>
      <c r="S389" s="17">
        <f t="shared" si="52"/>
        <v>0</v>
      </c>
      <c r="T389" s="17">
        <f t="shared" si="48"/>
        <v>0</v>
      </c>
      <c r="U389" s="4"/>
      <c r="V389" s="4"/>
    </row>
    <row r="390" spans="1:22" x14ac:dyDescent="0.35">
      <c r="A390" s="290" t="str">
        <f t="shared" si="46"/>
        <v>Sat</v>
      </c>
      <c r="B390" s="15"/>
      <c r="C390" s="16"/>
      <c r="D390" s="6"/>
      <c r="E390" s="6"/>
      <c r="F390" s="6"/>
      <c r="G390" s="6"/>
      <c r="H390" s="6"/>
      <c r="I390" s="6"/>
      <c r="J390" s="6"/>
      <c r="K390" s="6"/>
      <c r="L390" s="20"/>
      <c r="M390" s="84">
        <f t="shared" si="45"/>
        <v>0</v>
      </c>
      <c r="N390" s="250">
        <f>RHcount!X384</f>
        <v>0</v>
      </c>
      <c r="O390" s="17">
        <f t="shared" si="47"/>
        <v>12</v>
      </c>
      <c r="P390" s="17">
        <f t="shared" si="49"/>
        <v>12</v>
      </c>
      <c r="Q390" s="17">
        <f t="shared" si="50"/>
        <v>0</v>
      </c>
      <c r="R390" s="17">
        <f t="shared" si="51"/>
        <v>0</v>
      </c>
      <c r="S390" s="17">
        <f t="shared" si="52"/>
        <v>0</v>
      </c>
      <c r="T390" s="17">
        <f t="shared" si="48"/>
        <v>0</v>
      </c>
      <c r="U390" s="4"/>
      <c r="V390" s="4"/>
    </row>
    <row r="391" spans="1:22" x14ac:dyDescent="0.35">
      <c r="A391" s="290" t="str">
        <f t="shared" si="46"/>
        <v>Sat</v>
      </c>
      <c r="B391" s="15"/>
      <c r="C391" s="16"/>
      <c r="D391" s="6"/>
      <c r="E391" s="6"/>
      <c r="F391" s="6"/>
      <c r="G391" s="6"/>
      <c r="H391" s="6"/>
      <c r="I391" s="6"/>
      <c r="J391" s="6"/>
      <c r="K391" s="6"/>
      <c r="L391" s="20"/>
      <c r="M391" s="84">
        <f t="shared" si="45"/>
        <v>0</v>
      </c>
      <c r="N391" s="250">
        <f>RHcount!X385</f>
        <v>0</v>
      </c>
      <c r="O391" s="17">
        <f t="shared" si="47"/>
        <v>12</v>
      </c>
      <c r="P391" s="17">
        <f t="shared" si="49"/>
        <v>12</v>
      </c>
      <c r="Q391" s="17">
        <f t="shared" si="50"/>
        <v>0</v>
      </c>
      <c r="R391" s="17">
        <f t="shared" si="51"/>
        <v>0</v>
      </c>
      <c r="S391" s="17">
        <f t="shared" si="52"/>
        <v>0</v>
      </c>
      <c r="T391" s="17">
        <f t="shared" si="48"/>
        <v>0</v>
      </c>
      <c r="U391" s="4"/>
      <c r="V391" s="4"/>
    </row>
    <row r="392" spans="1:22" x14ac:dyDescent="0.35">
      <c r="A392" s="290" t="str">
        <f t="shared" si="46"/>
        <v>Sat</v>
      </c>
      <c r="B392" s="15"/>
      <c r="C392" s="16"/>
      <c r="D392" s="6"/>
      <c r="E392" s="6"/>
      <c r="F392" s="6"/>
      <c r="G392" s="6"/>
      <c r="H392" s="6"/>
      <c r="I392" s="6"/>
      <c r="J392" s="6"/>
      <c r="K392" s="6"/>
      <c r="L392" s="20"/>
      <c r="M392" s="84">
        <f t="shared" si="45"/>
        <v>0</v>
      </c>
      <c r="N392" s="250">
        <f>RHcount!X386</f>
        <v>0</v>
      </c>
      <c r="O392" s="17">
        <f t="shared" si="47"/>
        <v>12</v>
      </c>
      <c r="P392" s="17">
        <f t="shared" si="49"/>
        <v>12</v>
      </c>
      <c r="Q392" s="17">
        <f t="shared" si="50"/>
        <v>0</v>
      </c>
      <c r="R392" s="17">
        <f t="shared" si="51"/>
        <v>0</v>
      </c>
      <c r="S392" s="17">
        <f t="shared" si="52"/>
        <v>0</v>
      </c>
      <c r="T392" s="17">
        <f t="shared" si="48"/>
        <v>0</v>
      </c>
      <c r="U392" s="4"/>
      <c r="V392" s="4"/>
    </row>
    <row r="393" spans="1:22" x14ac:dyDescent="0.35">
      <c r="A393" s="290" t="str">
        <f t="shared" si="46"/>
        <v>Sat</v>
      </c>
      <c r="B393" s="15"/>
      <c r="C393" s="16"/>
      <c r="D393" s="6"/>
      <c r="E393" s="6"/>
      <c r="F393" s="6"/>
      <c r="G393" s="6"/>
      <c r="H393" s="6"/>
      <c r="I393" s="6"/>
      <c r="J393" s="6"/>
      <c r="K393" s="6"/>
      <c r="L393" s="20"/>
      <c r="M393" s="84">
        <f t="shared" si="45"/>
        <v>0</v>
      </c>
      <c r="N393" s="250">
        <f>RHcount!X387</f>
        <v>0</v>
      </c>
      <c r="O393" s="17">
        <f t="shared" si="47"/>
        <v>12</v>
      </c>
      <c r="P393" s="17">
        <f t="shared" si="49"/>
        <v>12</v>
      </c>
      <c r="Q393" s="17">
        <f t="shared" si="50"/>
        <v>0</v>
      </c>
      <c r="R393" s="17">
        <f t="shared" si="51"/>
        <v>0</v>
      </c>
      <c r="S393" s="17">
        <f t="shared" si="52"/>
        <v>0</v>
      </c>
      <c r="T393" s="17">
        <f t="shared" si="48"/>
        <v>0</v>
      </c>
      <c r="U393" s="4"/>
      <c r="V393" s="4"/>
    </row>
    <row r="394" spans="1:22" x14ac:dyDescent="0.35">
      <c r="A394" s="290" t="str">
        <f t="shared" si="46"/>
        <v>Sat</v>
      </c>
      <c r="B394" s="15"/>
      <c r="C394" s="16"/>
      <c r="D394" s="6"/>
      <c r="E394" s="6"/>
      <c r="F394" s="6"/>
      <c r="G394" s="6"/>
      <c r="H394" s="6"/>
      <c r="I394" s="6"/>
      <c r="J394" s="6"/>
      <c r="K394" s="6"/>
      <c r="L394" s="20"/>
      <c r="M394" s="84">
        <f t="shared" si="45"/>
        <v>0</v>
      </c>
      <c r="N394" s="250">
        <f>RHcount!X388</f>
        <v>0</v>
      </c>
      <c r="O394" s="17">
        <f t="shared" si="47"/>
        <v>12</v>
      </c>
      <c r="P394" s="17">
        <f t="shared" si="49"/>
        <v>12</v>
      </c>
      <c r="Q394" s="17">
        <f t="shared" si="50"/>
        <v>0</v>
      </c>
      <c r="R394" s="17">
        <f t="shared" si="51"/>
        <v>0</v>
      </c>
      <c r="S394" s="17">
        <f t="shared" si="52"/>
        <v>0</v>
      </c>
      <c r="T394" s="17">
        <f t="shared" si="48"/>
        <v>0</v>
      </c>
      <c r="U394" s="4"/>
      <c r="V394" s="4"/>
    </row>
    <row r="395" spans="1:22" x14ac:dyDescent="0.35">
      <c r="A395" s="290" t="str">
        <f t="shared" si="46"/>
        <v>Sat</v>
      </c>
      <c r="B395" s="15"/>
      <c r="C395" s="16"/>
      <c r="D395" s="6"/>
      <c r="E395" s="6"/>
      <c r="F395" s="6"/>
      <c r="G395" s="6"/>
      <c r="H395" s="6"/>
      <c r="I395" s="6"/>
      <c r="J395" s="6"/>
      <c r="K395" s="6"/>
      <c r="L395" s="20"/>
      <c r="M395" s="84">
        <f t="shared" ref="M395:M458" si="53">IF(F395&gt;"a",VLOOKUP(F395,$U$11:$V$26,2),F395)</f>
        <v>0</v>
      </c>
      <c r="N395" s="250">
        <f>RHcount!X389</f>
        <v>0</v>
      </c>
      <c r="O395" s="17">
        <f t="shared" si="47"/>
        <v>12</v>
      </c>
      <c r="P395" s="17">
        <f t="shared" si="49"/>
        <v>12</v>
      </c>
      <c r="Q395" s="17">
        <f t="shared" si="50"/>
        <v>0</v>
      </c>
      <c r="R395" s="17">
        <f t="shared" si="51"/>
        <v>0</v>
      </c>
      <c r="S395" s="17">
        <f t="shared" si="52"/>
        <v>0</v>
      </c>
      <c r="T395" s="17">
        <f t="shared" si="48"/>
        <v>0</v>
      </c>
      <c r="U395" s="4"/>
      <c r="V395" s="4"/>
    </row>
    <row r="396" spans="1:22" x14ac:dyDescent="0.35">
      <c r="A396" s="290" t="str">
        <f t="shared" si="46"/>
        <v>Sat</v>
      </c>
      <c r="B396" s="15"/>
      <c r="C396" s="16"/>
      <c r="D396" s="6"/>
      <c r="E396" s="6"/>
      <c r="F396" s="6"/>
      <c r="G396" s="6"/>
      <c r="H396" s="6"/>
      <c r="I396" s="6"/>
      <c r="J396" s="6"/>
      <c r="K396" s="6"/>
      <c r="L396" s="20"/>
      <c r="M396" s="84">
        <f t="shared" si="53"/>
        <v>0</v>
      </c>
      <c r="N396" s="250">
        <f>RHcount!X390</f>
        <v>0</v>
      </c>
      <c r="O396" s="17">
        <f t="shared" si="47"/>
        <v>12</v>
      </c>
      <c r="P396" s="17">
        <f t="shared" si="49"/>
        <v>12</v>
      </c>
      <c r="Q396" s="17">
        <f t="shared" si="50"/>
        <v>0</v>
      </c>
      <c r="R396" s="17">
        <f t="shared" si="51"/>
        <v>0</v>
      </c>
      <c r="S396" s="17">
        <f t="shared" si="52"/>
        <v>0</v>
      </c>
      <c r="T396" s="17">
        <f t="shared" si="48"/>
        <v>0</v>
      </c>
      <c r="U396" s="4"/>
      <c r="V396" s="4"/>
    </row>
    <row r="397" spans="1:22" x14ac:dyDescent="0.35">
      <c r="A397" s="290" t="str">
        <f t="shared" ref="A397:A460" si="54">TEXT(B397,"ddd")</f>
        <v>Sat</v>
      </c>
      <c r="B397" s="15"/>
      <c r="C397" s="16"/>
      <c r="D397" s="6"/>
      <c r="E397" s="6"/>
      <c r="F397" s="6"/>
      <c r="G397" s="6"/>
      <c r="H397" s="6"/>
      <c r="I397" s="6"/>
      <c r="J397" s="6"/>
      <c r="K397" s="6"/>
      <c r="L397" s="20"/>
      <c r="M397" s="84">
        <f t="shared" si="53"/>
        <v>0</v>
      </c>
      <c r="N397" s="250">
        <f>RHcount!X391</f>
        <v>0</v>
      </c>
      <c r="O397" s="17">
        <f t="shared" ref="O397:O460" si="55">HOUR(C397)+MINUTE(C397)/60+12</f>
        <v>12</v>
      </c>
      <c r="P397" s="17">
        <f t="shared" si="49"/>
        <v>12</v>
      </c>
      <c r="Q397" s="17">
        <f t="shared" si="50"/>
        <v>0</v>
      </c>
      <c r="R397" s="17">
        <f t="shared" si="51"/>
        <v>0</v>
      </c>
      <c r="S397" s="17">
        <f t="shared" si="52"/>
        <v>0</v>
      </c>
      <c r="T397" s="17">
        <f t="shared" ref="T397:T460" si="56">S397*R397</f>
        <v>0</v>
      </c>
      <c r="U397" s="4"/>
      <c r="V397" s="4"/>
    </row>
    <row r="398" spans="1:22" x14ac:dyDescent="0.35">
      <c r="A398" s="290" t="str">
        <f t="shared" si="54"/>
        <v>Sat</v>
      </c>
      <c r="B398" s="15"/>
      <c r="C398" s="16"/>
      <c r="D398" s="6"/>
      <c r="E398" s="6"/>
      <c r="F398" s="6"/>
      <c r="G398" s="6"/>
      <c r="H398" s="6"/>
      <c r="I398" s="6"/>
      <c r="J398" s="6"/>
      <c r="K398" s="6"/>
      <c r="L398" s="20"/>
      <c r="M398" s="84">
        <f t="shared" si="53"/>
        <v>0</v>
      </c>
      <c r="N398" s="250">
        <f>RHcount!X392</f>
        <v>0</v>
      </c>
      <c r="O398" s="17">
        <f t="shared" si="55"/>
        <v>12</v>
      </c>
      <c r="P398" s="17">
        <f t="shared" si="49"/>
        <v>12</v>
      </c>
      <c r="Q398" s="17">
        <f t="shared" si="50"/>
        <v>0</v>
      </c>
      <c r="R398" s="17">
        <f t="shared" si="51"/>
        <v>0</v>
      </c>
      <c r="S398" s="17">
        <f t="shared" si="52"/>
        <v>0</v>
      </c>
      <c r="T398" s="17">
        <f t="shared" si="56"/>
        <v>0</v>
      </c>
      <c r="U398" s="4"/>
      <c r="V398" s="4"/>
    </row>
    <row r="399" spans="1:22" x14ac:dyDescent="0.35">
      <c r="A399" s="290" t="str">
        <f t="shared" si="54"/>
        <v>Sat</v>
      </c>
      <c r="B399" s="15"/>
      <c r="C399" s="16"/>
      <c r="D399" s="6"/>
      <c r="E399" s="6"/>
      <c r="F399" s="6"/>
      <c r="G399" s="6"/>
      <c r="H399" s="6"/>
      <c r="I399" s="6"/>
      <c r="J399" s="6"/>
      <c r="K399" s="6"/>
      <c r="L399" s="20"/>
      <c r="M399" s="84">
        <f t="shared" si="53"/>
        <v>0</v>
      </c>
      <c r="N399" s="250">
        <f>RHcount!X393</f>
        <v>0</v>
      </c>
      <c r="O399" s="17">
        <f t="shared" si="55"/>
        <v>12</v>
      </c>
      <c r="P399" s="17">
        <f t="shared" si="49"/>
        <v>12</v>
      </c>
      <c r="Q399" s="17">
        <f t="shared" si="50"/>
        <v>0</v>
      </c>
      <c r="R399" s="17">
        <f t="shared" si="51"/>
        <v>0</v>
      </c>
      <c r="S399" s="17">
        <f t="shared" si="52"/>
        <v>0</v>
      </c>
      <c r="T399" s="17">
        <f t="shared" si="56"/>
        <v>0</v>
      </c>
      <c r="U399" s="4"/>
      <c r="V399" s="4"/>
    </row>
    <row r="400" spans="1:22" x14ac:dyDescent="0.35">
      <c r="A400" s="290" t="str">
        <f t="shared" si="54"/>
        <v>Sat</v>
      </c>
      <c r="B400" s="15"/>
      <c r="C400" s="16"/>
      <c r="D400" s="6"/>
      <c r="E400" s="6"/>
      <c r="F400" s="6"/>
      <c r="G400" s="6"/>
      <c r="H400" s="6"/>
      <c r="I400" s="6"/>
      <c r="J400" s="6"/>
      <c r="K400" s="6"/>
      <c r="L400" s="20"/>
      <c r="M400" s="84">
        <f t="shared" si="53"/>
        <v>0</v>
      </c>
      <c r="N400" s="250">
        <f>RHcount!X394</f>
        <v>0</v>
      </c>
      <c r="O400" s="17">
        <f t="shared" si="55"/>
        <v>12</v>
      </c>
      <c r="P400" s="17">
        <f t="shared" si="49"/>
        <v>12</v>
      </c>
      <c r="Q400" s="17">
        <f t="shared" si="50"/>
        <v>0</v>
      </c>
      <c r="R400" s="17">
        <f t="shared" si="51"/>
        <v>0</v>
      </c>
      <c r="S400" s="17">
        <f t="shared" si="52"/>
        <v>0</v>
      </c>
      <c r="T400" s="17">
        <f t="shared" si="56"/>
        <v>0</v>
      </c>
      <c r="U400" s="4"/>
      <c r="V400" s="4"/>
    </row>
    <row r="401" spans="1:22" x14ac:dyDescent="0.35">
      <c r="A401" s="290" t="str">
        <f t="shared" si="54"/>
        <v>Sat</v>
      </c>
      <c r="B401" s="15"/>
      <c r="C401" s="16"/>
      <c r="D401" s="6"/>
      <c r="E401" s="6"/>
      <c r="F401" s="6"/>
      <c r="G401" s="6"/>
      <c r="H401" s="6"/>
      <c r="I401" s="6"/>
      <c r="J401" s="6"/>
      <c r="K401" s="6"/>
      <c r="L401" s="20"/>
      <c r="M401" s="84">
        <f t="shared" si="53"/>
        <v>0</v>
      </c>
      <c r="N401" s="250">
        <f>RHcount!X395</f>
        <v>0</v>
      </c>
      <c r="O401" s="17">
        <f t="shared" si="55"/>
        <v>12</v>
      </c>
      <c r="P401" s="17">
        <f t="shared" si="49"/>
        <v>12</v>
      </c>
      <c r="Q401" s="17">
        <f t="shared" si="50"/>
        <v>0</v>
      </c>
      <c r="R401" s="17">
        <f t="shared" si="51"/>
        <v>0</v>
      </c>
      <c r="S401" s="17">
        <f t="shared" si="52"/>
        <v>0</v>
      </c>
      <c r="T401" s="17">
        <f t="shared" si="56"/>
        <v>0</v>
      </c>
      <c r="U401" s="4"/>
      <c r="V401" s="4"/>
    </row>
    <row r="402" spans="1:22" x14ac:dyDescent="0.35">
      <c r="A402" s="290" t="str">
        <f t="shared" si="54"/>
        <v>Sat</v>
      </c>
      <c r="B402" s="15"/>
      <c r="C402" s="16"/>
      <c r="D402" s="6"/>
      <c r="E402" s="6"/>
      <c r="F402" s="6"/>
      <c r="G402" s="6"/>
      <c r="H402" s="6"/>
      <c r="I402" s="6"/>
      <c r="J402" s="6"/>
      <c r="K402" s="6"/>
      <c r="L402" s="20"/>
      <c r="M402" s="84">
        <f t="shared" si="53"/>
        <v>0</v>
      </c>
      <c r="N402" s="250">
        <f>RHcount!X396</f>
        <v>0</v>
      </c>
      <c r="O402" s="17">
        <f t="shared" si="55"/>
        <v>12</v>
      </c>
      <c r="P402" s="17">
        <f t="shared" si="49"/>
        <v>12</v>
      </c>
      <c r="Q402" s="17">
        <f t="shared" si="50"/>
        <v>0</v>
      </c>
      <c r="R402" s="17">
        <f t="shared" si="51"/>
        <v>0</v>
      </c>
      <c r="S402" s="17">
        <f t="shared" si="52"/>
        <v>0</v>
      </c>
      <c r="T402" s="17">
        <f t="shared" si="56"/>
        <v>0</v>
      </c>
      <c r="U402" s="4"/>
      <c r="V402" s="4"/>
    </row>
    <row r="403" spans="1:22" x14ac:dyDescent="0.35">
      <c r="A403" s="290" t="str">
        <f t="shared" si="54"/>
        <v>Sat</v>
      </c>
      <c r="B403" s="15"/>
      <c r="C403" s="16"/>
      <c r="D403" s="6"/>
      <c r="E403" s="6"/>
      <c r="F403" s="6"/>
      <c r="G403" s="6"/>
      <c r="H403" s="6"/>
      <c r="I403" s="6"/>
      <c r="J403" s="6"/>
      <c r="K403" s="6"/>
      <c r="L403" s="20"/>
      <c r="M403" s="84">
        <f t="shared" si="53"/>
        <v>0</v>
      </c>
      <c r="N403" s="250">
        <f>RHcount!X397</f>
        <v>0</v>
      </c>
      <c r="O403" s="17">
        <f t="shared" si="55"/>
        <v>12</v>
      </c>
      <c r="P403" s="17">
        <f t="shared" si="49"/>
        <v>12</v>
      </c>
      <c r="Q403" s="17">
        <f t="shared" si="50"/>
        <v>0</v>
      </c>
      <c r="R403" s="17">
        <f t="shared" si="51"/>
        <v>0</v>
      </c>
      <c r="S403" s="17">
        <f t="shared" si="52"/>
        <v>0</v>
      </c>
      <c r="T403" s="17">
        <f t="shared" si="56"/>
        <v>0</v>
      </c>
      <c r="U403" s="4"/>
      <c r="V403" s="4"/>
    </row>
    <row r="404" spans="1:22" x14ac:dyDescent="0.35">
      <c r="A404" s="290" t="str">
        <f t="shared" si="54"/>
        <v>Sat</v>
      </c>
      <c r="B404" s="15"/>
      <c r="C404" s="16"/>
      <c r="D404" s="6"/>
      <c r="E404" s="6"/>
      <c r="F404" s="6"/>
      <c r="G404" s="6"/>
      <c r="H404" s="6"/>
      <c r="I404" s="6"/>
      <c r="J404" s="6"/>
      <c r="K404" s="6"/>
      <c r="L404" s="20"/>
      <c r="M404" s="84">
        <f t="shared" si="53"/>
        <v>0</v>
      </c>
      <c r="N404" s="250">
        <f>RHcount!X398</f>
        <v>0</v>
      </c>
      <c r="O404" s="17">
        <f t="shared" si="55"/>
        <v>12</v>
      </c>
      <c r="P404" s="17">
        <f t="shared" si="49"/>
        <v>12</v>
      </c>
      <c r="Q404" s="17">
        <f t="shared" si="50"/>
        <v>0</v>
      </c>
      <c r="R404" s="17">
        <f t="shared" si="51"/>
        <v>0</v>
      </c>
      <c r="S404" s="17">
        <f t="shared" si="52"/>
        <v>0</v>
      </c>
      <c r="T404" s="17">
        <f t="shared" si="56"/>
        <v>0</v>
      </c>
      <c r="U404" s="4"/>
      <c r="V404" s="4"/>
    </row>
    <row r="405" spans="1:22" x14ac:dyDescent="0.35">
      <c r="A405" s="290" t="str">
        <f t="shared" si="54"/>
        <v>Sat</v>
      </c>
      <c r="B405" s="15"/>
      <c r="C405" s="16"/>
      <c r="D405" s="6"/>
      <c r="E405" s="6"/>
      <c r="F405" s="6"/>
      <c r="G405" s="6"/>
      <c r="H405" s="6"/>
      <c r="I405" s="6"/>
      <c r="J405" s="6"/>
      <c r="K405" s="6"/>
      <c r="L405" s="20"/>
      <c r="M405" s="84">
        <f t="shared" si="53"/>
        <v>0</v>
      </c>
      <c r="N405" s="250">
        <f>RHcount!X399</f>
        <v>0</v>
      </c>
      <c r="O405" s="17">
        <f t="shared" si="55"/>
        <v>12</v>
      </c>
      <c r="P405" s="17">
        <f t="shared" si="49"/>
        <v>12</v>
      </c>
      <c r="Q405" s="17">
        <f t="shared" si="50"/>
        <v>0</v>
      </c>
      <c r="R405" s="17">
        <f t="shared" si="51"/>
        <v>0</v>
      </c>
      <c r="S405" s="17">
        <f t="shared" si="52"/>
        <v>0</v>
      </c>
      <c r="T405" s="17">
        <f t="shared" si="56"/>
        <v>0</v>
      </c>
      <c r="U405" s="4"/>
      <c r="V405" s="4"/>
    </row>
    <row r="406" spans="1:22" x14ac:dyDescent="0.35">
      <c r="A406" s="290" t="str">
        <f t="shared" si="54"/>
        <v>Sat</v>
      </c>
      <c r="B406" s="15"/>
      <c r="C406" s="16"/>
      <c r="D406" s="6"/>
      <c r="E406" s="6"/>
      <c r="F406" s="6"/>
      <c r="G406" s="6"/>
      <c r="H406" s="6"/>
      <c r="I406" s="6"/>
      <c r="J406" s="6"/>
      <c r="K406" s="6"/>
      <c r="L406" s="20"/>
      <c r="M406" s="84">
        <f t="shared" si="53"/>
        <v>0</v>
      </c>
      <c r="N406" s="250">
        <f>RHcount!X400</f>
        <v>0</v>
      </c>
      <c r="O406" s="17">
        <f t="shared" si="55"/>
        <v>12</v>
      </c>
      <c r="P406" s="17">
        <f t="shared" ref="P406:P469" si="57">IF(AND(O406&gt;20,O406&lt;30),20,O406)</f>
        <v>12</v>
      </c>
      <c r="Q406" s="17">
        <f t="shared" ref="Q406:Q469" si="58">IF(AND(O406&gt;20,O406&lt;30),0,MAX(0,E406-70))</f>
        <v>0</v>
      </c>
      <c r="R406" s="17">
        <f t="shared" ref="R406:R469" si="59">IF(P406&gt;0,ABS((P406-P405)/2+(P407-P406)/2),0)</f>
        <v>0</v>
      </c>
      <c r="S406" s="17">
        <f t="shared" ref="S406:S469" si="60">IF(OR(O406&gt;30,O406&lt;20),Q406+S405,0)</f>
        <v>0</v>
      </c>
      <c r="T406" s="17">
        <f t="shared" si="56"/>
        <v>0</v>
      </c>
      <c r="U406" s="4"/>
      <c r="V406" s="4"/>
    </row>
    <row r="407" spans="1:22" x14ac:dyDescent="0.35">
      <c r="A407" s="290" t="str">
        <f t="shared" si="54"/>
        <v>Sat</v>
      </c>
      <c r="B407" s="15"/>
      <c r="C407" s="16"/>
      <c r="D407" s="6"/>
      <c r="E407" s="6"/>
      <c r="F407" s="6"/>
      <c r="G407" s="6"/>
      <c r="H407" s="6"/>
      <c r="I407" s="6"/>
      <c r="J407" s="6"/>
      <c r="K407" s="6"/>
      <c r="L407" s="20"/>
      <c r="M407" s="84">
        <f t="shared" si="53"/>
        <v>0</v>
      </c>
      <c r="N407" s="250">
        <f>RHcount!X401</f>
        <v>0</v>
      </c>
      <c r="O407" s="17">
        <f t="shared" si="55"/>
        <v>12</v>
      </c>
      <c r="P407" s="17">
        <f t="shared" si="57"/>
        <v>12</v>
      </c>
      <c r="Q407" s="17">
        <f t="shared" si="58"/>
        <v>0</v>
      </c>
      <c r="R407" s="17">
        <f t="shared" si="59"/>
        <v>0</v>
      </c>
      <c r="S407" s="17">
        <f t="shared" si="60"/>
        <v>0</v>
      </c>
      <c r="T407" s="17">
        <f t="shared" si="56"/>
        <v>0</v>
      </c>
      <c r="U407" s="4"/>
      <c r="V407" s="4"/>
    </row>
    <row r="408" spans="1:22" x14ac:dyDescent="0.35">
      <c r="A408" s="290" t="str">
        <f t="shared" si="54"/>
        <v>Sat</v>
      </c>
      <c r="B408" s="15"/>
      <c r="C408" s="16"/>
      <c r="D408" s="6"/>
      <c r="E408" s="6"/>
      <c r="F408" s="6"/>
      <c r="G408" s="6"/>
      <c r="H408" s="6"/>
      <c r="I408" s="6"/>
      <c r="J408" s="6"/>
      <c r="K408" s="6"/>
      <c r="L408" s="20"/>
      <c r="M408" s="84">
        <f t="shared" si="53"/>
        <v>0</v>
      </c>
      <c r="N408" s="250">
        <f>RHcount!X402</f>
        <v>0</v>
      </c>
      <c r="O408" s="17">
        <f t="shared" si="55"/>
        <v>12</v>
      </c>
      <c r="P408" s="17">
        <f t="shared" si="57"/>
        <v>12</v>
      </c>
      <c r="Q408" s="17">
        <f t="shared" si="58"/>
        <v>0</v>
      </c>
      <c r="R408" s="17">
        <f t="shared" si="59"/>
        <v>0</v>
      </c>
      <c r="S408" s="17">
        <f t="shared" si="60"/>
        <v>0</v>
      </c>
      <c r="T408" s="17">
        <f t="shared" si="56"/>
        <v>0</v>
      </c>
      <c r="U408" s="4"/>
      <c r="V408" s="4"/>
    </row>
    <row r="409" spans="1:22" x14ac:dyDescent="0.35">
      <c r="A409" s="290" t="str">
        <f t="shared" si="54"/>
        <v>Sat</v>
      </c>
      <c r="B409" s="15"/>
      <c r="C409" s="16"/>
      <c r="D409" s="6"/>
      <c r="E409" s="6"/>
      <c r="F409" s="6"/>
      <c r="G409" s="6"/>
      <c r="H409" s="6"/>
      <c r="I409" s="6"/>
      <c r="J409" s="6"/>
      <c r="K409" s="6"/>
      <c r="L409" s="20"/>
      <c r="M409" s="84">
        <f t="shared" si="53"/>
        <v>0</v>
      </c>
      <c r="N409" s="250">
        <f>RHcount!X403</f>
        <v>0</v>
      </c>
      <c r="O409" s="17">
        <f t="shared" si="55"/>
        <v>12</v>
      </c>
      <c r="P409" s="17">
        <f t="shared" si="57"/>
        <v>12</v>
      </c>
      <c r="Q409" s="17">
        <f t="shared" si="58"/>
        <v>0</v>
      </c>
      <c r="R409" s="17">
        <f t="shared" si="59"/>
        <v>0</v>
      </c>
      <c r="S409" s="17">
        <f t="shared" si="60"/>
        <v>0</v>
      </c>
      <c r="T409" s="17">
        <f t="shared" si="56"/>
        <v>0</v>
      </c>
      <c r="U409" s="4"/>
      <c r="V409" s="4"/>
    </row>
    <row r="410" spans="1:22" x14ac:dyDescent="0.35">
      <c r="A410" s="290" t="str">
        <f t="shared" si="54"/>
        <v>Sat</v>
      </c>
      <c r="B410" s="15"/>
      <c r="C410" s="16"/>
      <c r="D410" s="6"/>
      <c r="E410" s="6"/>
      <c r="F410" s="6"/>
      <c r="G410" s="6"/>
      <c r="H410" s="6"/>
      <c r="I410" s="6"/>
      <c r="J410" s="6"/>
      <c r="K410" s="6"/>
      <c r="L410" s="20"/>
      <c r="M410" s="84">
        <f t="shared" si="53"/>
        <v>0</v>
      </c>
      <c r="N410" s="250">
        <f>RHcount!X404</f>
        <v>0</v>
      </c>
      <c r="O410" s="17">
        <f t="shared" si="55"/>
        <v>12</v>
      </c>
      <c r="P410" s="17">
        <f t="shared" si="57"/>
        <v>12</v>
      </c>
      <c r="Q410" s="17">
        <f t="shared" si="58"/>
        <v>0</v>
      </c>
      <c r="R410" s="17">
        <f t="shared" si="59"/>
        <v>0</v>
      </c>
      <c r="S410" s="17">
        <f t="shared" si="60"/>
        <v>0</v>
      </c>
      <c r="T410" s="17">
        <f t="shared" si="56"/>
        <v>0</v>
      </c>
      <c r="U410" s="4"/>
      <c r="V410" s="4"/>
    </row>
    <row r="411" spans="1:22" x14ac:dyDescent="0.35">
      <c r="A411" s="290" t="str">
        <f t="shared" si="54"/>
        <v>Sat</v>
      </c>
      <c r="B411" s="15"/>
      <c r="C411" s="16"/>
      <c r="D411" s="6"/>
      <c r="E411" s="6"/>
      <c r="F411" s="6"/>
      <c r="G411" s="6"/>
      <c r="H411" s="6"/>
      <c r="I411" s="6"/>
      <c r="J411" s="6"/>
      <c r="K411" s="6"/>
      <c r="L411" s="20"/>
      <c r="M411" s="84">
        <f t="shared" si="53"/>
        <v>0</v>
      </c>
      <c r="N411" s="250">
        <f>RHcount!X405</f>
        <v>0</v>
      </c>
      <c r="O411" s="17">
        <f t="shared" si="55"/>
        <v>12</v>
      </c>
      <c r="P411" s="17">
        <f t="shared" si="57"/>
        <v>12</v>
      </c>
      <c r="Q411" s="17">
        <f t="shared" si="58"/>
        <v>0</v>
      </c>
      <c r="R411" s="17">
        <f t="shared" si="59"/>
        <v>0</v>
      </c>
      <c r="S411" s="17">
        <f t="shared" si="60"/>
        <v>0</v>
      </c>
      <c r="T411" s="17">
        <f t="shared" si="56"/>
        <v>0</v>
      </c>
      <c r="U411" s="4"/>
      <c r="V411" s="4"/>
    </row>
    <row r="412" spans="1:22" x14ac:dyDescent="0.35">
      <c r="A412" s="290" t="str">
        <f t="shared" si="54"/>
        <v>Sat</v>
      </c>
      <c r="B412" s="15"/>
      <c r="C412" s="16"/>
      <c r="D412" s="6"/>
      <c r="E412" s="6"/>
      <c r="F412" s="6"/>
      <c r="G412" s="6"/>
      <c r="H412" s="6"/>
      <c r="I412" s="6"/>
      <c r="J412" s="6"/>
      <c r="K412" s="6"/>
      <c r="L412" s="20"/>
      <c r="M412" s="84">
        <f t="shared" si="53"/>
        <v>0</v>
      </c>
      <c r="N412" s="250">
        <f>RHcount!X406</f>
        <v>0</v>
      </c>
      <c r="O412" s="17">
        <f t="shared" si="55"/>
        <v>12</v>
      </c>
      <c r="P412" s="17">
        <f t="shared" si="57"/>
        <v>12</v>
      </c>
      <c r="Q412" s="17">
        <f t="shared" si="58"/>
        <v>0</v>
      </c>
      <c r="R412" s="17">
        <f t="shared" si="59"/>
        <v>0</v>
      </c>
      <c r="S412" s="17">
        <f t="shared" si="60"/>
        <v>0</v>
      </c>
      <c r="T412" s="17">
        <f t="shared" si="56"/>
        <v>0</v>
      </c>
      <c r="U412" s="4"/>
      <c r="V412" s="4"/>
    </row>
    <row r="413" spans="1:22" x14ac:dyDescent="0.35">
      <c r="A413" s="290" t="str">
        <f t="shared" si="54"/>
        <v>Sat</v>
      </c>
      <c r="B413" s="15"/>
      <c r="C413" s="16"/>
      <c r="D413" s="6"/>
      <c r="E413" s="6"/>
      <c r="F413" s="6"/>
      <c r="G413" s="6"/>
      <c r="H413" s="6"/>
      <c r="I413" s="6"/>
      <c r="J413" s="6"/>
      <c r="K413" s="6"/>
      <c r="L413" s="20"/>
      <c r="M413" s="84">
        <f t="shared" si="53"/>
        <v>0</v>
      </c>
      <c r="N413" s="250">
        <f>RHcount!X407</f>
        <v>0</v>
      </c>
      <c r="O413" s="17">
        <f t="shared" si="55"/>
        <v>12</v>
      </c>
      <c r="P413" s="17">
        <f t="shared" si="57"/>
        <v>12</v>
      </c>
      <c r="Q413" s="17">
        <f t="shared" si="58"/>
        <v>0</v>
      </c>
      <c r="R413" s="17">
        <f t="shared" si="59"/>
        <v>0</v>
      </c>
      <c r="S413" s="17">
        <f t="shared" si="60"/>
        <v>0</v>
      </c>
      <c r="T413" s="17">
        <f t="shared" si="56"/>
        <v>0</v>
      </c>
      <c r="U413" s="4"/>
      <c r="V413" s="4"/>
    </row>
    <row r="414" spans="1:22" x14ac:dyDescent="0.35">
      <c r="A414" s="290" t="str">
        <f t="shared" si="54"/>
        <v>Sat</v>
      </c>
      <c r="B414" s="15"/>
      <c r="C414" s="16"/>
      <c r="D414" s="6"/>
      <c r="E414" s="6"/>
      <c r="F414" s="6"/>
      <c r="G414" s="6"/>
      <c r="H414" s="6"/>
      <c r="I414" s="6"/>
      <c r="J414" s="6"/>
      <c r="K414" s="6"/>
      <c r="L414" s="20"/>
      <c r="M414" s="84">
        <f t="shared" si="53"/>
        <v>0</v>
      </c>
      <c r="N414" s="250">
        <f>RHcount!X408</f>
        <v>0</v>
      </c>
      <c r="O414" s="17">
        <f t="shared" si="55"/>
        <v>12</v>
      </c>
      <c r="P414" s="17">
        <f t="shared" si="57"/>
        <v>12</v>
      </c>
      <c r="Q414" s="17">
        <f t="shared" si="58"/>
        <v>0</v>
      </c>
      <c r="R414" s="17">
        <f t="shared" si="59"/>
        <v>0</v>
      </c>
      <c r="S414" s="17">
        <f t="shared" si="60"/>
        <v>0</v>
      </c>
      <c r="T414" s="17">
        <f t="shared" si="56"/>
        <v>0</v>
      </c>
      <c r="U414" s="4"/>
      <c r="V414" s="4"/>
    </row>
    <row r="415" spans="1:22" x14ac:dyDescent="0.35">
      <c r="A415" s="290" t="str">
        <f t="shared" si="54"/>
        <v>Sat</v>
      </c>
      <c r="B415" s="15"/>
      <c r="C415" s="16"/>
      <c r="D415" s="6"/>
      <c r="E415" s="6"/>
      <c r="F415" s="6"/>
      <c r="G415" s="6"/>
      <c r="H415" s="6"/>
      <c r="I415" s="6"/>
      <c r="J415" s="6"/>
      <c r="K415" s="6"/>
      <c r="L415" s="20"/>
      <c r="M415" s="84">
        <f t="shared" si="53"/>
        <v>0</v>
      </c>
      <c r="N415" s="250">
        <f>RHcount!X409</f>
        <v>0</v>
      </c>
      <c r="O415" s="17">
        <f t="shared" si="55"/>
        <v>12</v>
      </c>
      <c r="P415" s="17">
        <f t="shared" si="57"/>
        <v>12</v>
      </c>
      <c r="Q415" s="17">
        <f t="shared" si="58"/>
        <v>0</v>
      </c>
      <c r="R415" s="17">
        <f t="shared" si="59"/>
        <v>0</v>
      </c>
      <c r="S415" s="17">
        <f t="shared" si="60"/>
        <v>0</v>
      </c>
      <c r="T415" s="17">
        <f t="shared" si="56"/>
        <v>0</v>
      </c>
      <c r="U415" s="4"/>
      <c r="V415" s="4"/>
    </row>
    <row r="416" spans="1:22" x14ac:dyDescent="0.35">
      <c r="A416" s="290" t="str">
        <f t="shared" si="54"/>
        <v>Sat</v>
      </c>
      <c r="B416" s="15"/>
      <c r="C416" s="16"/>
      <c r="D416" s="6"/>
      <c r="E416" s="6"/>
      <c r="F416" s="6"/>
      <c r="G416" s="6"/>
      <c r="H416" s="6"/>
      <c r="I416" s="6"/>
      <c r="J416" s="6"/>
      <c r="K416" s="6"/>
      <c r="L416" s="20"/>
      <c r="M416" s="84">
        <f t="shared" si="53"/>
        <v>0</v>
      </c>
      <c r="N416" s="250">
        <f>RHcount!X410</f>
        <v>0</v>
      </c>
      <c r="O416" s="17">
        <f t="shared" si="55"/>
        <v>12</v>
      </c>
      <c r="P416" s="17">
        <f t="shared" si="57"/>
        <v>12</v>
      </c>
      <c r="Q416" s="17">
        <f t="shared" si="58"/>
        <v>0</v>
      </c>
      <c r="R416" s="17">
        <f t="shared" si="59"/>
        <v>0</v>
      </c>
      <c r="S416" s="17">
        <f t="shared" si="60"/>
        <v>0</v>
      </c>
      <c r="T416" s="17">
        <f t="shared" si="56"/>
        <v>0</v>
      </c>
      <c r="U416" s="4"/>
      <c r="V416" s="4"/>
    </row>
    <row r="417" spans="1:22" x14ac:dyDescent="0.35">
      <c r="A417" s="290" t="str">
        <f t="shared" si="54"/>
        <v>Sat</v>
      </c>
      <c r="B417" s="15"/>
      <c r="C417" s="16"/>
      <c r="D417" s="6"/>
      <c r="E417" s="6"/>
      <c r="F417" s="6"/>
      <c r="G417" s="6"/>
      <c r="H417" s="6"/>
      <c r="I417" s="6"/>
      <c r="J417" s="6"/>
      <c r="K417" s="6"/>
      <c r="L417" s="20"/>
      <c r="M417" s="84">
        <f t="shared" si="53"/>
        <v>0</v>
      </c>
      <c r="N417" s="250">
        <f>RHcount!X411</f>
        <v>0</v>
      </c>
      <c r="O417" s="17">
        <f t="shared" si="55"/>
        <v>12</v>
      </c>
      <c r="P417" s="17">
        <f t="shared" si="57"/>
        <v>12</v>
      </c>
      <c r="Q417" s="17">
        <f t="shared" si="58"/>
        <v>0</v>
      </c>
      <c r="R417" s="17">
        <f t="shared" si="59"/>
        <v>0</v>
      </c>
      <c r="S417" s="17">
        <f t="shared" si="60"/>
        <v>0</v>
      </c>
      <c r="T417" s="17">
        <f t="shared" si="56"/>
        <v>0</v>
      </c>
      <c r="U417" s="4"/>
      <c r="V417" s="4"/>
    </row>
    <row r="418" spans="1:22" x14ac:dyDescent="0.35">
      <c r="A418" s="290" t="str">
        <f t="shared" si="54"/>
        <v>Sat</v>
      </c>
      <c r="B418" s="15"/>
      <c r="C418" s="16"/>
      <c r="D418" s="6"/>
      <c r="E418" s="6"/>
      <c r="F418" s="6"/>
      <c r="G418" s="6"/>
      <c r="H418" s="6"/>
      <c r="I418" s="6"/>
      <c r="J418" s="6"/>
      <c r="K418" s="6"/>
      <c r="L418" s="20"/>
      <c r="M418" s="84">
        <f t="shared" si="53"/>
        <v>0</v>
      </c>
      <c r="N418" s="250">
        <f>RHcount!X412</f>
        <v>0</v>
      </c>
      <c r="O418" s="17">
        <f t="shared" si="55"/>
        <v>12</v>
      </c>
      <c r="P418" s="17">
        <f t="shared" si="57"/>
        <v>12</v>
      </c>
      <c r="Q418" s="17">
        <f t="shared" si="58"/>
        <v>0</v>
      </c>
      <c r="R418" s="17">
        <f t="shared" si="59"/>
        <v>0</v>
      </c>
      <c r="S418" s="17">
        <f t="shared" si="60"/>
        <v>0</v>
      </c>
      <c r="T418" s="17">
        <f t="shared" si="56"/>
        <v>0</v>
      </c>
      <c r="U418" s="4"/>
      <c r="V418" s="4"/>
    </row>
    <row r="419" spans="1:22" x14ac:dyDescent="0.35">
      <c r="A419" s="290" t="str">
        <f t="shared" si="54"/>
        <v>Sat</v>
      </c>
      <c r="B419" s="15"/>
      <c r="C419" s="16"/>
      <c r="D419" s="6"/>
      <c r="E419" s="6"/>
      <c r="F419" s="6"/>
      <c r="G419" s="6"/>
      <c r="H419" s="6"/>
      <c r="I419" s="6"/>
      <c r="J419" s="6"/>
      <c r="K419" s="6"/>
      <c r="L419" s="20"/>
      <c r="M419" s="84">
        <f t="shared" si="53"/>
        <v>0</v>
      </c>
      <c r="N419" s="250">
        <f>RHcount!X413</f>
        <v>0</v>
      </c>
      <c r="O419" s="17">
        <f t="shared" si="55"/>
        <v>12</v>
      </c>
      <c r="P419" s="17">
        <f t="shared" si="57"/>
        <v>12</v>
      </c>
      <c r="Q419" s="17">
        <f t="shared" si="58"/>
        <v>0</v>
      </c>
      <c r="R419" s="17">
        <f t="shared" si="59"/>
        <v>0</v>
      </c>
      <c r="S419" s="17">
        <f t="shared" si="60"/>
        <v>0</v>
      </c>
      <c r="T419" s="17">
        <f t="shared" si="56"/>
        <v>0</v>
      </c>
      <c r="U419" s="4"/>
      <c r="V419" s="4"/>
    </row>
    <row r="420" spans="1:22" x14ac:dyDescent="0.35">
      <c r="A420" s="290" t="str">
        <f t="shared" si="54"/>
        <v>Sat</v>
      </c>
      <c r="B420" s="15"/>
      <c r="C420" s="16"/>
      <c r="D420" s="6"/>
      <c r="E420" s="6"/>
      <c r="F420" s="6"/>
      <c r="G420" s="6"/>
      <c r="H420" s="6"/>
      <c r="I420" s="6"/>
      <c r="J420" s="6"/>
      <c r="K420" s="6"/>
      <c r="L420" s="20"/>
      <c r="M420" s="84">
        <f t="shared" si="53"/>
        <v>0</v>
      </c>
      <c r="N420" s="250">
        <f>RHcount!X414</f>
        <v>0</v>
      </c>
      <c r="O420" s="17">
        <f t="shared" si="55"/>
        <v>12</v>
      </c>
      <c r="P420" s="17">
        <f t="shared" si="57"/>
        <v>12</v>
      </c>
      <c r="Q420" s="17">
        <f t="shared" si="58"/>
        <v>0</v>
      </c>
      <c r="R420" s="17">
        <f t="shared" si="59"/>
        <v>0</v>
      </c>
      <c r="S420" s="17">
        <f t="shared" si="60"/>
        <v>0</v>
      </c>
      <c r="T420" s="17">
        <f t="shared" si="56"/>
        <v>0</v>
      </c>
      <c r="U420" s="4"/>
      <c r="V420" s="4"/>
    </row>
    <row r="421" spans="1:22" x14ac:dyDescent="0.35">
      <c r="A421" s="290" t="str">
        <f t="shared" si="54"/>
        <v>Sat</v>
      </c>
      <c r="B421" s="15"/>
      <c r="C421" s="16"/>
      <c r="D421" s="6"/>
      <c r="E421" s="6"/>
      <c r="F421" s="6"/>
      <c r="G421" s="6"/>
      <c r="H421" s="6"/>
      <c r="I421" s="6"/>
      <c r="J421" s="6"/>
      <c r="K421" s="6"/>
      <c r="L421" s="20"/>
      <c r="M421" s="84">
        <f t="shared" si="53"/>
        <v>0</v>
      </c>
      <c r="N421" s="250">
        <f>RHcount!X415</f>
        <v>0</v>
      </c>
      <c r="O421" s="17">
        <f t="shared" si="55"/>
        <v>12</v>
      </c>
      <c r="P421" s="17">
        <f t="shared" si="57"/>
        <v>12</v>
      </c>
      <c r="Q421" s="17">
        <f t="shared" si="58"/>
        <v>0</v>
      </c>
      <c r="R421" s="17">
        <f t="shared" si="59"/>
        <v>0</v>
      </c>
      <c r="S421" s="17">
        <f t="shared" si="60"/>
        <v>0</v>
      </c>
      <c r="T421" s="17">
        <f t="shared" si="56"/>
        <v>0</v>
      </c>
      <c r="U421" s="4"/>
      <c r="V421" s="4"/>
    </row>
    <row r="422" spans="1:22" x14ac:dyDescent="0.35">
      <c r="A422" s="290" t="str">
        <f t="shared" si="54"/>
        <v>Sat</v>
      </c>
      <c r="B422" s="15"/>
      <c r="C422" s="16"/>
      <c r="D422" s="6"/>
      <c r="E422" s="6"/>
      <c r="F422" s="6"/>
      <c r="G422" s="6"/>
      <c r="H422" s="6"/>
      <c r="I422" s="6"/>
      <c r="J422" s="6"/>
      <c r="K422" s="6"/>
      <c r="L422" s="20"/>
      <c r="M422" s="84">
        <f t="shared" si="53"/>
        <v>0</v>
      </c>
      <c r="N422" s="250">
        <f>RHcount!X416</f>
        <v>0</v>
      </c>
      <c r="O422" s="17">
        <f t="shared" si="55"/>
        <v>12</v>
      </c>
      <c r="P422" s="17">
        <f t="shared" si="57"/>
        <v>12</v>
      </c>
      <c r="Q422" s="17">
        <f t="shared" si="58"/>
        <v>0</v>
      </c>
      <c r="R422" s="17">
        <f t="shared" si="59"/>
        <v>0</v>
      </c>
      <c r="S422" s="17">
        <f t="shared" si="60"/>
        <v>0</v>
      </c>
      <c r="T422" s="17">
        <f t="shared" si="56"/>
        <v>0</v>
      </c>
      <c r="U422" s="4"/>
      <c r="V422" s="4"/>
    </row>
    <row r="423" spans="1:22" x14ac:dyDescent="0.35">
      <c r="A423" s="290" t="str">
        <f t="shared" si="54"/>
        <v>Sat</v>
      </c>
      <c r="B423" s="15"/>
      <c r="C423" s="16"/>
      <c r="D423" s="6"/>
      <c r="E423" s="6"/>
      <c r="F423" s="6"/>
      <c r="G423" s="6"/>
      <c r="H423" s="6"/>
      <c r="I423" s="6"/>
      <c r="J423" s="6"/>
      <c r="K423" s="6"/>
      <c r="L423" s="20"/>
      <c r="M423" s="84">
        <f t="shared" si="53"/>
        <v>0</v>
      </c>
      <c r="N423" s="250">
        <f>RHcount!X417</f>
        <v>0</v>
      </c>
      <c r="O423" s="17">
        <f t="shared" si="55"/>
        <v>12</v>
      </c>
      <c r="P423" s="17">
        <f t="shared" si="57"/>
        <v>12</v>
      </c>
      <c r="Q423" s="17">
        <f t="shared" si="58"/>
        <v>0</v>
      </c>
      <c r="R423" s="17">
        <f t="shared" si="59"/>
        <v>0</v>
      </c>
      <c r="S423" s="17">
        <f t="shared" si="60"/>
        <v>0</v>
      </c>
      <c r="T423" s="17">
        <f t="shared" si="56"/>
        <v>0</v>
      </c>
      <c r="U423" s="4"/>
      <c r="V423" s="4"/>
    </row>
    <row r="424" spans="1:22" x14ac:dyDescent="0.35">
      <c r="A424" s="290" t="str">
        <f t="shared" si="54"/>
        <v>Sat</v>
      </c>
      <c r="B424" s="15"/>
      <c r="C424" s="16"/>
      <c r="D424" s="6"/>
      <c r="E424" s="6"/>
      <c r="F424" s="6"/>
      <c r="G424" s="6"/>
      <c r="H424" s="6"/>
      <c r="I424" s="6"/>
      <c r="J424" s="6"/>
      <c r="K424" s="6"/>
      <c r="L424" s="20"/>
      <c r="M424" s="84">
        <f t="shared" si="53"/>
        <v>0</v>
      </c>
      <c r="N424" s="250">
        <f>RHcount!X418</f>
        <v>0</v>
      </c>
      <c r="O424" s="17">
        <f t="shared" si="55"/>
        <v>12</v>
      </c>
      <c r="P424" s="17">
        <f t="shared" si="57"/>
        <v>12</v>
      </c>
      <c r="Q424" s="17">
        <f t="shared" si="58"/>
        <v>0</v>
      </c>
      <c r="R424" s="17">
        <f t="shared" si="59"/>
        <v>0</v>
      </c>
      <c r="S424" s="17">
        <f t="shared" si="60"/>
        <v>0</v>
      </c>
      <c r="T424" s="17">
        <f t="shared" si="56"/>
        <v>0</v>
      </c>
      <c r="U424" s="4"/>
      <c r="V424" s="4"/>
    </row>
    <row r="425" spans="1:22" x14ac:dyDescent="0.35">
      <c r="A425" s="290" t="str">
        <f t="shared" si="54"/>
        <v>Sat</v>
      </c>
      <c r="B425" s="15"/>
      <c r="C425" s="16"/>
      <c r="D425" s="6"/>
      <c r="E425" s="6"/>
      <c r="F425" s="6"/>
      <c r="G425" s="6"/>
      <c r="H425" s="6"/>
      <c r="I425" s="6"/>
      <c r="J425" s="6"/>
      <c r="K425" s="6"/>
      <c r="L425" s="20"/>
      <c r="M425" s="84">
        <f t="shared" si="53"/>
        <v>0</v>
      </c>
      <c r="N425" s="250">
        <f>RHcount!X419</f>
        <v>0</v>
      </c>
      <c r="O425" s="17">
        <f t="shared" si="55"/>
        <v>12</v>
      </c>
      <c r="P425" s="17">
        <f t="shared" si="57"/>
        <v>12</v>
      </c>
      <c r="Q425" s="17">
        <f t="shared" si="58"/>
        <v>0</v>
      </c>
      <c r="R425" s="17">
        <f t="shared" si="59"/>
        <v>0</v>
      </c>
      <c r="S425" s="17">
        <f t="shared" si="60"/>
        <v>0</v>
      </c>
      <c r="T425" s="17">
        <f t="shared" si="56"/>
        <v>0</v>
      </c>
      <c r="U425" s="4"/>
      <c r="V425" s="4"/>
    </row>
    <row r="426" spans="1:22" x14ac:dyDescent="0.35">
      <c r="A426" s="290" t="str">
        <f t="shared" si="54"/>
        <v>Sat</v>
      </c>
      <c r="B426" s="15"/>
      <c r="C426" s="16"/>
      <c r="D426" s="6"/>
      <c r="E426" s="6"/>
      <c r="F426" s="6"/>
      <c r="G426" s="6"/>
      <c r="H426" s="6"/>
      <c r="I426" s="6"/>
      <c r="J426" s="6"/>
      <c r="K426" s="6"/>
      <c r="L426" s="20"/>
      <c r="M426" s="84">
        <f t="shared" si="53"/>
        <v>0</v>
      </c>
      <c r="N426" s="250">
        <f>RHcount!X420</f>
        <v>0</v>
      </c>
      <c r="O426" s="17">
        <f t="shared" si="55"/>
        <v>12</v>
      </c>
      <c r="P426" s="17">
        <f t="shared" si="57"/>
        <v>12</v>
      </c>
      <c r="Q426" s="17">
        <f t="shared" si="58"/>
        <v>0</v>
      </c>
      <c r="R426" s="17">
        <f t="shared" si="59"/>
        <v>0</v>
      </c>
      <c r="S426" s="17">
        <f t="shared" si="60"/>
        <v>0</v>
      </c>
      <c r="T426" s="17">
        <f t="shared" si="56"/>
        <v>0</v>
      </c>
      <c r="U426" s="4"/>
      <c r="V426" s="4"/>
    </row>
    <row r="427" spans="1:22" x14ac:dyDescent="0.35">
      <c r="A427" s="290" t="str">
        <f t="shared" si="54"/>
        <v>Sat</v>
      </c>
      <c r="B427" s="15"/>
      <c r="C427" s="16"/>
      <c r="D427" s="6"/>
      <c r="E427" s="6"/>
      <c r="F427" s="6"/>
      <c r="G427" s="6"/>
      <c r="H427" s="6"/>
      <c r="I427" s="6"/>
      <c r="J427" s="6"/>
      <c r="K427" s="6"/>
      <c r="L427" s="20"/>
      <c r="M427" s="84">
        <f t="shared" si="53"/>
        <v>0</v>
      </c>
      <c r="N427" s="250">
        <f>RHcount!X421</f>
        <v>0</v>
      </c>
      <c r="O427" s="17">
        <f t="shared" si="55"/>
        <v>12</v>
      </c>
      <c r="P427" s="17">
        <f t="shared" si="57"/>
        <v>12</v>
      </c>
      <c r="Q427" s="17">
        <f t="shared" si="58"/>
        <v>0</v>
      </c>
      <c r="R427" s="17">
        <f t="shared" si="59"/>
        <v>0</v>
      </c>
      <c r="S427" s="17">
        <f t="shared" si="60"/>
        <v>0</v>
      </c>
      <c r="T427" s="17">
        <f t="shared" si="56"/>
        <v>0</v>
      </c>
      <c r="U427" s="4"/>
      <c r="V427" s="4"/>
    </row>
    <row r="428" spans="1:22" x14ac:dyDescent="0.35">
      <c r="A428" s="290" t="str">
        <f t="shared" si="54"/>
        <v>Sat</v>
      </c>
      <c r="B428" s="15"/>
      <c r="C428" s="16"/>
      <c r="D428" s="6"/>
      <c r="E428" s="6"/>
      <c r="F428" s="6"/>
      <c r="G428" s="6"/>
      <c r="H428" s="6"/>
      <c r="I428" s="6"/>
      <c r="J428" s="6"/>
      <c r="K428" s="6"/>
      <c r="L428" s="20"/>
      <c r="M428" s="84">
        <f t="shared" si="53"/>
        <v>0</v>
      </c>
      <c r="N428" s="250">
        <f>RHcount!X422</f>
        <v>0</v>
      </c>
      <c r="O428" s="17">
        <f t="shared" si="55"/>
        <v>12</v>
      </c>
      <c r="P428" s="17">
        <f t="shared" si="57"/>
        <v>12</v>
      </c>
      <c r="Q428" s="17">
        <f t="shared" si="58"/>
        <v>0</v>
      </c>
      <c r="R428" s="17">
        <f t="shared" si="59"/>
        <v>0</v>
      </c>
      <c r="S428" s="17">
        <f t="shared" si="60"/>
        <v>0</v>
      </c>
      <c r="T428" s="17">
        <f t="shared" si="56"/>
        <v>0</v>
      </c>
      <c r="U428" s="4"/>
      <c r="V428" s="4"/>
    </row>
    <row r="429" spans="1:22" x14ac:dyDescent="0.35">
      <c r="A429" s="290" t="str">
        <f t="shared" si="54"/>
        <v>Sat</v>
      </c>
      <c r="B429" s="15"/>
      <c r="C429" s="16"/>
      <c r="D429" s="6"/>
      <c r="E429" s="6"/>
      <c r="F429" s="6"/>
      <c r="G429" s="6"/>
      <c r="H429" s="6"/>
      <c r="I429" s="6"/>
      <c r="J429" s="6"/>
      <c r="K429" s="6"/>
      <c r="L429" s="20"/>
      <c r="M429" s="84">
        <f t="shared" si="53"/>
        <v>0</v>
      </c>
      <c r="N429" s="250">
        <f>RHcount!X423</f>
        <v>0</v>
      </c>
      <c r="O429" s="17">
        <f t="shared" si="55"/>
        <v>12</v>
      </c>
      <c r="P429" s="17">
        <f t="shared" si="57"/>
        <v>12</v>
      </c>
      <c r="Q429" s="17">
        <f t="shared" si="58"/>
        <v>0</v>
      </c>
      <c r="R429" s="17">
        <f t="shared" si="59"/>
        <v>0</v>
      </c>
      <c r="S429" s="17">
        <f t="shared" si="60"/>
        <v>0</v>
      </c>
      <c r="T429" s="17">
        <f t="shared" si="56"/>
        <v>0</v>
      </c>
      <c r="U429" s="4"/>
      <c r="V429" s="4"/>
    </row>
    <row r="430" spans="1:22" x14ac:dyDescent="0.35">
      <c r="A430" s="290" t="str">
        <f t="shared" si="54"/>
        <v>Sat</v>
      </c>
      <c r="B430" s="15"/>
      <c r="C430" s="16"/>
      <c r="D430" s="6"/>
      <c r="E430" s="6"/>
      <c r="F430" s="6"/>
      <c r="G430" s="6"/>
      <c r="H430" s="6"/>
      <c r="I430" s="6"/>
      <c r="J430" s="6"/>
      <c r="K430" s="6"/>
      <c r="L430" s="20"/>
      <c r="M430" s="84">
        <f t="shared" si="53"/>
        <v>0</v>
      </c>
      <c r="N430" s="250">
        <f>RHcount!X424</f>
        <v>0</v>
      </c>
      <c r="O430" s="17">
        <f t="shared" si="55"/>
        <v>12</v>
      </c>
      <c r="P430" s="17">
        <f t="shared" si="57"/>
        <v>12</v>
      </c>
      <c r="Q430" s="17">
        <f t="shared" si="58"/>
        <v>0</v>
      </c>
      <c r="R430" s="17">
        <f t="shared" si="59"/>
        <v>0</v>
      </c>
      <c r="S430" s="17">
        <f t="shared" si="60"/>
        <v>0</v>
      </c>
      <c r="T430" s="17">
        <f t="shared" si="56"/>
        <v>0</v>
      </c>
      <c r="U430" s="4"/>
      <c r="V430" s="4"/>
    </row>
    <row r="431" spans="1:22" x14ac:dyDescent="0.35">
      <c r="A431" s="290" t="str">
        <f t="shared" si="54"/>
        <v>Sat</v>
      </c>
      <c r="B431" s="15"/>
      <c r="C431" s="16"/>
      <c r="D431" s="6"/>
      <c r="E431" s="6"/>
      <c r="F431" s="6"/>
      <c r="G431" s="6"/>
      <c r="H431" s="6"/>
      <c r="I431" s="6"/>
      <c r="J431" s="6"/>
      <c r="K431" s="6"/>
      <c r="L431" s="20"/>
      <c r="M431" s="84">
        <f t="shared" si="53"/>
        <v>0</v>
      </c>
      <c r="N431" s="250">
        <f>RHcount!X425</f>
        <v>0</v>
      </c>
      <c r="O431" s="17">
        <f t="shared" si="55"/>
        <v>12</v>
      </c>
      <c r="P431" s="17">
        <f t="shared" si="57"/>
        <v>12</v>
      </c>
      <c r="Q431" s="17">
        <f t="shared" si="58"/>
        <v>0</v>
      </c>
      <c r="R431" s="17">
        <f t="shared" si="59"/>
        <v>0</v>
      </c>
      <c r="S431" s="17">
        <f t="shared" si="60"/>
        <v>0</v>
      </c>
      <c r="T431" s="17">
        <f t="shared" si="56"/>
        <v>0</v>
      </c>
      <c r="U431" s="4"/>
      <c r="V431" s="4"/>
    </row>
    <row r="432" spans="1:22" x14ac:dyDescent="0.35">
      <c r="A432" s="290" t="str">
        <f t="shared" si="54"/>
        <v>Sat</v>
      </c>
      <c r="B432" s="15"/>
      <c r="C432" s="16"/>
      <c r="D432" s="6"/>
      <c r="E432" s="6"/>
      <c r="F432" s="6"/>
      <c r="G432" s="6"/>
      <c r="H432" s="6"/>
      <c r="I432" s="6"/>
      <c r="J432" s="6"/>
      <c r="K432" s="6"/>
      <c r="L432" s="20"/>
      <c r="M432" s="84">
        <f t="shared" si="53"/>
        <v>0</v>
      </c>
      <c r="N432" s="250">
        <f>RHcount!X426</f>
        <v>0</v>
      </c>
      <c r="O432" s="17">
        <f t="shared" si="55"/>
        <v>12</v>
      </c>
      <c r="P432" s="17">
        <f t="shared" si="57"/>
        <v>12</v>
      </c>
      <c r="Q432" s="17">
        <f t="shared" si="58"/>
        <v>0</v>
      </c>
      <c r="R432" s="17">
        <f t="shared" si="59"/>
        <v>0</v>
      </c>
      <c r="S432" s="17">
        <f t="shared" si="60"/>
        <v>0</v>
      </c>
      <c r="T432" s="17">
        <f t="shared" si="56"/>
        <v>0</v>
      </c>
      <c r="U432" s="4"/>
      <c r="V432" s="4"/>
    </row>
    <row r="433" spans="1:22" x14ac:dyDescent="0.35">
      <c r="A433" s="290" t="str">
        <f t="shared" si="54"/>
        <v>Sat</v>
      </c>
      <c r="B433" s="15"/>
      <c r="C433" s="16"/>
      <c r="D433" s="6"/>
      <c r="E433" s="6"/>
      <c r="F433" s="6"/>
      <c r="G433" s="6"/>
      <c r="H433" s="6"/>
      <c r="I433" s="6"/>
      <c r="J433" s="6"/>
      <c r="K433" s="6"/>
      <c r="L433" s="20"/>
      <c r="M433" s="84">
        <f t="shared" si="53"/>
        <v>0</v>
      </c>
      <c r="N433" s="250">
        <f>RHcount!X427</f>
        <v>0</v>
      </c>
      <c r="O433" s="17">
        <f t="shared" si="55"/>
        <v>12</v>
      </c>
      <c r="P433" s="17">
        <f t="shared" si="57"/>
        <v>12</v>
      </c>
      <c r="Q433" s="17">
        <f t="shared" si="58"/>
        <v>0</v>
      </c>
      <c r="R433" s="17">
        <f t="shared" si="59"/>
        <v>0</v>
      </c>
      <c r="S433" s="17">
        <f t="shared" si="60"/>
        <v>0</v>
      </c>
      <c r="T433" s="17">
        <f t="shared" si="56"/>
        <v>0</v>
      </c>
      <c r="U433" s="4"/>
      <c r="V433" s="4"/>
    </row>
    <row r="434" spans="1:22" x14ac:dyDescent="0.35">
      <c r="A434" s="290" t="str">
        <f t="shared" si="54"/>
        <v>Sat</v>
      </c>
      <c r="B434" s="15"/>
      <c r="C434" s="16"/>
      <c r="D434" s="6"/>
      <c r="E434" s="6"/>
      <c r="F434" s="6"/>
      <c r="G434" s="6"/>
      <c r="H434" s="6"/>
      <c r="I434" s="6"/>
      <c r="J434" s="6"/>
      <c r="K434" s="6"/>
      <c r="L434" s="20"/>
      <c r="M434" s="84">
        <f t="shared" si="53"/>
        <v>0</v>
      </c>
      <c r="N434" s="250">
        <f>RHcount!X428</f>
        <v>0</v>
      </c>
      <c r="O434" s="17">
        <f t="shared" si="55"/>
        <v>12</v>
      </c>
      <c r="P434" s="17">
        <f t="shared" si="57"/>
        <v>12</v>
      </c>
      <c r="Q434" s="17">
        <f t="shared" si="58"/>
        <v>0</v>
      </c>
      <c r="R434" s="17">
        <f t="shared" si="59"/>
        <v>0</v>
      </c>
      <c r="S434" s="17">
        <f t="shared" si="60"/>
        <v>0</v>
      </c>
      <c r="T434" s="17">
        <f t="shared" si="56"/>
        <v>0</v>
      </c>
      <c r="U434" s="4"/>
      <c r="V434" s="4"/>
    </row>
    <row r="435" spans="1:22" x14ac:dyDescent="0.35">
      <c r="A435" s="290" t="str">
        <f t="shared" si="54"/>
        <v>Sat</v>
      </c>
      <c r="B435" s="15"/>
      <c r="C435" s="16"/>
      <c r="D435" s="6"/>
      <c r="E435" s="6"/>
      <c r="F435" s="6"/>
      <c r="G435" s="6"/>
      <c r="H435" s="6"/>
      <c r="I435" s="6"/>
      <c r="J435" s="6"/>
      <c r="K435" s="6"/>
      <c r="L435" s="20"/>
      <c r="M435" s="84">
        <f t="shared" si="53"/>
        <v>0</v>
      </c>
      <c r="N435" s="250">
        <f>RHcount!X429</f>
        <v>0</v>
      </c>
      <c r="O435" s="17">
        <f t="shared" si="55"/>
        <v>12</v>
      </c>
      <c r="P435" s="17">
        <f t="shared" si="57"/>
        <v>12</v>
      </c>
      <c r="Q435" s="17">
        <f t="shared" si="58"/>
        <v>0</v>
      </c>
      <c r="R435" s="17">
        <f t="shared" si="59"/>
        <v>0</v>
      </c>
      <c r="S435" s="17">
        <f t="shared" si="60"/>
        <v>0</v>
      </c>
      <c r="T435" s="17">
        <f t="shared" si="56"/>
        <v>0</v>
      </c>
      <c r="U435" s="4"/>
      <c r="V435" s="4"/>
    </row>
    <row r="436" spans="1:22" x14ac:dyDescent="0.35">
      <c r="A436" s="290" t="str">
        <f t="shared" si="54"/>
        <v>Sat</v>
      </c>
      <c r="B436" s="15"/>
      <c r="C436" s="16"/>
      <c r="D436" s="6"/>
      <c r="E436" s="6"/>
      <c r="F436" s="6"/>
      <c r="G436" s="6"/>
      <c r="H436" s="6"/>
      <c r="I436" s="6"/>
      <c r="J436" s="6"/>
      <c r="K436" s="6"/>
      <c r="L436" s="20"/>
      <c r="M436" s="84">
        <f t="shared" si="53"/>
        <v>0</v>
      </c>
      <c r="N436" s="250">
        <f>RHcount!X430</f>
        <v>0</v>
      </c>
      <c r="O436" s="17">
        <f t="shared" si="55"/>
        <v>12</v>
      </c>
      <c r="P436" s="17">
        <f t="shared" si="57"/>
        <v>12</v>
      </c>
      <c r="Q436" s="17">
        <f t="shared" si="58"/>
        <v>0</v>
      </c>
      <c r="R436" s="17">
        <f t="shared" si="59"/>
        <v>0</v>
      </c>
      <c r="S436" s="17">
        <f t="shared" si="60"/>
        <v>0</v>
      </c>
      <c r="T436" s="17">
        <f t="shared" si="56"/>
        <v>0</v>
      </c>
      <c r="U436" s="4"/>
      <c r="V436" s="4"/>
    </row>
    <row r="437" spans="1:22" x14ac:dyDescent="0.35">
      <c r="A437" s="290" t="str">
        <f t="shared" si="54"/>
        <v>Sat</v>
      </c>
      <c r="B437" s="15"/>
      <c r="C437" s="16"/>
      <c r="D437" s="6"/>
      <c r="E437" s="6"/>
      <c r="F437" s="6"/>
      <c r="G437" s="6"/>
      <c r="H437" s="6"/>
      <c r="I437" s="6"/>
      <c r="J437" s="6"/>
      <c r="K437" s="6"/>
      <c r="L437" s="20"/>
      <c r="M437" s="84">
        <f t="shared" si="53"/>
        <v>0</v>
      </c>
      <c r="N437" s="250">
        <f>RHcount!X431</f>
        <v>0</v>
      </c>
      <c r="O437" s="17">
        <f t="shared" si="55"/>
        <v>12</v>
      </c>
      <c r="P437" s="17">
        <f t="shared" si="57"/>
        <v>12</v>
      </c>
      <c r="Q437" s="17">
        <f t="shared" si="58"/>
        <v>0</v>
      </c>
      <c r="R437" s="17">
        <f t="shared" si="59"/>
        <v>0</v>
      </c>
      <c r="S437" s="17">
        <f t="shared" si="60"/>
        <v>0</v>
      </c>
      <c r="T437" s="17">
        <f t="shared" si="56"/>
        <v>0</v>
      </c>
      <c r="U437" s="4"/>
      <c r="V437" s="4"/>
    </row>
    <row r="438" spans="1:22" x14ac:dyDescent="0.35">
      <c r="A438" s="290" t="str">
        <f t="shared" si="54"/>
        <v>Sat</v>
      </c>
      <c r="B438" s="15"/>
      <c r="C438" s="16"/>
      <c r="D438" s="6"/>
      <c r="E438" s="6"/>
      <c r="F438" s="6"/>
      <c r="G438" s="6"/>
      <c r="H438" s="6"/>
      <c r="I438" s="6"/>
      <c r="J438" s="6"/>
      <c r="K438" s="6"/>
      <c r="L438" s="20"/>
      <c r="M438" s="84">
        <f t="shared" si="53"/>
        <v>0</v>
      </c>
      <c r="N438" s="250">
        <f>RHcount!X432</f>
        <v>0</v>
      </c>
      <c r="O438" s="17">
        <f t="shared" si="55"/>
        <v>12</v>
      </c>
      <c r="P438" s="17">
        <f t="shared" si="57"/>
        <v>12</v>
      </c>
      <c r="Q438" s="17">
        <f t="shared" si="58"/>
        <v>0</v>
      </c>
      <c r="R438" s="17">
        <f t="shared" si="59"/>
        <v>0</v>
      </c>
      <c r="S438" s="17">
        <f t="shared" si="60"/>
        <v>0</v>
      </c>
      <c r="T438" s="17">
        <f t="shared" si="56"/>
        <v>0</v>
      </c>
      <c r="U438" s="4"/>
      <c r="V438" s="4"/>
    </row>
    <row r="439" spans="1:22" x14ac:dyDescent="0.35">
      <c r="A439" s="290" t="str">
        <f t="shared" si="54"/>
        <v>Sat</v>
      </c>
      <c r="B439" s="15"/>
      <c r="C439" s="16"/>
      <c r="D439" s="6"/>
      <c r="E439" s="6"/>
      <c r="F439" s="6"/>
      <c r="G439" s="6"/>
      <c r="H439" s="6"/>
      <c r="I439" s="6"/>
      <c r="J439" s="6"/>
      <c r="K439" s="6"/>
      <c r="L439" s="20"/>
      <c r="M439" s="84">
        <f t="shared" si="53"/>
        <v>0</v>
      </c>
      <c r="N439" s="250">
        <f>RHcount!X433</f>
        <v>0</v>
      </c>
      <c r="O439" s="17">
        <f t="shared" si="55"/>
        <v>12</v>
      </c>
      <c r="P439" s="17">
        <f t="shared" si="57"/>
        <v>12</v>
      </c>
      <c r="Q439" s="17">
        <f t="shared" si="58"/>
        <v>0</v>
      </c>
      <c r="R439" s="17">
        <f t="shared" si="59"/>
        <v>0</v>
      </c>
      <c r="S439" s="17">
        <f t="shared" si="60"/>
        <v>0</v>
      </c>
      <c r="T439" s="17">
        <f t="shared" si="56"/>
        <v>0</v>
      </c>
      <c r="U439" s="4"/>
      <c r="V439" s="4"/>
    </row>
    <row r="440" spans="1:22" x14ac:dyDescent="0.35">
      <c r="A440" s="290" t="str">
        <f t="shared" si="54"/>
        <v>Sat</v>
      </c>
      <c r="B440" s="15"/>
      <c r="C440" s="16"/>
      <c r="D440" s="6"/>
      <c r="E440" s="6"/>
      <c r="F440" s="6"/>
      <c r="G440" s="6"/>
      <c r="H440" s="6"/>
      <c r="I440" s="6"/>
      <c r="J440" s="6"/>
      <c r="K440" s="6"/>
      <c r="L440" s="20"/>
      <c r="M440" s="84">
        <f t="shared" si="53"/>
        <v>0</v>
      </c>
      <c r="N440" s="250">
        <f>RHcount!X434</f>
        <v>0</v>
      </c>
      <c r="O440" s="17">
        <f t="shared" si="55"/>
        <v>12</v>
      </c>
      <c r="P440" s="17">
        <f t="shared" si="57"/>
        <v>12</v>
      </c>
      <c r="Q440" s="17">
        <f t="shared" si="58"/>
        <v>0</v>
      </c>
      <c r="R440" s="17">
        <f t="shared" si="59"/>
        <v>0</v>
      </c>
      <c r="S440" s="17">
        <f t="shared" si="60"/>
        <v>0</v>
      </c>
      <c r="T440" s="17">
        <f t="shared" si="56"/>
        <v>0</v>
      </c>
      <c r="U440" s="4"/>
      <c r="V440" s="4"/>
    </row>
    <row r="441" spans="1:22" x14ac:dyDescent="0.35">
      <c r="A441" s="290" t="str">
        <f t="shared" si="54"/>
        <v>Sat</v>
      </c>
      <c r="B441" s="15"/>
      <c r="C441" s="16"/>
      <c r="D441" s="6"/>
      <c r="E441" s="6"/>
      <c r="F441" s="6"/>
      <c r="G441" s="6"/>
      <c r="H441" s="6"/>
      <c r="I441" s="6"/>
      <c r="J441" s="6"/>
      <c r="K441" s="6"/>
      <c r="L441" s="20"/>
      <c r="M441" s="84">
        <f t="shared" si="53"/>
        <v>0</v>
      </c>
      <c r="N441" s="250">
        <f>RHcount!X435</f>
        <v>0</v>
      </c>
      <c r="O441" s="17">
        <f t="shared" si="55"/>
        <v>12</v>
      </c>
      <c r="P441" s="17">
        <f t="shared" si="57"/>
        <v>12</v>
      </c>
      <c r="Q441" s="17">
        <f t="shared" si="58"/>
        <v>0</v>
      </c>
      <c r="R441" s="17">
        <f t="shared" si="59"/>
        <v>0</v>
      </c>
      <c r="S441" s="17">
        <f t="shared" si="60"/>
        <v>0</v>
      </c>
      <c r="T441" s="17">
        <f t="shared" si="56"/>
        <v>0</v>
      </c>
      <c r="U441" s="4"/>
      <c r="V441" s="4"/>
    </row>
    <row r="442" spans="1:22" x14ac:dyDescent="0.35">
      <c r="A442" s="290" t="str">
        <f t="shared" si="54"/>
        <v>Sat</v>
      </c>
      <c r="B442" s="15"/>
      <c r="C442" s="16"/>
      <c r="D442" s="6"/>
      <c r="E442" s="6"/>
      <c r="F442" s="6"/>
      <c r="G442" s="6"/>
      <c r="H442" s="6"/>
      <c r="I442" s="6"/>
      <c r="J442" s="6"/>
      <c r="K442" s="6"/>
      <c r="L442" s="20"/>
      <c r="M442" s="84">
        <f t="shared" si="53"/>
        <v>0</v>
      </c>
      <c r="N442" s="250">
        <f>RHcount!X436</f>
        <v>0</v>
      </c>
      <c r="O442" s="17">
        <f t="shared" si="55"/>
        <v>12</v>
      </c>
      <c r="P442" s="17">
        <f t="shared" si="57"/>
        <v>12</v>
      </c>
      <c r="Q442" s="17">
        <f t="shared" si="58"/>
        <v>0</v>
      </c>
      <c r="R442" s="17">
        <f t="shared" si="59"/>
        <v>0</v>
      </c>
      <c r="S442" s="17">
        <f t="shared" si="60"/>
        <v>0</v>
      </c>
      <c r="T442" s="17">
        <f t="shared" si="56"/>
        <v>0</v>
      </c>
      <c r="U442" s="4"/>
      <c r="V442" s="4"/>
    </row>
    <row r="443" spans="1:22" x14ac:dyDescent="0.35">
      <c r="A443" s="290" t="str">
        <f t="shared" si="54"/>
        <v>Sat</v>
      </c>
      <c r="B443" s="15"/>
      <c r="C443" s="16"/>
      <c r="D443" s="6"/>
      <c r="E443" s="6"/>
      <c r="F443" s="6"/>
      <c r="G443" s="6"/>
      <c r="H443" s="6"/>
      <c r="I443" s="6"/>
      <c r="J443" s="6"/>
      <c r="K443" s="6"/>
      <c r="L443" s="20"/>
      <c r="M443" s="84">
        <f t="shared" si="53"/>
        <v>0</v>
      </c>
      <c r="N443" s="250">
        <f>RHcount!X437</f>
        <v>0</v>
      </c>
      <c r="O443" s="17">
        <f t="shared" si="55"/>
        <v>12</v>
      </c>
      <c r="P443" s="17">
        <f t="shared" si="57"/>
        <v>12</v>
      </c>
      <c r="Q443" s="17">
        <f t="shared" si="58"/>
        <v>0</v>
      </c>
      <c r="R443" s="17">
        <f t="shared" si="59"/>
        <v>0</v>
      </c>
      <c r="S443" s="17">
        <f t="shared" si="60"/>
        <v>0</v>
      </c>
      <c r="T443" s="17">
        <f t="shared" si="56"/>
        <v>0</v>
      </c>
      <c r="U443" s="4"/>
      <c r="V443" s="4"/>
    </row>
    <row r="444" spans="1:22" x14ac:dyDescent="0.35">
      <c r="A444" s="290" t="str">
        <f t="shared" si="54"/>
        <v>Sat</v>
      </c>
      <c r="B444" s="15"/>
      <c r="C444" s="16"/>
      <c r="D444" s="6"/>
      <c r="E444" s="6"/>
      <c r="F444" s="6"/>
      <c r="G444" s="6"/>
      <c r="H444" s="6"/>
      <c r="I444" s="6"/>
      <c r="J444" s="6"/>
      <c r="K444" s="6"/>
      <c r="L444" s="20"/>
      <c r="M444" s="84">
        <f t="shared" si="53"/>
        <v>0</v>
      </c>
      <c r="N444" s="250">
        <f>RHcount!X438</f>
        <v>0</v>
      </c>
      <c r="O444" s="17">
        <f t="shared" si="55"/>
        <v>12</v>
      </c>
      <c r="P444" s="17">
        <f t="shared" si="57"/>
        <v>12</v>
      </c>
      <c r="Q444" s="17">
        <f t="shared" si="58"/>
        <v>0</v>
      </c>
      <c r="R444" s="17">
        <f t="shared" si="59"/>
        <v>0</v>
      </c>
      <c r="S444" s="17">
        <f t="shared" si="60"/>
        <v>0</v>
      </c>
      <c r="T444" s="17">
        <f t="shared" si="56"/>
        <v>0</v>
      </c>
      <c r="U444" s="4"/>
      <c r="V444" s="4"/>
    </row>
    <row r="445" spans="1:22" x14ac:dyDescent="0.35">
      <c r="A445" s="290" t="str">
        <f t="shared" si="54"/>
        <v>Sat</v>
      </c>
      <c r="B445" s="15"/>
      <c r="C445" s="16"/>
      <c r="D445" s="6"/>
      <c r="E445" s="6"/>
      <c r="F445" s="6"/>
      <c r="G445" s="6"/>
      <c r="H445" s="6"/>
      <c r="I445" s="6"/>
      <c r="J445" s="6"/>
      <c r="K445" s="6"/>
      <c r="L445" s="20"/>
      <c r="M445" s="84">
        <f t="shared" si="53"/>
        <v>0</v>
      </c>
      <c r="N445" s="250">
        <f>RHcount!X439</f>
        <v>0</v>
      </c>
      <c r="O445" s="17">
        <f t="shared" si="55"/>
        <v>12</v>
      </c>
      <c r="P445" s="17">
        <f t="shared" si="57"/>
        <v>12</v>
      </c>
      <c r="Q445" s="17">
        <f t="shared" si="58"/>
        <v>0</v>
      </c>
      <c r="R445" s="17">
        <f t="shared" si="59"/>
        <v>0</v>
      </c>
      <c r="S445" s="17">
        <f t="shared" si="60"/>
        <v>0</v>
      </c>
      <c r="T445" s="17">
        <f t="shared" si="56"/>
        <v>0</v>
      </c>
      <c r="U445" s="4"/>
      <c r="V445" s="4"/>
    </row>
    <row r="446" spans="1:22" x14ac:dyDescent="0.35">
      <c r="A446" s="290" t="str">
        <f t="shared" si="54"/>
        <v>Sat</v>
      </c>
      <c r="B446" s="15"/>
      <c r="C446" s="16"/>
      <c r="D446" s="6"/>
      <c r="E446" s="6"/>
      <c r="F446" s="6"/>
      <c r="G446" s="6"/>
      <c r="H446" s="6"/>
      <c r="I446" s="6"/>
      <c r="J446" s="6"/>
      <c r="K446" s="6"/>
      <c r="L446" s="20"/>
      <c r="M446" s="84">
        <f t="shared" si="53"/>
        <v>0</v>
      </c>
      <c r="N446" s="250">
        <f>RHcount!X440</f>
        <v>0</v>
      </c>
      <c r="O446" s="17">
        <f t="shared" si="55"/>
        <v>12</v>
      </c>
      <c r="P446" s="17">
        <f t="shared" si="57"/>
        <v>12</v>
      </c>
      <c r="Q446" s="17">
        <f t="shared" si="58"/>
        <v>0</v>
      </c>
      <c r="R446" s="17">
        <f t="shared" si="59"/>
        <v>0</v>
      </c>
      <c r="S446" s="17">
        <f t="shared" si="60"/>
        <v>0</v>
      </c>
      <c r="T446" s="17">
        <f t="shared" si="56"/>
        <v>0</v>
      </c>
      <c r="U446" s="4"/>
      <c r="V446" s="4"/>
    </row>
    <row r="447" spans="1:22" x14ac:dyDescent="0.35">
      <c r="A447" s="290" t="str">
        <f t="shared" si="54"/>
        <v>Sat</v>
      </c>
      <c r="B447" s="15"/>
      <c r="C447" s="16"/>
      <c r="D447" s="6"/>
      <c r="E447" s="6"/>
      <c r="F447" s="6"/>
      <c r="G447" s="6"/>
      <c r="H447" s="6"/>
      <c r="I447" s="6"/>
      <c r="J447" s="6"/>
      <c r="K447" s="6"/>
      <c r="L447" s="20"/>
      <c r="M447" s="84">
        <f t="shared" si="53"/>
        <v>0</v>
      </c>
      <c r="N447" s="250">
        <f>RHcount!X441</f>
        <v>0</v>
      </c>
      <c r="O447" s="17">
        <f t="shared" si="55"/>
        <v>12</v>
      </c>
      <c r="P447" s="17">
        <f t="shared" si="57"/>
        <v>12</v>
      </c>
      <c r="Q447" s="17">
        <f t="shared" si="58"/>
        <v>0</v>
      </c>
      <c r="R447" s="17">
        <f t="shared" si="59"/>
        <v>0</v>
      </c>
      <c r="S447" s="17">
        <f t="shared" si="60"/>
        <v>0</v>
      </c>
      <c r="T447" s="17">
        <f t="shared" si="56"/>
        <v>0</v>
      </c>
      <c r="U447" s="4"/>
      <c r="V447" s="4"/>
    </row>
    <row r="448" spans="1:22" x14ac:dyDescent="0.35">
      <c r="A448" s="290" t="str">
        <f t="shared" si="54"/>
        <v>Sat</v>
      </c>
      <c r="B448" s="15"/>
      <c r="C448" s="16"/>
      <c r="D448" s="6"/>
      <c r="E448" s="6"/>
      <c r="F448" s="6"/>
      <c r="G448" s="6"/>
      <c r="H448" s="6"/>
      <c r="I448" s="6"/>
      <c r="J448" s="6"/>
      <c r="K448" s="6"/>
      <c r="L448" s="20"/>
      <c r="M448" s="84">
        <f t="shared" si="53"/>
        <v>0</v>
      </c>
      <c r="N448" s="250">
        <f>RHcount!X442</f>
        <v>0</v>
      </c>
      <c r="O448" s="17">
        <f t="shared" si="55"/>
        <v>12</v>
      </c>
      <c r="P448" s="17">
        <f t="shared" si="57"/>
        <v>12</v>
      </c>
      <c r="Q448" s="17">
        <f t="shared" si="58"/>
        <v>0</v>
      </c>
      <c r="R448" s="17">
        <f t="shared" si="59"/>
        <v>0</v>
      </c>
      <c r="S448" s="17">
        <f t="shared" si="60"/>
        <v>0</v>
      </c>
      <c r="T448" s="17">
        <f t="shared" si="56"/>
        <v>0</v>
      </c>
      <c r="U448" s="4"/>
      <c r="V448" s="4"/>
    </row>
    <row r="449" spans="1:22" x14ac:dyDescent="0.35">
      <c r="A449" s="290" t="str">
        <f t="shared" si="54"/>
        <v>Sat</v>
      </c>
      <c r="B449" s="15"/>
      <c r="C449" s="16"/>
      <c r="D449" s="6"/>
      <c r="E449" s="6"/>
      <c r="F449" s="6"/>
      <c r="G449" s="6"/>
      <c r="H449" s="6"/>
      <c r="I449" s="6"/>
      <c r="J449" s="6"/>
      <c r="K449" s="6"/>
      <c r="L449" s="20"/>
      <c r="M449" s="84">
        <f t="shared" si="53"/>
        <v>0</v>
      </c>
      <c r="N449" s="250">
        <f>RHcount!X443</f>
        <v>0</v>
      </c>
      <c r="O449" s="17">
        <f t="shared" si="55"/>
        <v>12</v>
      </c>
      <c r="P449" s="17">
        <f t="shared" si="57"/>
        <v>12</v>
      </c>
      <c r="Q449" s="17">
        <f t="shared" si="58"/>
        <v>0</v>
      </c>
      <c r="R449" s="17">
        <f t="shared" si="59"/>
        <v>0</v>
      </c>
      <c r="S449" s="17">
        <f t="shared" si="60"/>
        <v>0</v>
      </c>
      <c r="T449" s="17">
        <f t="shared" si="56"/>
        <v>0</v>
      </c>
      <c r="U449" s="4"/>
      <c r="V449" s="4"/>
    </row>
    <row r="450" spans="1:22" x14ac:dyDescent="0.35">
      <c r="A450" s="290" t="str">
        <f t="shared" si="54"/>
        <v>Sat</v>
      </c>
      <c r="B450" s="15"/>
      <c r="C450" s="16"/>
      <c r="D450" s="6"/>
      <c r="E450" s="6"/>
      <c r="F450" s="6"/>
      <c r="G450" s="6"/>
      <c r="H450" s="6"/>
      <c r="I450" s="6"/>
      <c r="J450" s="6"/>
      <c r="K450" s="6"/>
      <c r="L450" s="20"/>
      <c r="M450" s="84">
        <f t="shared" si="53"/>
        <v>0</v>
      </c>
      <c r="N450" s="250">
        <f>RHcount!X444</f>
        <v>0</v>
      </c>
      <c r="O450" s="17">
        <f t="shared" si="55"/>
        <v>12</v>
      </c>
      <c r="P450" s="17">
        <f t="shared" si="57"/>
        <v>12</v>
      </c>
      <c r="Q450" s="17">
        <f t="shared" si="58"/>
        <v>0</v>
      </c>
      <c r="R450" s="17">
        <f t="shared" si="59"/>
        <v>0</v>
      </c>
      <c r="S450" s="17">
        <f t="shared" si="60"/>
        <v>0</v>
      </c>
      <c r="T450" s="17">
        <f t="shared" si="56"/>
        <v>0</v>
      </c>
      <c r="U450" s="4"/>
      <c r="V450" s="4"/>
    </row>
    <row r="451" spans="1:22" x14ac:dyDescent="0.35">
      <c r="A451" s="290" t="str">
        <f t="shared" si="54"/>
        <v>Sat</v>
      </c>
      <c r="B451" s="15"/>
      <c r="C451" s="16"/>
      <c r="D451" s="6"/>
      <c r="E451" s="6"/>
      <c r="F451" s="6"/>
      <c r="G451" s="6"/>
      <c r="H451" s="6"/>
      <c r="I451" s="6"/>
      <c r="J451" s="6"/>
      <c r="K451" s="6"/>
      <c r="L451" s="20"/>
      <c r="M451" s="84">
        <f t="shared" si="53"/>
        <v>0</v>
      </c>
      <c r="N451" s="250">
        <f>RHcount!X445</f>
        <v>0</v>
      </c>
      <c r="O451" s="17">
        <f t="shared" si="55"/>
        <v>12</v>
      </c>
      <c r="P451" s="17">
        <f t="shared" si="57"/>
        <v>12</v>
      </c>
      <c r="Q451" s="17">
        <f t="shared" si="58"/>
        <v>0</v>
      </c>
      <c r="R451" s="17">
        <f t="shared" si="59"/>
        <v>0</v>
      </c>
      <c r="S451" s="17">
        <f t="shared" si="60"/>
        <v>0</v>
      </c>
      <c r="T451" s="17">
        <f t="shared" si="56"/>
        <v>0</v>
      </c>
      <c r="U451" s="4"/>
      <c r="V451" s="4"/>
    </row>
    <row r="452" spans="1:22" x14ac:dyDescent="0.35">
      <c r="A452" s="290" t="str">
        <f t="shared" si="54"/>
        <v>Sat</v>
      </c>
      <c r="B452" s="15"/>
      <c r="C452" s="16"/>
      <c r="D452" s="6"/>
      <c r="E452" s="6"/>
      <c r="F452" s="6"/>
      <c r="G452" s="6"/>
      <c r="H452" s="6"/>
      <c r="I452" s="6"/>
      <c r="J452" s="6"/>
      <c r="K452" s="6"/>
      <c r="L452" s="20"/>
      <c r="M452" s="84">
        <f t="shared" si="53"/>
        <v>0</v>
      </c>
      <c r="N452" s="250">
        <f>RHcount!X446</f>
        <v>0</v>
      </c>
      <c r="O452" s="17">
        <f t="shared" si="55"/>
        <v>12</v>
      </c>
      <c r="P452" s="17">
        <f t="shared" si="57"/>
        <v>12</v>
      </c>
      <c r="Q452" s="17">
        <f t="shared" si="58"/>
        <v>0</v>
      </c>
      <c r="R452" s="17">
        <f t="shared" si="59"/>
        <v>0</v>
      </c>
      <c r="S452" s="17">
        <f t="shared" si="60"/>
        <v>0</v>
      </c>
      <c r="T452" s="17">
        <f t="shared" si="56"/>
        <v>0</v>
      </c>
      <c r="U452" s="4"/>
      <c r="V452" s="4"/>
    </row>
    <row r="453" spans="1:22" x14ac:dyDescent="0.35">
      <c r="A453" s="290" t="str">
        <f t="shared" si="54"/>
        <v>Sat</v>
      </c>
      <c r="B453" s="15"/>
      <c r="C453" s="16"/>
      <c r="D453" s="6"/>
      <c r="E453" s="6"/>
      <c r="F453" s="6"/>
      <c r="G453" s="6"/>
      <c r="H453" s="6"/>
      <c r="I453" s="6"/>
      <c r="J453" s="6"/>
      <c r="K453" s="6"/>
      <c r="L453" s="20"/>
      <c r="M453" s="84">
        <f t="shared" si="53"/>
        <v>0</v>
      </c>
      <c r="N453" s="250">
        <f>RHcount!X447</f>
        <v>0</v>
      </c>
      <c r="O453" s="17">
        <f t="shared" si="55"/>
        <v>12</v>
      </c>
      <c r="P453" s="17">
        <f t="shared" si="57"/>
        <v>12</v>
      </c>
      <c r="Q453" s="17">
        <f t="shared" si="58"/>
        <v>0</v>
      </c>
      <c r="R453" s="17">
        <f t="shared" si="59"/>
        <v>0</v>
      </c>
      <c r="S453" s="17">
        <f t="shared" si="60"/>
        <v>0</v>
      </c>
      <c r="T453" s="17">
        <f t="shared" si="56"/>
        <v>0</v>
      </c>
      <c r="U453" s="4"/>
      <c r="V453" s="4"/>
    </row>
    <row r="454" spans="1:22" x14ac:dyDescent="0.35">
      <c r="A454" s="290" t="str">
        <f t="shared" si="54"/>
        <v>Sat</v>
      </c>
      <c r="B454" s="15"/>
      <c r="C454" s="16"/>
      <c r="D454" s="6"/>
      <c r="E454" s="6"/>
      <c r="F454" s="6"/>
      <c r="G454" s="6"/>
      <c r="H454" s="6"/>
      <c r="I454" s="6"/>
      <c r="J454" s="6"/>
      <c r="K454" s="6"/>
      <c r="L454" s="20"/>
      <c r="M454" s="84">
        <f t="shared" si="53"/>
        <v>0</v>
      </c>
      <c r="N454" s="250">
        <f>RHcount!X448</f>
        <v>0</v>
      </c>
      <c r="O454" s="17">
        <f t="shared" si="55"/>
        <v>12</v>
      </c>
      <c r="P454" s="17">
        <f t="shared" si="57"/>
        <v>12</v>
      </c>
      <c r="Q454" s="17">
        <f t="shared" si="58"/>
        <v>0</v>
      </c>
      <c r="R454" s="17">
        <f t="shared" si="59"/>
        <v>0</v>
      </c>
      <c r="S454" s="17">
        <f t="shared" si="60"/>
        <v>0</v>
      </c>
      <c r="T454" s="17">
        <f t="shared" si="56"/>
        <v>0</v>
      </c>
      <c r="U454" s="4"/>
      <c r="V454" s="4"/>
    </row>
    <row r="455" spans="1:22" x14ac:dyDescent="0.35">
      <c r="A455" s="290" t="str">
        <f t="shared" si="54"/>
        <v>Sat</v>
      </c>
      <c r="B455" s="15"/>
      <c r="C455" s="16"/>
      <c r="D455" s="6"/>
      <c r="E455" s="6"/>
      <c r="F455" s="6"/>
      <c r="G455" s="6"/>
      <c r="H455" s="6"/>
      <c r="I455" s="6"/>
      <c r="J455" s="6"/>
      <c r="K455" s="6"/>
      <c r="L455" s="20"/>
      <c r="M455" s="84">
        <f t="shared" si="53"/>
        <v>0</v>
      </c>
      <c r="N455" s="250">
        <f>RHcount!X449</f>
        <v>0</v>
      </c>
      <c r="O455" s="17">
        <f t="shared" si="55"/>
        <v>12</v>
      </c>
      <c r="P455" s="17">
        <f t="shared" si="57"/>
        <v>12</v>
      </c>
      <c r="Q455" s="17">
        <f t="shared" si="58"/>
        <v>0</v>
      </c>
      <c r="R455" s="17">
        <f t="shared" si="59"/>
        <v>0</v>
      </c>
      <c r="S455" s="17">
        <f t="shared" si="60"/>
        <v>0</v>
      </c>
      <c r="T455" s="17">
        <f t="shared" si="56"/>
        <v>0</v>
      </c>
      <c r="U455" s="4"/>
      <c r="V455" s="4"/>
    </row>
    <row r="456" spans="1:22" x14ac:dyDescent="0.35">
      <c r="A456" s="290" t="str">
        <f t="shared" si="54"/>
        <v>Sat</v>
      </c>
      <c r="B456" s="15"/>
      <c r="C456" s="16"/>
      <c r="D456" s="6"/>
      <c r="E456" s="6"/>
      <c r="F456" s="6"/>
      <c r="G456" s="6"/>
      <c r="H456" s="6"/>
      <c r="I456" s="6"/>
      <c r="J456" s="6"/>
      <c r="K456" s="6"/>
      <c r="L456" s="20"/>
      <c r="M456" s="84">
        <f t="shared" si="53"/>
        <v>0</v>
      </c>
      <c r="N456" s="250">
        <f>RHcount!X450</f>
        <v>0</v>
      </c>
      <c r="O456" s="17">
        <f t="shared" si="55"/>
        <v>12</v>
      </c>
      <c r="P456" s="17">
        <f t="shared" si="57"/>
        <v>12</v>
      </c>
      <c r="Q456" s="17">
        <f t="shared" si="58"/>
        <v>0</v>
      </c>
      <c r="R456" s="17">
        <f t="shared" si="59"/>
        <v>0</v>
      </c>
      <c r="S456" s="17">
        <f t="shared" si="60"/>
        <v>0</v>
      </c>
      <c r="T456" s="17">
        <f t="shared" si="56"/>
        <v>0</v>
      </c>
      <c r="U456" s="4"/>
      <c r="V456" s="4"/>
    </row>
    <row r="457" spans="1:22" x14ac:dyDescent="0.35">
      <c r="A457" s="290" t="str">
        <f t="shared" si="54"/>
        <v>Sat</v>
      </c>
      <c r="B457" s="15"/>
      <c r="C457" s="16"/>
      <c r="D457" s="6"/>
      <c r="E457" s="6"/>
      <c r="F457" s="6"/>
      <c r="G457" s="6"/>
      <c r="H457" s="6"/>
      <c r="I457" s="6"/>
      <c r="J457" s="6"/>
      <c r="K457" s="6"/>
      <c r="L457" s="20"/>
      <c r="M457" s="84">
        <f t="shared" si="53"/>
        <v>0</v>
      </c>
      <c r="N457" s="250">
        <f>RHcount!X451</f>
        <v>0</v>
      </c>
      <c r="O457" s="17">
        <f t="shared" si="55"/>
        <v>12</v>
      </c>
      <c r="P457" s="17">
        <f t="shared" si="57"/>
        <v>12</v>
      </c>
      <c r="Q457" s="17">
        <f t="shared" si="58"/>
        <v>0</v>
      </c>
      <c r="R457" s="17">
        <f t="shared" si="59"/>
        <v>0</v>
      </c>
      <c r="S457" s="17">
        <f t="shared" si="60"/>
        <v>0</v>
      </c>
      <c r="T457" s="17">
        <f t="shared" si="56"/>
        <v>0</v>
      </c>
      <c r="U457" s="4"/>
      <c r="V457" s="4"/>
    </row>
    <row r="458" spans="1:22" x14ac:dyDescent="0.35">
      <c r="A458" s="290" t="str">
        <f t="shared" si="54"/>
        <v>Sat</v>
      </c>
      <c r="B458" s="15"/>
      <c r="C458" s="16"/>
      <c r="D458" s="6"/>
      <c r="E458" s="6"/>
      <c r="F458" s="6"/>
      <c r="G458" s="6"/>
      <c r="H458" s="6"/>
      <c r="I458" s="6"/>
      <c r="J458" s="6"/>
      <c r="K458" s="6"/>
      <c r="L458" s="20"/>
      <c r="M458" s="84">
        <f t="shared" si="53"/>
        <v>0</v>
      </c>
      <c r="N458" s="250">
        <f>RHcount!X452</f>
        <v>0</v>
      </c>
      <c r="O458" s="17">
        <f t="shared" si="55"/>
        <v>12</v>
      </c>
      <c r="P458" s="17">
        <f t="shared" si="57"/>
        <v>12</v>
      </c>
      <c r="Q458" s="17">
        <f t="shared" si="58"/>
        <v>0</v>
      </c>
      <c r="R458" s="17">
        <f t="shared" si="59"/>
        <v>0</v>
      </c>
      <c r="S458" s="17">
        <f t="shared" si="60"/>
        <v>0</v>
      </c>
      <c r="T458" s="17">
        <f t="shared" si="56"/>
        <v>0</v>
      </c>
      <c r="U458" s="4"/>
      <c r="V458" s="4"/>
    </row>
    <row r="459" spans="1:22" x14ac:dyDescent="0.35">
      <c r="A459" s="290" t="str">
        <f t="shared" si="54"/>
        <v>Sat</v>
      </c>
      <c r="B459" s="15"/>
      <c r="C459" s="16"/>
      <c r="D459" s="6"/>
      <c r="E459" s="6"/>
      <c r="F459" s="6"/>
      <c r="G459" s="6"/>
      <c r="H459" s="6"/>
      <c r="I459" s="6"/>
      <c r="J459" s="6"/>
      <c r="K459" s="6"/>
      <c r="L459" s="20"/>
      <c r="M459" s="84">
        <f t="shared" ref="M459:M522" si="61">IF(F459&gt;"a",VLOOKUP(F459,$U$11:$V$26,2),F459)</f>
        <v>0</v>
      </c>
      <c r="N459" s="250">
        <f>RHcount!X453</f>
        <v>0</v>
      </c>
      <c r="O459" s="17">
        <f t="shared" si="55"/>
        <v>12</v>
      </c>
      <c r="P459" s="17">
        <f t="shared" si="57"/>
        <v>12</v>
      </c>
      <c r="Q459" s="17">
        <f t="shared" si="58"/>
        <v>0</v>
      </c>
      <c r="R459" s="17">
        <f t="shared" si="59"/>
        <v>0</v>
      </c>
      <c r="S459" s="17">
        <f t="shared" si="60"/>
        <v>0</v>
      </c>
      <c r="T459" s="17">
        <f t="shared" si="56"/>
        <v>0</v>
      </c>
      <c r="U459" s="4"/>
      <c r="V459" s="4"/>
    </row>
    <row r="460" spans="1:22" x14ac:dyDescent="0.35">
      <c r="A460" s="290" t="str">
        <f t="shared" si="54"/>
        <v>Sat</v>
      </c>
      <c r="B460" s="15"/>
      <c r="C460" s="16"/>
      <c r="D460" s="6"/>
      <c r="E460" s="6"/>
      <c r="F460" s="6"/>
      <c r="G460" s="6"/>
      <c r="H460" s="6"/>
      <c r="I460" s="6"/>
      <c r="J460" s="6"/>
      <c r="K460" s="6"/>
      <c r="L460" s="20"/>
      <c r="M460" s="84">
        <f t="shared" si="61"/>
        <v>0</v>
      </c>
      <c r="N460" s="250">
        <f>RHcount!X454</f>
        <v>0</v>
      </c>
      <c r="O460" s="17">
        <f t="shared" si="55"/>
        <v>12</v>
      </c>
      <c r="P460" s="17">
        <f t="shared" si="57"/>
        <v>12</v>
      </c>
      <c r="Q460" s="17">
        <f t="shared" si="58"/>
        <v>0</v>
      </c>
      <c r="R460" s="17">
        <f t="shared" si="59"/>
        <v>0</v>
      </c>
      <c r="S460" s="17">
        <f t="shared" si="60"/>
        <v>0</v>
      </c>
      <c r="T460" s="17">
        <f t="shared" si="56"/>
        <v>0</v>
      </c>
      <c r="U460" s="4"/>
      <c r="V460" s="4"/>
    </row>
    <row r="461" spans="1:22" x14ac:dyDescent="0.35">
      <c r="A461" s="290" t="str">
        <f t="shared" ref="A461:A524" si="62">TEXT(B461,"ddd")</f>
        <v>Sat</v>
      </c>
      <c r="B461" s="15"/>
      <c r="C461" s="16"/>
      <c r="D461" s="6"/>
      <c r="E461" s="6"/>
      <c r="F461" s="6"/>
      <c r="G461" s="6"/>
      <c r="H461" s="6"/>
      <c r="I461" s="6"/>
      <c r="J461" s="6"/>
      <c r="K461" s="6"/>
      <c r="L461" s="20"/>
      <c r="M461" s="84">
        <f t="shared" si="61"/>
        <v>0</v>
      </c>
      <c r="N461" s="250">
        <f>RHcount!X455</f>
        <v>0</v>
      </c>
      <c r="O461" s="17">
        <f t="shared" ref="O461:O524" si="63">HOUR(C461)+MINUTE(C461)/60+12</f>
        <v>12</v>
      </c>
      <c r="P461" s="17">
        <f t="shared" si="57"/>
        <v>12</v>
      </c>
      <c r="Q461" s="17">
        <f t="shared" si="58"/>
        <v>0</v>
      </c>
      <c r="R461" s="17">
        <f t="shared" si="59"/>
        <v>0</v>
      </c>
      <c r="S461" s="17">
        <f t="shared" si="60"/>
        <v>0</v>
      </c>
      <c r="T461" s="17">
        <f t="shared" ref="T461:T524" si="64">S461*R461</f>
        <v>0</v>
      </c>
      <c r="U461" s="4"/>
      <c r="V461" s="4"/>
    </row>
    <row r="462" spans="1:22" x14ac:dyDescent="0.35">
      <c r="A462" s="290" t="str">
        <f t="shared" si="62"/>
        <v>Sat</v>
      </c>
      <c r="B462" s="15"/>
      <c r="C462" s="16"/>
      <c r="D462" s="6"/>
      <c r="E462" s="6"/>
      <c r="F462" s="6"/>
      <c r="G462" s="6"/>
      <c r="H462" s="6"/>
      <c r="I462" s="6"/>
      <c r="J462" s="6"/>
      <c r="K462" s="6"/>
      <c r="L462" s="20"/>
      <c r="M462" s="84">
        <f t="shared" si="61"/>
        <v>0</v>
      </c>
      <c r="N462" s="250">
        <f>RHcount!X456</f>
        <v>0</v>
      </c>
      <c r="O462" s="17">
        <f t="shared" si="63"/>
        <v>12</v>
      </c>
      <c r="P462" s="17">
        <f t="shared" si="57"/>
        <v>12</v>
      </c>
      <c r="Q462" s="17">
        <f t="shared" si="58"/>
        <v>0</v>
      </c>
      <c r="R462" s="17">
        <f t="shared" si="59"/>
        <v>0</v>
      </c>
      <c r="S462" s="17">
        <f t="shared" si="60"/>
        <v>0</v>
      </c>
      <c r="T462" s="17">
        <f t="shared" si="64"/>
        <v>0</v>
      </c>
      <c r="U462" s="4"/>
      <c r="V462" s="4"/>
    </row>
    <row r="463" spans="1:22" x14ac:dyDescent="0.35">
      <c r="A463" s="290" t="str">
        <f t="shared" si="62"/>
        <v>Sat</v>
      </c>
      <c r="B463" s="15"/>
      <c r="C463" s="16"/>
      <c r="D463" s="6"/>
      <c r="E463" s="6"/>
      <c r="F463" s="6"/>
      <c r="G463" s="6"/>
      <c r="H463" s="6"/>
      <c r="I463" s="6"/>
      <c r="J463" s="6"/>
      <c r="K463" s="6"/>
      <c r="L463" s="20"/>
      <c r="M463" s="84">
        <f t="shared" si="61"/>
        <v>0</v>
      </c>
      <c r="N463" s="250">
        <f>RHcount!X457</f>
        <v>0</v>
      </c>
      <c r="O463" s="17">
        <f t="shared" si="63"/>
        <v>12</v>
      </c>
      <c r="P463" s="17">
        <f t="shared" si="57"/>
        <v>12</v>
      </c>
      <c r="Q463" s="17">
        <f t="shared" si="58"/>
        <v>0</v>
      </c>
      <c r="R463" s="17">
        <f t="shared" si="59"/>
        <v>0</v>
      </c>
      <c r="S463" s="17">
        <f t="shared" si="60"/>
        <v>0</v>
      </c>
      <c r="T463" s="17">
        <f t="shared" si="64"/>
        <v>0</v>
      </c>
      <c r="U463" s="4"/>
      <c r="V463" s="4"/>
    </row>
    <row r="464" spans="1:22" x14ac:dyDescent="0.35">
      <c r="A464" s="290" t="str">
        <f t="shared" si="62"/>
        <v>Sat</v>
      </c>
      <c r="B464" s="15"/>
      <c r="C464" s="16"/>
      <c r="D464" s="6"/>
      <c r="E464" s="6"/>
      <c r="F464" s="6"/>
      <c r="G464" s="6"/>
      <c r="H464" s="6"/>
      <c r="I464" s="6"/>
      <c r="J464" s="6"/>
      <c r="K464" s="6"/>
      <c r="L464" s="20"/>
      <c r="M464" s="84">
        <f t="shared" si="61"/>
        <v>0</v>
      </c>
      <c r="N464" s="250">
        <f>RHcount!X458</f>
        <v>0</v>
      </c>
      <c r="O464" s="17">
        <f t="shared" si="63"/>
        <v>12</v>
      </c>
      <c r="P464" s="17">
        <f t="shared" si="57"/>
        <v>12</v>
      </c>
      <c r="Q464" s="17">
        <f t="shared" si="58"/>
        <v>0</v>
      </c>
      <c r="R464" s="17">
        <f t="shared" si="59"/>
        <v>0</v>
      </c>
      <c r="S464" s="17">
        <f t="shared" si="60"/>
        <v>0</v>
      </c>
      <c r="T464" s="17">
        <f t="shared" si="64"/>
        <v>0</v>
      </c>
      <c r="U464" s="4"/>
      <c r="V464" s="4"/>
    </row>
    <row r="465" spans="1:22" x14ac:dyDescent="0.35">
      <c r="A465" s="290" t="str">
        <f t="shared" si="62"/>
        <v>Sat</v>
      </c>
      <c r="B465" s="15"/>
      <c r="C465" s="16"/>
      <c r="D465" s="6"/>
      <c r="E465" s="6"/>
      <c r="F465" s="6"/>
      <c r="G465" s="6"/>
      <c r="H465" s="6"/>
      <c r="I465" s="6"/>
      <c r="J465" s="6"/>
      <c r="K465" s="6"/>
      <c r="L465" s="20"/>
      <c r="M465" s="84">
        <f t="shared" si="61"/>
        <v>0</v>
      </c>
      <c r="N465" s="250">
        <f>RHcount!X459</f>
        <v>0</v>
      </c>
      <c r="O465" s="17">
        <f t="shared" si="63"/>
        <v>12</v>
      </c>
      <c r="P465" s="17">
        <f t="shared" si="57"/>
        <v>12</v>
      </c>
      <c r="Q465" s="17">
        <f t="shared" si="58"/>
        <v>0</v>
      </c>
      <c r="R465" s="17">
        <f t="shared" si="59"/>
        <v>0</v>
      </c>
      <c r="S465" s="17">
        <f t="shared" si="60"/>
        <v>0</v>
      </c>
      <c r="T465" s="17">
        <f t="shared" si="64"/>
        <v>0</v>
      </c>
      <c r="U465" s="4"/>
      <c r="V465" s="4"/>
    </row>
    <row r="466" spans="1:22" x14ac:dyDescent="0.35">
      <c r="A466" s="290" t="str">
        <f t="shared" si="62"/>
        <v>Sat</v>
      </c>
      <c r="B466" s="15"/>
      <c r="C466" s="16"/>
      <c r="D466" s="6"/>
      <c r="E466" s="6"/>
      <c r="F466" s="6"/>
      <c r="G466" s="6"/>
      <c r="H466" s="6"/>
      <c r="I466" s="6"/>
      <c r="J466" s="6"/>
      <c r="K466" s="6"/>
      <c r="L466" s="20"/>
      <c r="M466" s="84">
        <f t="shared" si="61"/>
        <v>0</v>
      </c>
      <c r="N466" s="250">
        <f>RHcount!X460</f>
        <v>0</v>
      </c>
      <c r="O466" s="17">
        <f t="shared" si="63"/>
        <v>12</v>
      </c>
      <c r="P466" s="17">
        <f t="shared" si="57"/>
        <v>12</v>
      </c>
      <c r="Q466" s="17">
        <f t="shared" si="58"/>
        <v>0</v>
      </c>
      <c r="R466" s="17">
        <f t="shared" si="59"/>
        <v>0</v>
      </c>
      <c r="S466" s="17">
        <f t="shared" si="60"/>
        <v>0</v>
      </c>
      <c r="T466" s="17">
        <f t="shared" si="64"/>
        <v>0</v>
      </c>
      <c r="U466" s="4"/>
      <c r="V466" s="4"/>
    </row>
    <row r="467" spans="1:22" x14ac:dyDescent="0.35">
      <c r="A467" s="290" t="str">
        <f t="shared" si="62"/>
        <v>Sat</v>
      </c>
      <c r="B467" s="15"/>
      <c r="C467" s="16"/>
      <c r="D467" s="6"/>
      <c r="E467" s="6"/>
      <c r="F467" s="6"/>
      <c r="G467" s="6"/>
      <c r="H467" s="6"/>
      <c r="I467" s="6"/>
      <c r="J467" s="6"/>
      <c r="K467" s="6"/>
      <c r="L467" s="20"/>
      <c r="M467" s="84">
        <f t="shared" si="61"/>
        <v>0</v>
      </c>
      <c r="N467" s="250">
        <f>RHcount!X461</f>
        <v>0</v>
      </c>
      <c r="O467" s="17">
        <f t="shared" si="63"/>
        <v>12</v>
      </c>
      <c r="P467" s="17">
        <f t="shared" si="57"/>
        <v>12</v>
      </c>
      <c r="Q467" s="17">
        <f t="shared" si="58"/>
        <v>0</v>
      </c>
      <c r="R467" s="17">
        <f t="shared" si="59"/>
        <v>0</v>
      </c>
      <c r="S467" s="17">
        <f t="shared" si="60"/>
        <v>0</v>
      </c>
      <c r="T467" s="17">
        <f t="shared" si="64"/>
        <v>0</v>
      </c>
      <c r="U467" s="4"/>
      <c r="V467" s="4"/>
    </row>
    <row r="468" spans="1:22" x14ac:dyDescent="0.35">
      <c r="A468" s="290" t="str">
        <f t="shared" si="62"/>
        <v>Sat</v>
      </c>
      <c r="B468" s="15"/>
      <c r="C468" s="16"/>
      <c r="D468" s="6"/>
      <c r="E468" s="6"/>
      <c r="F468" s="6"/>
      <c r="G468" s="6"/>
      <c r="H468" s="6"/>
      <c r="I468" s="6"/>
      <c r="J468" s="6"/>
      <c r="K468" s="6"/>
      <c r="L468" s="20"/>
      <c r="M468" s="84">
        <f t="shared" si="61"/>
        <v>0</v>
      </c>
      <c r="N468" s="250">
        <f>RHcount!X462</f>
        <v>0</v>
      </c>
      <c r="O468" s="17">
        <f t="shared" si="63"/>
        <v>12</v>
      </c>
      <c r="P468" s="17">
        <f t="shared" si="57"/>
        <v>12</v>
      </c>
      <c r="Q468" s="17">
        <f t="shared" si="58"/>
        <v>0</v>
      </c>
      <c r="R468" s="17">
        <f t="shared" si="59"/>
        <v>0</v>
      </c>
      <c r="S468" s="17">
        <f t="shared" si="60"/>
        <v>0</v>
      </c>
      <c r="T468" s="17">
        <f t="shared" si="64"/>
        <v>0</v>
      </c>
      <c r="U468" s="4"/>
      <c r="V468" s="4"/>
    </row>
    <row r="469" spans="1:22" x14ac:dyDescent="0.35">
      <c r="A469" s="290" t="str">
        <f t="shared" si="62"/>
        <v>Sat</v>
      </c>
      <c r="B469" s="15"/>
      <c r="C469" s="16"/>
      <c r="D469" s="6"/>
      <c r="E469" s="6"/>
      <c r="F469" s="6"/>
      <c r="G469" s="6"/>
      <c r="H469" s="6"/>
      <c r="I469" s="6"/>
      <c r="J469" s="6"/>
      <c r="K469" s="6"/>
      <c r="L469" s="20"/>
      <c r="M469" s="84">
        <f t="shared" si="61"/>
        <v>0</v>
      </c>
      <c r="N469" s="250">
        <f>RHcount!X463</f>
        <v>0</v>
      </c>
      <c r="O469" s="17">
        <f t="shared" si="63"/>
        <v>12</v>
      </c>
      <c r="P469" s="17">
        <f t="shared" si="57"/>
        <v>12</v>
      </c>
      <c r="Q469" s="17">
        <f t="shared" si="58"/>
        <v>0</v>
      </c>
      <c r="R469" s="17">
        <f t="shared" si="59"/>
        <v>0</v>
      </c>
      <c r="S469" s="17">
        <f t="shared" si="60"/>
        <v>0</v>
      </c>
      <c r="T469" s="17">
        <f t="shared" si="64"/>
        <v>0</v>
      </c>
      <c r="U469" s="4"/>
      <c r="V469" s="4"/>
    </row>
    <row r="470" spans="1:22" x14ac:dyDescent="0.35">
      <c r="A470" s="290" t="str">
        <f t="shared" si="62"/>
        <v>Sat</v>
      </c>
      <c r="B470" s="15"/>
      <c r="C470" s="16"/>
      <c r="D470" s="6"/>
      <c r="E470" s="6"/>
      <c r="F470" s="6"/>
      <c r="G470" s="6"/>
      <c r="H470" s="6"/>
      <c r="I470" s="6"/>
      <c r="J470" s="6"/>
      <c r="K470" s="6"/>
      <c r="L470" s="20"/>
      <c r="M470" s="84">
        <f t="shared" si="61"/>
        <v>0</v>
      </c>
      <c r="N470" s="250">
        <f>RHcount!X464</f>
        <v>0</v>
      </c>
      <c r="O470" s="17">
        <f t="shared" si="63"/>
        <v>12</v>
      </c>
      <c r="P470" s="17">
        <f t="shared" ref="P470:P533" si="65">IF(AND(O470&gt;20,O470&lt;30),20,O470)</f>
        <v>12</v>
      </c>
      <c r="Q470" s="17">
        <f t="shared" ref="Q470:Q533" si="66">IF(AND(O470&gt;20,O470&lt;30),0,MAX(0,E470-70))</f>
        <v>0</v>
      </c>
      <c r="R470" s="17">
        <f t="shared" ref="R470:R533" si="67">IF(P470&gt;0,ABS((P470-P469)/2+(P471-P470)/2),0)</f>
        <v>0</v>
      </c>
      <c r="S470" s="17">
        <f t="shared" ref="S470:S533" si="68">IF(OR(O470&gt;30,O470&lt;20),Q470+S469,0)</f>
        <v>0</v>
      </c>
      <c r="T470" s="17">
        <f t="shared" si="64"/>
        <v>0</v>
      </c>
      <c r="U470" s="4"/>
      <c r="V470" s="4"/>
    </row>
    <row r="471" spans="1:22" x14ac:dyDescent="0.35">
      <c r="A471" s="290" t="str">
        <f t="shared" si="62"/>
        <v>Sat</v>
      </c>
      <c r="B471" s="15"/>
      <c r="C471" s="16"/>
      <c r="D471" s="6"/>
      <c r="E471" s="6"/>
      <c r="F471" s="6"/>
      <c r="G471" s="6"/>
      <c r="H471" s="6"/>
      <c r="I471" s="6"/>
      <c r="J471" s="6"/>
      <c r="K471" s="6"/>
      <c r="L471" s="20"/>
      <c r="M471" s="84">
        <f t="shared" si="61"/>
        <v>0</v>
      </c>
      <c r="N471" s="250">
        <f>RHcount!X465</f>
        <v>0</v>
      </c>
      <c r="O471" s="17">
        <f t="shared" si="63"/>
        <v>12</v>
      </c>
      <c r="P471" s="17">
        <f t="shared" si="65"/>
        <v>12</v>
      </c>
      <c r="Q471" s="17">
        <f t="shared" si="66"/>
        <v>0</v>
      </c>
      <c r="R471" s="17">
        <f t="shared" si="67"/>
        <v>0</v>
      </c>
      <c r="S471" s="17">
        <f t="shared" si="68"/>
        <v>0</v>
      </c>
      <c r="T471" s="17">
        <f t="shared" si="64"/>
        <v>0</v>
      </c>
      <c r="U471" s="4"/>
      <c r="V471" s="4"/>
    </row>
    <row r="472" spans="1:22" x14ac:dyDescent="0.35">
      <c r="A472" s="290" t="str">
        <f t="shared" si="62"/>
        <v>Sat</v>
      </c>
      <c r="B472" s="15"/>
      <c r="C472" s="16"/>
      <c r="D472" s="6"/>
      <c r="E472" s="6"/>
      <c r="F472" s="6"/>
      <c r="G472" s="6"/>
      <c r="H472" s="6"/>
      <c r="I472" s="6"/>
      <c r="J472" s="6"/>
      <c r="K472" s="6"/>
      <c r="L472" s="20"/>
      <c r="M472" s="84">
        <f t="shared" si="61"/>
        <v>0</v>
      </c>
      <c r="N472" s="250">
        <f>RHcount!X466</f>
        <v>0</v>
      </c>
      <c r="O472" s="17">
        <f t="shared" si="63"/>
        <v>12</v>
      </c>
      <c r="P472" s="17">
        <f t="shared" si="65"/>
        <v>12</v>
      </c>
      <c r="Q472" s="17">
        <f t="shared" si="66"/>
        <v>0</v>
      </c>
      <c r="R472" s="17">
        <f t="shared" si="67"/>
        <v>0</v>
      </c>
      <c r="S472" s="17">
        <f t="shared" si="68"/>
        <v>0</v>
      </c>
      <c r="T472" s="17">
        <f t="shared" si="64"/>
        <v>0</v>
      </c>
      <c r="U472" s="4"/>
      <c r="V472" s="4"/>
    </row>
    <row r="473" spans="1:22" x14ac:dyDescent="0.35">
      <c r="A473" s="290" t="str">
        <f t="shared" si="62"/>
        <v>Sat</v>
      </c>
      <c r="B473" s="15"/>
      <c r="C473" s="16"/>
      <c r="D473" s="6"/>
      <c r="E473" s="6"/>
      <c r="F473" s="6"/>
      <c r="G473" s="6"/>
      <c r="H473" s="6"/>
      <c r="I473" s="6"/>
      <c r="J473" s="6"/>
      <c r="K473" s="6"/>
      <c r="L473" s="20"/>
      <c r="M473" s="84">
        <f t="shared" si="61"/>
        <v>0</v>
      </c>
      <c r="N473" s="250">
        <f>RHcount!X467</f>
        <v>0</v>
      </c>
      <c r="O473" s="17">
        <f t="shared" si="63"/>
        <v>12</v>
      </c>
      <c r="P473" s="17">
        <f t="shared" si="65"/>
        <v>12</v>
      </c>
      <c r="Q473" s="17">
        <f t="shared" si="66"/>
        <v>0</v>
      </c>
      <c r="R473" s="17">
        <f t="shared" si="67"/>
        <v>0</v>
      </c>
      <c r="S473" s="17">
        <f t="shared" si="68"/>
        <v>0</v>
      </c>
      <c r="T473" s="17">
        <f t="shared" si="64"/>
        <v>0</v>
      </c>
      <c r="U473" s="4"/>
      <c r="V473" s="4"/>
    </row>
    <row r="474" spans="1:22" x14ac:dyDescent="0.35">
      <c r="A474" s="290" t="str">
        <f t="shared" si="62"/>
        <v>Sat</v>
      </c>
      <c r="B474" s="15"/>
      <c r="C474" s="16"/>
      <c r="D474" s="6"/>
      <c r="E474" s="6"/>
      <c r="F474" s="6"/>
      <c r="G474" s="6"/>
      <c r="H474" s="6"/>
      <c r="I474" s="6"/>
      <c r="J474" s="6"/>
      <c r="K474" s="6"/>
      <c r="L474" s="20"/>
      <c r="M474" s="84">
        <f t="shared" si="61"/>
        <v>0</v>
      </c>
      <c r="N474" s="250">
        <f>RHcount!X468</f>
        <v>0</v>
      </c>
      <c r="O474" s="17">
        <f t="shared" si="63"/>
        <v>12</v>
      </c>
      <c r="P474" s="17">
        <f t="shared" si="65"/>
        <v>12</v>
      </c>
      <c r="Q474" s="17">
        <f t="shared" si="66"/>
        <v>0</v>
      </c>
      <c r="R474" s="17">
        <f t="shared" si="67"/>
        <v>0</v>
      </c>
      <c r="S474" s="17">
        <f t="shared" si="68"/>
        <v>0</v>
      </c>
      <c r="T474" s="17">
        <f t="shared" si="64"/>
        <v>0</v>
      </c>
      <c r="U474" s="4"/>
      <c r="V474" s="4"/>
    </row>
    <row r="475" spans="1:22" x14ac:dyDescent="0.35">
      <c r="A475" s="290" t="str">
        <f t="shared" si="62"/>
        <v>Sat</v>
      </c>
      <c r="B475" s="15"/>
      <c r="C475" s="16"/>
      <c r="D475" s="6"/>
      <c r="E475" s="6"/>
      <c r="F475" s="6"/>
      <c r="G475" s="6"/>
      <c r="H475" s="6"/>
      <c r="I475" s="6"/>
      <c r="J475" s="6"/>
      <c r="K475" s="6"/>
      <c r="L475" s="20"/>
      <c r="M475" s="84">
        <f t="shared" si="61"/>
        <v>0</v>
      </c>
      <c r="N475" s="250">
        <f>RHcount!X469</f>
        <v>0</v>
      </c>
      <c r="O475" s="17">
        <f t="shared" si="63"/>
        <v>12</v>
      </c>
      <c r="P475" s="17">
        <f t="shared" si="65"/>
        <v>12</v>
      </c>
      <c r="Q475" s="17">
        <f t="shared" si="66"/>
        <v>0</v>
      </c>
      <c r="R475" s="17">
        <f t="shared" si="67"/>
        <v>0</v>
      </c>
      <c r="S475" s="17">
        <f t="shared" si="68"/>
        <v>0</v>
      </c>
      <c r="T475" s="17">
        <f t="shared" si="64"/>
        <v>0</v>
      </c>
      <c r="U475" s="4"/>
      <c r="V475" s="4"/>
    </row>
    <row r="476" spans="1:22" x14ac:dyDescent="0.35">
      <c r="A476" s="290" t="str">
        <f t="shared" si="62"/>
        <v>Sat</v>
      </c>
      <c r="B476" s="15"/>
      <c r="C476" s="16"/>
      <c r="D476" s="6"/>
      <c r="E476" s="6"/>
      <c r="F476" s="6"/>
      <c r="G476" s="6"/>
      <c r="H476" s="6"/>
      <c r="I476" s="6"/>
      <c r="J476" s="6"/>
      <c r="K476" s="6"/>
      <c r="L476" s="20"/>
      <c r="M476" s="84">
        <f t="shared" si="61"/>
        <v>0</v>
      </c>
      <c r="N476" s="250">
        <f>RHcount!X470</f>
        <v>0</v>
      </c>
      <c r="O476" s="17">
        <f t="shared" si="63"/>
        <v>12</v>
      </c>
      <c r="P476" s="17">
        <f t="shared" si="65"/>
        <v>12</v>
      </c>
      <c r="Q476" s="17">
        <f t="shared" si="66"/>
        <v>0</v>
      </c>
      <c r="R476" s="17">
        <f t="shared" si="67"/>
        <v>0</v>
      </c>
      <c r="S476" s="17">
        <f t="shared" si="68"/>
        <v>0</v>
      </c>
      <c r="T476" s="17">
        <f t="shared" si="64"/>
        <v>0</v>
      </c>
      <c r="U476" s="4"/>
      <c r="V476" s="4"/>
    </row>
    <row r="477" spans="1:22" x14ac:dyDescent="0.35">
      <c r="A477" s="290" t="str">
        <f t="shared" si="62"/>
        <v>Sat</v>
      </c>
      <c r="B477" s="15"/>
      <c r="C477" s="16"/>
      <c r="D477" s="6"/>
      <c r="E477" s="6"/>
      <c r="F477" s="6"/>
      <c r="G477" s="6"/>
      <c r="H477" s="6"/>
      <c r="I477" s="6"/>
      <c r="J477" s="6"/>
      <c r="K477" s="6"/>
      <c r="L477" s="20"/>
      <c r="M477" s="84">
        <f t="shared" si="61"/>
        <v>0</v>
      </c>
      <c r="N477" s="250">
        <f>RHcount!X471</f>
        <v>0</v>
      </c>
      <c r="O477" s="17">
        <f t="shared" si="63"/>
        <v>12</v>
      </c>
      <c r="P477" s="17">
        <f t="shared" si="65"/>
        <v>12</v>
      </c>
      <c r="Q477" s="17">
        <f t="shared" si="66"/>
        <v>0</v>
      </c>
      <c r="R477" s="17">
        <f t="shared" si="67"/>
        <v>0</v>
      </c>
      <c r="S477" s="17">
        <f t="shared" si="68"/>
        <v>0</v>
      </c>
      <c r="T477" s="17">
        <f t="shared" si="64"/>
        <v>0</v>
      </c>
      <c r="U477" s="4"/>
      <c r="V477" s="4"/>
    </row>
    <row r="478" spans="1:22" x14ac:dyDescent="0.35">
      <c r="A478" s="290" t="str">
        <f t="shared" si="62"/>
        <v>Sat</v>
      </c>
      <c r="B478" s="15"/>
      <c r="C478" s="16"/>
      <c r="D478" s="6"/>
      <c r="E478" s="6"/>
      <c r="F478" s="6"/>
      <c r="G478" s="6"/>
      <c r="H478" s="6"/>
      <c r="I478" s="6"/>
      <c r="J478" s="6"/>
      <c r="K478" s="6"/>
      <c r="L478" s="20"/>
      <c r="M478" s="84">
        <f t="shared" si="61"/>
        <v>0</v>
      </c>
      <c r="N478" s="250">
        <f>RHcount!X472</f>
        <v>0</v>
      </c>
      <c r="O478" s="17">
        <f t="shared" si="63"/>
        <v>12</v>
      </c>
      <c r="P478" s="17">
        <f t="shared" si="65"/>
        <v>12</v>
      </c>
      <c r="Q478" s="17">
        <f t="shared" si="66"/>
        <v>0</v>
      </c>
      <c r="R478" s="17">
        <f t="shared" si="67"/>
        <v>0</v>
      </c>
      <c r="S478" s="17">
        <f t="shared" si="68"/>
        <v>0</v>
      </c>
      <c r="T478" s="17">
        <f t="shared" si="64"/>
        <v>0</v>
      </c>
      <c r="U478" s="4"/>
      <c r="V478" s="4"/>
    </row>
    <row r="479" spans="1:22" x14ac:dyDescent="0.35">
      <c r="A479" s="290" t="str">
        <f t="shared" si="62"/>
        <v>Sat</v>
      </c>
      <c r="B479" s="15"/>
      <c r="C479" s="16"/>
      <c r="D479" s="6"/>
      <c r="E479" s="6"/>
      <c r="F479" s="6"/>
      <c r="G479" s="6"/>
      <c r="H479" s="6"/>
      <c r="I479" s="6"/>
      <c r="J479" s="6"/>
      <c r="K479" s="6"/>
      <c r="L479" s="20"/>
      <c r="M479" s="84">
        <f t="shared" si="61"/>
        <v>0</v>
      </c>
      <c r="N479" s="250">
        <f>RHcount!X473</f>
        <v>0</v>
      </c>
      <c r="O479" s="17">
        <f t="shared" si="63"/>
        <v>12</v>
      </c>
      <c r="P479" s="17">
        <f t="shared" si="65"/>
        <v>12</v>
      </c>
      <c r="Q479" s="17">
        <f t="shared" si="66"/>
        <v>0</v>
      </c>
      <c r="R479" s="17">
        <f t="shared" si="67"/>
        <v>0</v>
      </c>
      <c r="S479" s="17">
        <f t="shared" si="68"/>
        <v>0</v>
      </c>
      <c r="T479" s="17">
        <f t="shared" si="64"/>
        <v>0</v>
      </c>
      <c r="U479" s="4"/>
      <c r="V479" s="4"/>
    </row>
    <row r="480" spans="1:22" x14ac:dyDescent="0.35">
      <c r="A480" s="290" t="str">
        <f t="shared" si="62"/>
        <v>Sat</v>
      </c>
      <c r="B480" s="15"/>
      <c r="C480" s="16"/>
      <c r="D480" s="6"/>
      <c r="E480" s="6"/>
      <c r="F480" s="6"/>
      <c r="G480" s="6"/>
      <c r="H480" s="6"/>
      <c r="I480" s="6"/>
      <c r="J480" s="6"/>
      <c r="K480" s="6"/>
      <c r="L480" s="20"/>
      <c r="M480" s="84">
        <f t="shared" si="61"/>
        <v>0</v>
      </c>
      <c r="N480" s="250">
        <f>RHcount!X474</f>
        <v>0</v>
      </c>
      <c r="O480" s="17">
        <f t="shared" si="63"/>
        <v>12</v>
      </c>
      <c r="P480" s="17">
        <f t="shared" si="65"/>
        <v>12</v>
      </c>
      <c r="Q480" s="17">
        <f t="shared" si="66"/>
        <v>0</v>
      </c>
      <c r="R480" s="17">
        <f t="shared" si="67"/>
        <v>0</v>
      </c>
      <c r="S480" s="17">
        <f t="shared" si="68"/>
        <v>0</v>
      </c>
      <c r="T480" s="17">
        <f t="shared" si="64"/>
        <v>0</v>
      </c>
      <c r="U480" s="4"/>
      <c r="V480" s="4"/>
    </row>
    <row r="481" spans="1:22" x14ac:dyDescent="0.35">
      <c r="A481" s="290" t="str">
        <f t="shared" si="62"/>
        <v>Sat</v>
      </c>
      <c r="B481" s="15"/>
      <c r="C481" s="16"/>
      <c r="D481" s="6"/>
      <c r="E481" s="6"/>
      <c r="F481" s="6"/>
      <c r="G481" s="6"/>
      <c r="H481" s="6"/>
      <c r="I481" s="6"/>
      <c r="J481" s="6"/>
      <c r="K481" s="6"/>
      <c r="L481" s="20"/>
      <c r="M481" s="84">
        <f t="shared" si="61"/>
        <v>0</v>
      </c>
      <c r="N481" s="250">
        <f>RHcount!X475</f>
        <v>0</v>
      </c>
      <c r="O481" s="17">
        <f t="shared" si="63"/>
        <v>12</v>
      </c>
      <c r="P481" s="17">
        <f t="shared" si="65"/>
        <v>12</v>
      </c>
      <c r="Q481" s="17">
        <f t="shared" si="66"/>
        <v>0</v>
      </c>
      <c r="R481" s="17">
        <f t="shared" si="67"/>
        <v>0</v>
      </c>
      <c r="S481" s="17">
        <f t="shared" si="68"/>
        <v>0</v>
      </c>
      <c r="T481" s="17">
        <f t="shared" si="64"/>
        <v>0</v>
      </c>
      <c r="U481" s="4"/>
      <c r="V481" s="4"/>
    </row>
    <row r="482" spans="1:22" x14ac:dyDescent="0.35">
      <c r="A482" s="290" t="str">
        <f t="shared" si="62"/>
        <v>Sat</v>
      </c>
      <c r="B482" s="15"/>
      <c r="C482" s="16"/>
      <c r="D482" s="6"/>
      <c r="E482" s="6"/>
      <c r="F482" s="6"/>
      <c r="G482" s="6"/>
      <c r="H482" s="6"/>
      <c r="I482" s="6"/>
      <c r="J482" s="6"/>
      <c r="K482" s="6"/>
      <c r="L482" s="20"/>
      <c r="M482" s="84">
        <f t="shared" si="61"/>
        <v>0</v>
      </c>
      <c r="N482" s="250">
        <f>RHcount!X476</f>
        <v>0</v>
      </c>
      <c r="O482" s="17">
        <f t="shared" si="63"/>
        <v>12</v>
      </c>
      <c r="P482" s="17">
        <f t="shared" si="65"/>
        <v>12</v>
      </c>
      <c r="Q482" s="17">
        <f t="shared" si="66"/>
        <v>0</v>
      </c>
      <c r="R482" s="17">
        <f t="shared" si="67"/>
        <v>0</v>
      </c>
      <c r="S482" s="17">
        <f t="shared" si="68"/>
        <v>0</v>
      </c>
      <c r="T482" s="17">
        <f t="shared" si="64"/>
        <v>0</v>
      </c>
      <c r="U482" s="4"/>
      <c r="V482" s="4"/>
    </row>
    <row r="483" spans="1:22" x14ac:dyDescent="0.35">
      <c r="A483" s="290" t="str">
        <f t="shared" si="62"/>
        <v>Sat</v>
      </c>
      <c r="B483" s="15"/>
      <c r="C483" s="16"/>
      <c r="D483" s="6"/>
      <c r="E483" s="6"/>
      <c r="F483" s="6"/>
      <c r="G483" s="6"/>
      <c r="H483" s="6"/>
      <c r="I483" s="6"/>
      <c r="J483" s="6"/>
      <c r="K483" s="6"/>
      <c r="L483" s="20"/>
      <c r="M483" s="84">
        <f t="shared" si="61"/>
        <v>0</v>
      </c>
      <c r="N483" s="250">
        <f>RHcount!X477</f>
        <v>0</v>
      </c>
      <c r="O483" s="17">
        <f t="shared" si="63"/>
        <v>12</v>
      </c>
      <c r="P483" s="17">
        <f t="shared" si="65"/>
        <v>12</v>
      </c>
      <c r="Q483" s="17">
        <f t="shared" si="66"/>
        <v>0</v>
      </c>
      <c r="R483" s="17">
        <f t="shared" si="67"/>
        <v>0</v>
      </c>
      <c r="S483" s="17">
        <f t="shared" si="68"/>
        <v>0</v>
      </c>
      <c r="T483" s="17">
        <f t="shared" si="64"/>
        <v>0</v>
      </c>
      <c r="U483" s="4"/>
      <c r="V483" s="4"/>
    </row>
    <row r="484" spans="1:22" x14ac:dyDescent="0.35">
      <c r="A484" s="290" t="str">
        <f t="shared" si="62"/>
        <v>Sat</v>
      </c>
      <c r="B484" s="15"/>
      <c r="C484" s="16"/>
      <c r="D484" s="6"/>
      <c r="E484" s="6"/>
      <c r="F484" s="6"/>
      <c r="G484" s="6"/>
      <c r="H484" s="6"/>
      <c r="I484" s="6"/>
      <c r="J484" s="6"/>
      <c r="K484" s="6"/>
      <c r="L484" s="20"/>
      <c r="M484" s="84">
        <f t="shared" si="61"/>
        <v>0</v>
      </c>
      <c r="N484" s="250">
        <f>RHcount!X478</f>
        <v>0</v>
      </c>
      <c r="O484" s="17">
        <f t="shared" si="63"/>
        <v>12</v>
      </c>
      <c r="P484" s="17">
        <f t="shared" si="65"/>
        <v>12</v>
      </c>
      <c r="Q484" s="17">
        <f t="shared" si="66"/>
        <v>0</v>
      </c>
      <c r="R484" s="17">
        <f t="shared" si="67"/>
        <v>0</v>
      </c>
      <c r="S484" s="17">
        <f t="shared" si="68"/>
        <v>0</v>
      </c>
      <c r="T484" s="17">
        <f t="shared" si="64"/>
        <v>0</v>
      </c>
      <c r="U484" s="4"/>
      <c r="V484" s="4"/>
    </row>
    <row r="485" spans="1:22" x14ac:dyDescent="0.35">
      <c r="A485" s="290" t="str">
        <f t="shared" si="62"/>
        <v>Sat</v>
      </c>
      <c r="B485" s="15"/>
      <c r="C485" s="16"/>
      <c r="D485" s="6"/>
      <c r="E485" s="6"/>
      <c r="F485" s="6"/>
      <c r="G485" s="6"/>
      <c r="H485" s="6"/>
      <c r="I485" s="6"/>
      <c r="J485" s="6"/>
      <c r="K485" s="6"/>
      <c r="L485" s="20"/>
      <c r="M485" s="84">
        <f t="shared" si="61"/>
        <v>0</v>
      </c>
      <c r="N485" s="250">
        <f>RHcount!X479</f>
        <v>0</v>
      </c>
      <c r="O485" s="17">
        <f t="shared" si="63"/>
        <v>12</v>
      </c>
      <c r="P485" s="17">
        <f t="shared" si="65"/>
        <v>12</v>
      </c>
      <c r="Q485" s="17">
        <f t="shared" si="66"/>
        <v>0</v>
      </c>
      <c r="R485" s="17">
        <f t="shared" si="67"/>
        <v>0</v>
      </c>
      <c r="S485" s="17">
        <f t="shared" si="68"/>
        <v>0</v>
      </c>
      <c r="T485" s="17">
        <f t="shared" si="64"/>
        <v>0</v>
      </c>
      <c r="U485" s="4"/>
      <c r="V485" s="4"/>
    </row>
    <row r="486" spans="1:22" x14ac:dyDescent="0.35">
      <c r="A486" s="290" t="str">
        <f t="shared" si="62"/>
        <v>Sat</v>
      </c>
      <c r="B486" s="15"/>
      <c r="C486" s="16"/>
      <c r="D486" s="6"/>
      <c r="E486" s="6"/>
      <c r="F486" s="6"/>
      <c r="G486" s="6"/>
      <c r="H486" s="6"/>
      <c r="I486" s="6"/>
      <c r="J486" s="6"/>
      <c r="K486" s="6"/>
      <c r="L486" s="20"/>
      <c r="M486" s="84">
        <f t="shared" si="61"/>
        <v>0</v>
      </c>
      <c r="N486" s="250">
        <f>RHcount!X480</f>
        <v>0</v>
      </c>
      <c r="O486" s="17">
        <f t="shared" si="63"/>
        <v>12</v>
      </c>
      <c r="P486" s="17">
        <f t="shared" si="65"/>
        <v>12</v>
      </c>
      <c r="Q486" s="17">
        <f t="shared" si="66"/>
        <v>0</v>
      </c>
      <c r="R486" s="17">
        <f t="shared" si="67"/>
        <v>0</v>
      </c>
      <c r="S486" s="17">
        <f t="shared" si="68"/>
        <v>0</v>
      </c>
      <c r="T486" s="17">
        <f t="shared" si="64"/>
        <v>0</v>
      </c>
      <c r="U486" s="4"/>
      <c r="V486" s="4"/>
    </row>
    <row r="487" spans="1:22" x14ac:dyDescent="0.35">
      <c r="A487" s="290" t="str">
        <f t="shared" si="62"/>
        <v>Sat</v>
      </c>
      <c r="B487" s="15"/>
      <c r="C487" s="16"/>
      <c r="D487" s="6"/>
      <c r="E487" s="6"/>
      <c r="F487" s="6"/>
      <c r="G487" s="6"/>
      <c r="H487" s="6"/>
      <c r="I487" s="6"/>
      <c r="J487" s="6"/>
      <c r="K487" s="6"/>
      <c r="L487" s="20"/>
      <c r="M487" s="84">
        <f t="shared" si="61"/>
        <v>0</v>
      </c>
      <c r="N487" s="250">
        <f>RHcount!X481</f>
        <v>0</v>
      </c>
      <c r="O487" s="17">
        <f t="shared" si="63"/>
        <v>12</v>
      </c>
      <c r="P487" s="17">
        <f t="shared" si="65"/>
        <v>12</v>
      </c>
      <c r="Q487" s="17">
        <f t="shared" si="66"/>
        <v>0</v>
      </c>
      <c r="R487" s="17">
        <f t="shared" si="67"/>
        <v>0</v>
      </c>
      <c r="S487" s="17">
        <f t="shared" si="68"/>
        <v>0</v>
      </c>
      <c r="T487" s="17">
        <f t="shared" si="64"/>
        <v>0</v>
      </c>
      <c r="U487" s="4"/>
      <c r="V487" s="4"/>
    </row>
    <row r="488" spans="1:22" x14ac:dyDescent="0.35">
      <c r="A488" s="290" t="str">
        <f t="shared" si="62"/>
        <v>Sat</v>
      </c>
      <c r="B488" s="15"/>
      <c r="C488" s="16"/>
      <c r="D488" s="6"/>
      <c r="E488" s="6"/>
      <c r="F488" s="6"/>
      <c r="G488" s="6"/>
      <c r="H488" s="6"/>
      <c r="I488" s="6"/>
      <c r="J488" s="6"/>
      <c r="K488" s="6"/>
      <c r="L488" s="20"/>
      <c r="M488" s="84">
        <f t="shared" si="61"/>
        <v>0</v>
      </c>
      <c r="N488" s="250">
        <f>RHcount!X482</f>
        <v>0</v>
      </c>
      <c r="O488" s="17">
        <f t="shared" si="63"/>
        <v>12</v>
      </c>
      <c r="P488" s="17">
        <f t="shared" si="65"/>
        <v>12</v>
      </c>
      <c r="Q488" s="17">
        <f t="shared" si="66"/>
        <v>0</v>
      </c>
      <c r="R488" s="17">
        <f t="shared" si="67"/>
        <v>0</v>
      </c>
      <c r="S488" s="17">
        <f t="shared" si="68"/>
        <v>0</v>
      </c>
      <c r="T488" s="17">
        <f t="shared" si="64"/>
        <v>0</v>
      </c>
      <c r="U488" s="4"/>
      <c r="V488" s="4"/>
    </row>
    <row r="489" spans="1:22" x14ac:dyDescent="0.35">
      <c r="A489" s="290" t="str">
        <f t="shared" si="62"/>
        <v>Sat</v>
      </c>
      <c r="B489" s="15"/>
      <c r="C489" s="16"/>
      <c r="D489" s="6"/>
      <c r="E489" s="6"/>
      <c r="F489" s="6"/>
      <c r="G489" s="6"/>
      <c r="H489" s="6"/>
      <c r="I489" s="6"/>
      <c r="J489" s="6"/>
      <c r="K489" s="6"/>
      <c r="L489" s="20"/>
      <c r="M489" s="84">
        <f t="shared" si="61"/>
        <v>0</v>
      </c>
      <c r="N489" s="250">
        <f>RHcount!X483</f>
        <v>0</v>
      </c>
      <c r="O489" s="17">
        <f t="shared" si="63"/>
        <v>12</v>
      </c>
      <c r="P489" s="17">
        <f t="shared" si="65"/>
        <v>12</v>
      </c>
      <c r="Q489" s="17">
        <f t="shared" si="66"/>
        <v>0</v>
      </c>
      <c r="R489" s="17">
        <f t="shared" si="67"/>
        <v>0</v>
      </c>
      <c r="S489" s="17">
        <f t="shared" si="68"/>
        <v>0</v>
      </c>
      <c r="T489" s="17">
        <f t="shared" si="64"/>
        <v>0</v>
      </c>
      <c r="U489" s="4"/>
      <c r="V489" s="4"/>
    </row>
    <row r="490" spans="1:22" x14ac:dyDescent="0.35">
      <c r="A490" s="290" t="str">
        <f t="shared" si="62"/>
        <v>Sat</v>
      </c>
      <c r="B490" s="15"/>
      <c r="C490" s="16"/>
      <c r="D490" s="6"/>
      <c r="E490" s="6"/>
      <c r="F490" s="6"/>
      <c r="G490" s="6"/>
      <c r="H490" s="6"/>
      <c r="I490" s="6"/>
      <c r="J490" s="6"/>
      <c r="K490" s="6"/>
      <c r="L490" s="20"/>
      <c r="M490" s="84">
        <f t="shared" si="61"/>
        <v>0</v>
      </c>
      <c r="N490" s="250">
        <f>RHcount!X484</f>
        <v>0</v>
      </c>
      <c r="O490" s="17">
        <f t="shared" si="63"/>
        <v>12</v>
      </c>
      <c r="P490" s="17">
        <f t="shared" si="65"/>
        <v>12</v>
      </c>
      <c r="Q490" s="17">
        <f t="shared" si="66"/>
        <v>0</v>
      </c>
      <c r="R490" s="17">
        <f t="shared" si="67"/>
        <v>0</v>
      </c>
      <c r="S490" s="17">
        <f t="shared" si="68"/>
        <v>0</v>
      </c>
      <c r="T490" s="17">
        <f t="shared" si="64"/>
        <v>0</v>
      </c>
      <c r="U490" s="4"/>
      <c r="V490" s="4"/>
    </row>
    <row r="491" spans="1:22" x14ac:dyDescent="0.35">
      <c r="A491" s="290" t="str">
        <f t="shared" si="62"/>
        <v>Sat</v>
      </c>
      <c r="B491" s="15"/>
      <c r="C491" s="16"/>
      <c r="D491" s="6"/>
      <c r="E491" s="6"/>
      <c r="F491" s="6"/>
      <c r="G491" s="6"/>
      <c r="H491" s="6"/>
      <c r="I491" s="6"/>
      <c r="J491" s="6"/>
      <c r="K491" s="6"/>
      <c r="L491" s="20"/>
      <c r="M491" s="84">
        <f t="shared" si="61"/>
        <v>0</v>
      </c>
      <c r="N491" s="250">
        <f>RHcount!X485</f>
        <v>0</v>
      </c>
      <c r="O491" s="17">
        <f t="shared" si="63"/>
        <v>12</v>
      </c>
      <c r="P491" s="17">
        <f t="shared" si="65"/>
        <v>12</v>
      </c>
      <c r="Q491" s="17">
        <f t="shared" si="66"/>
        <v>0</v>
      </c>
      <c r="R491" s="17">
        <f t="shared" si="67"/>
        <v>0</v>
      </c>
      <c r="S491" s="17">
        <f t="shared" si="68"/>
        <v>0</v>
      </c>
      <c r="T491" s="17">
        <f t="shared" si="64"/>
        <v>0</v>
      </c>
      <c r="U491" s="4"/>
      <c r="V491" s="4"/>
    </row>
    <row r="492" spans="1:22" x14ac:dyDescent="0.35">
      <c r="A492" s="290" t="str">
        <f t="shared" si="62"/>
        <v>Sat</v>
      </c>
      <c r="B492" s="15"/>
      <c r="C492" s="16"/>
      <c r="D492" s="6"/>
      <c r="E492" s="6"/>
      <c r="F492" s="6"/>
      <c r="G492" s="6"/>
      <c r="H492" s="6"/>
      <c r="I492" s="6"/>
      <c r="J492" s="6"/>
      <c r="K492" s="6"/>
      <c r="L492" s="20"/>
      <c r="M492" s="84">
        <f t="shared" si="61"/>
        <v>0</v>
      </c>
      <c r="N492" s="250">
        <f>RHcount!X486</f>
        <v>0</v>
      </c>
      <c r="O492" s="17">
        <f t="shared" si="63"/>
        <v>12</v>
      </c>
      <c r="P492" s="17">
        <f t="shared" si="65"/>
        <v>12</v>
      </c>
      <c r="Q492" s="17">
        <f t="shared" si="66"/>
        <v>0</v>
      </c>
      <c r="R492" s="17">
        <f t="shared" si="67"/>
        <v>0</v>
      </c>
      <c r="S492" s="17">
        <f t="shared" si="68"/>
        <v>0</v>
      </c>
      <c r="T492" s="17">
        <f t="shared" si="64"/>
        <v>0</v>
      </c>
      <c r="U492" s="4"/>
      <c r="V492" s="4"/>
    </row>
    <row r="493" spans="1:22" x14ac:dyDescent="0.35">
      <c r="A493" s="290" t="str">
        <f t="shared" si="62"/>
        <v>Sat</v>
      </c>
      <c r="B493" s="15"/>
      <c r="C493" s="16"/>
      <c r="D493" s="6"/>
      <c r="E493" s="6"/>
      <c r="F493" s="6"/>
      <c r="G493" s="6"/>
      <c r="H493" s="6"/>
      <c r="I493" s="6"/>
      <c r="J493" s="6"/>
      <c r="K493" s="6"/>
      <c r="L493" s="20"/>
      <c r="M493" s="84">
        <f t="shared" si="61"/>
        <v>0</v>
      </c>
      <c r="N493" s="250">
        <f>RHcount!X487</f>
        <v>0</v>
      </c>
      <c r="O493" s="17">
        <f t="shared" si="63"/>
        <v>12</v>
      </c>
      <c r="P493" s="17">
        <f t="shared" si="65"/>
        <v>12</v>
      </c>
      <c r="Q493" s="17">
        <f t="shared" si="66"/>
        <v>0</v>
      </c>
      <c r="R493" s="17">
        <f t="shared" si="67"/>
        <v>0</v>
      </c>
      <c r="S493" s="17">
        <f t="shared" si="68"/>
        <v>0</v>
      </c>
      <c r="T493" s="17">
        <f t="shared" si="64"/>
        <v>0</v>
      </c>
      <c r="U493" s="4"/>
      <c r="V493" s="4"/>
    </row>
    <row r="494" spans="1:22" x14ac:dyDescent="0.35">
      <c r="A494" s="290" t="str">
        <f t="shared" si="62"/>
        <v>Sat</v>
      </c>
      <c r="B494" s="15"/>
      <c r="C494" s="16"/>
      <c r="D494" s="6"/>
      <c r="E494" s="6"/>
      <c r="F494" s="6"/>
      <c r="G494" s="6"/>
      <c r="H494" s="6"/>
      <c r="I494" s="6"/>
      <c r="J494" s="6"/>
      <c r="K494" s="6"/>
      <c r="L494" s="20"/>
      <c r="M494" s="84">
        <f t="shared" si="61"/>
        <v>0</v>
      </c>
      <c r="N494" s="250">
        <f>RHcount!X488</f>
        <v>0</v>
      </c>
      <c r="O494" s="17">
        <f t="shared" si="63"/>
        <v>12</v>
      </c>
      <c r="P494" s="17">
        <f t="shared" si="65"/>
        <v>12</v>
      </c>
      <c r="Q494" s="17">
        <f t="shared" si="66"/>
        <v>0</v>
      </c>
      <c r="R494" s="17">
        <f t="shared" si="67"/>
        <v>0</v>
      </c>
      <c r="S494" s="17">
        <f t="shared" si="68"/>
        <v>0</v>
      </c>
      <c r="T494" s="17">
        <f t="shared" si="64"/>
        <v>0</v>
      </c>
      <c r="U494" s="4"/>
      <c r="V494" s="4"/>
    </row>
    <row r="495" spans="1:22" x14ac:dyDescent="0.35">
      <c r="A495" s="290" t="str">
        <f t="shared" si="62"/>
        <v>Sat</v>
      </c>
      <c r="B495" s="15"/>
      <c r="C495" s="16"/>
      <c r="D495" s="6"/>
      <c r="E495" s="6"/>
      <c r="F495" s="6"/>
      <c r="G495" s="6"/>
      <c r="H495" s="6"/>
      <c r="I495" s="6"/>
      <c r="J495" s="6"/>
      <c r="K495" s="6"/>
      <c r="L495" s="20"/>
      <c r="M495" s="84">
        <f t="shared" si="61"/>
        <v>0</v>
      </c>
      <c r="N495" s="250">
        <f>RHcount!X489</f>
        <v>0</v>
      </c>
      <c r="O495" s="17">
        <f t="shared" si="63"/>
        <v>12</v>
      </c>
      <c r="P495" s="17">
        <f t="shared" si="65"/>
        <v>12</v>
      </c>
      <c r="Q495" s="17">
        <f t="shared" si="66"/>
        <v>0</v>
      </c>
      <c r="R495" s="17">
        <f t="shared" si="67"/>
        <v>0</v>
      </c>
      <c r="S495" s="17">
        <f t="shared" si="68"/>
        <v>0</v>
      </c>
      <c r="T495" s="17">
        <f t="shared" si="64"/>
        <v>0</v>
      </c>
      <c r="U495" s="4"/>
      <c r="V495" s="4"/>
    </row>
    <row r="496" spans="1:22" x14ac:dyDescent="0.35">
      <c r="A496" s="290" t="str">
        <f t="shared" si="62"/>
        <v>Sat</v>
      </c>
      <c r="B496" s="15"/>
      <c r="C496" s="16"/>
      <c r="D496" s="6"/>
      <c r="E496" s="6"/>
      <c r="F496" s="6"/>
      <c r="G496" s="6"/>
      <c r="H496" s="6"/>
      <c r="I496" s="6"/>
      <c r="J496" s="6"/>
      <c r="K496" s="6"/>
      <c r="L496" s="20"/>
      <c r="M496" s="84">
        <f t="shared" si="61"/>
        <v>0</v>
      </c>
      <c r="N496" s="250">
        <f>RHcount!X490</f>
        <v>0</v>
      </c>
      <c r="O496" s="17">
        <f t="shared" si="63"/>
        <v>12</v>
      </c>
      <c r="P496" s="17">
        <f t="shared" si="65"/>
        <v>12</v>
      </c>
      <c r="Q496" s="17">
        <f t="shared" si="66"/>
        <v>0</v>
      </c>
      <c r="R496" s="17">
        <f t="shared" si="67"/>
        <v>0</v>
      </c>
      <c r="S496" s="17">
        <f t="shared" si="68"/>
        <v>0</v>
      </c>
      <c r="T496" s="17">
        <f t="shared" si="64"/>
        <v>0</v>
      </c>
      <c r="U496" s="4"/>
      <c r="V496" s="4"/>
    </row>
    <row r="497" spans="1:22" x14ac:dyDescent="0.35">
      <c r="A497" s="290" t="str">
        <f t="shared" si="62"/>
        <v>Sat</v>
      </c>
      <c r="B497" s="15"/>
      <c r="C497" s="16"/>
      <c r="D497" s="6"/>
      <c r="E497" s="6"/>
      <c r="F497" s="6"/>
      <c r="G497" s="6"/>
      <c r="H497" s="6"/>
      <c r="I497" s="6"/>
      <c r="J497" s="6"/>
      <c r="K497" s="6"/>
      <c r="L497" s="20"/>
      <c r="M497" s="84">
        <f t="shared" si="61"/>
        <v>0</v>
      </c>
      <c r="N497" s="250">
        <f>RHcount!X491</f>
        <v>0</v>
      </c>
      <c r="O497" s="17">
        <f t="shared" si="63"/>
        <v>12</v>
      </c>
      <c r="P497" s="17">
        <f t="shared" si="65"/>
        <v>12</v>
      </c>
      <c r="Q497" s="17">
        <f t="shared" si="66"/>
        <v>0</v>
      </c>
      <c r="R497" s="17">
        <f t="shared" si="67"/>
        <v>0</v>
      </c>
      <c r="S497" s="17">
        <f t="shared" si="68"/>
        <v>0</v>
      </c>
      <c r="T497" s="17">
        <f t="shared" si="64"/>
        <v>0</v>
      </c>
      <c r="U497" s="4"/>
      <c r="V497" s="4"/>
    </row>
    <row r="498" spans="1:22" x14ac:dyDescent="0.35">
      <c r="A498" s="290" t="str">
        <f t="shared" si="62"/>
        <v>Sat</v>
      </c>
      <c r="B498" s="15"/>
      <c r="C498" s="16"/>
      <c r="D498" s="6"/>
      <c r="E498" s="6"/>
      <c r="F498" s="6"/>
      <c r="G498" s="6"/>
      <c r="H498" s="6"/>
      <c r="I498" s="6"/>
      <c r="J498" s="6"/>
      <c r="K498" s="6"/>
      <c r="L498" s="20"/>
      <c r="M498" s="84">
        <f t="shared" si="61"/>
        <v>0</v>
      </c>
      <c r="N498" s="250">
        <f>RHcount!X492</f>
        <v>0</v>
      </c>
      <c r="O498" s="17">
        <f t="shared" si="63"/>
        <v>12</v>
      </c>
      <c r="P498" s="17">
        <f t="shared" si="65"/>
        <v>12</v>
      </c>
      <c r="Q498" s="17">
        <f t="shared" si="66"/>
        <v>0</v>
      </c>
      <c r="R498" s="17">
        <f t="shared" si="67"/>
        <v>0</v>
      </c>
      <c r="S498" s="17">
        <f t="shared" si="68"/>
        <v>0</v>
      </c>
      <c r="T498" s="17">
        <f t="shared" si="64"/>
        <v>0</v>
      </c>
      <c r="U498" s="4"/>
      <c r="V498" s="4"/>
    </row>
    <row r="499" spans="1:22" x14ac:dyDescent="0.35">
      <c r="A499" s="290" t="str">
        <f t="shared" si="62"/>
        <v>Sat</v>
      </c>
      <c r="B499" s="15"/>
      <c r="C499" s="16"/>
      <c r="D499" s="6"/>
      <c r="E499" s="6"/>
      <c r="F499" s="6"/>
      <c r="G499" s="6"/>
      <c r="H499" s="6"/>
      <c r="I499" s="6"/>
      <c r="J499" s="6"/>
      <c r="K499" s="6"/>
      <c r="L499" s="20"/>
      <c r="M499" s="84">
        <f t="shared" si="61"/>
        <v>0</v>
      </c>
      <c r="N499" s="250">
        <f>RHcount!X493</f>
        <v>0</v>
      </c>
      <c r="O499" s="17">
        <f t="shared" si="63"/>
        <v>12</v>
      </c>
      <c r="P499" s="17">
        <f t="shared" si="65"/>
        <v>12</v>
      </c>
      <c r="Q499" s="17">
        <f t="shared" si="66"/>
        <v>0</v>
      </c>
      <c r="R499" s="17">
        <f t="shared" si="67"/>
        <v>0</v>
      </c>
      <c r="S499" s="17">
        <f t="shared" si="68"/>
        <v>0</v>
      </c>
      <c r="T499" s="17">
        <f t="shared" si="64"/>
        <v>0</v>
      </c>
      <c r="U499" s="4"/>
      <c r="V499" s="4"/>
    </row>
    <row r="500" spans="1:22" x14ac:dyDescent="0.35">
      <c r="A500" s="290" t="str">
        <f t="shared" si="62"/>
        <v>Sat</v>
      </c>
      <c r="B500" s="15"/>
      <c r="C500" s="16"/>
      <c r="D500" s="6"/>
      <c r="E500" s="6"/>
      <c r="F500" s="6"/>
      <c r="G500" s="6"/>
      <c r="H500" s="6"/>
      <c r="I500" s="6"/>
      <c r="J500" s="6"/>
      <c r="K500" s="6"/>
      <c r="L500" s="20"/>
      <c r="M500" s="84">
        <f t="shared" si="61"/>
        <v>0</v>
      </c>
      <c r="N500" s="250">
        <f>RHcount!X494</f>
        <v>0</v>
      </c>
      <c r="O500" s="17">
        <f t="shared" si="63"/>
        <v>12</v>
      </c>
      <c r="P500" s="17">
        <f t="shared" si="65"/>
        <v>12</v>
      </c>
      <c r="Q500" s="17">
        <f t="shared" si="66"/>
        <v>0</v>
      </c>
      <c r="R500" s="17">
        <f t="shared" si="67"/>
        <v>0</v>
      </c>
      <c r="S500" s="17">
        <f t="shared" si="68"/>
        <v>0</v>
      </c>
      <c r="T500" s="17">
        <f t="shared" si="64"/>
        <v>0</v>
      </c>
      <c r="U500" s="4"/>
      <c r="V500" s="4"/>
    </row>
    <row r="501" spans="1:22" x14ac:dyDescent="0.35">
      <c r="A501" s="290" t="str">
        <f t="shared" si="62"/>
        <v>Sat</v>
      </c>
      <c r="B501" s="15"/>
      <c r="C501" s="16"/>
      <c r="D501" s="6"/>
      <c r="E501" s="6"/>
      <c r="F501" s="6"/>
      <c r="G501" s="6"/>
      <c r="H501" s="6"/>
      <c r="I501" s="6"/>
      <c r="J501" s="6"/>
      <c r="K501" s="6"/>
      <c r="L501" s="20"/>
      <c r="M501" s="84">
        <f t="shared" si="61"/>
        <v>0</v>
      </c>
      <c r="N501" s="250">
        <f>RHcount!X495</f>
        <v>0</v>
      </c>
      <c r="O501" s="17">
        <f t="shared" si="63"/>
        <v>12</v>
      </c>
      <c r="P501" s="17">
        <f t="shared" si="65"/>
        <v>12</v>
      </c>
      <c r="Q501" s="17">
        <f t="shared" si="66"/>
        <v>0</v>
      </c>
      <c r="R501" s="17">
        <f t="shared" si="67"/>
        <v>0</v>
      </c>
      <c r="S501" s="17">
        <f t="shared" si="68"/>
        <v>0</v>
      </c>
      <c r="T501" s="17">
        <f t="shared" si="64"/>
        <v>0</v>
      </c>
      <c r="U501" s="4"/>
      <c r="V501" s="4"/>
    </row>
    <row r="502" spans="1:22" x14ac:dyDescent="0.35">
      <c r="A502" s="290" t="str">
        <f t="shared" si="62"/>
        <v>Sat</v>
      </c>
      <c r="B502" s="15"/>
      <c r="C502" s="16"/>
      <c r="D502" s="6"/>
      <c r="E502" s="6"/>
      <c r="F502" s="6"/>
      <c r="G502" s="6"/>
      <c r="H502" s="6"/>
      <c r="I502" s="6"/>
      <c r="J502" s="6"/>
      <c r="K502" s="6"/>
      <c r="L502" s="20"/>
      <c r="M502" s="84">
        <f t="shared" si="61"/>
        <v>0</v>
      </c>
      <c r="N502" s="250">
        <f>RHcount!X496</f>
        <v>0</v>
      </c>
      <c r="O502" s="17">
        <f t="shared" si="63"/>
        <v>12</v>
      </c>
      <c r="P502" s="17">
        <f t="shared" si="65"/>
        <v>12</v>
      </c>
      <c r="Q502" s="17">
        <f t="shared" si="66"/>
        <v>0</v>
      </c>
      <c r="R502" s="17">
        <f t="shared" si="67"/>
        <v>0</v>
      </c>
      <c r="S502" s="17">
        <f t="shared" si="68"/>
        <v>0</v>
      </c>
      <c r="T502" s="17">
        <f t="shared" si="64"/>
        <v>0</v>
      </c>
      <c r="U502" s="4"/>
      <c r="V502" s="4"/>
    </row>
    <row r="503" spans="1:22" x14ac:dyDescent="0.35">
      <c r="A503" s="290" t="str">
        <f t="shared" si="62"/>
        <v>Sat</v>
      </c>
      <c r="B503" s="15"/>
      <c r="C503" s="16"/>
      <c r="D503" s="6"/>
      <c r="E503" s="6"/>
      <c r="F503" s="6"/>
      <c r="G503" s="6"/>
      <c r="H503" s="6"/>
      <c r="I503" s="6"/>
      <c r="J503" s="6"/>
      <c r="K503" s="6"/>
      <c r="L503" s="20"/>
      <c r="M503" s="84">
        <f t="shared" si="61"/>
        <v>0</v>
      </c>
      <c r="N503" s="250">
        <f>RHcount!X497</f>
        <v>0</v>
      </c>
      <c r="O503" s="17">
        <f t="shared" si="63"/>
        <v>12</v>
      </c>
      <c r="P503" s="17">
        <f t="shared" si="65"/>
        <v>12</v>
      </c>
      <c r="Q503" s="17">
        <f t="shared" si="66"/>
        <v>0</v>
      </c>
      <c r="R503" s="17">
        <f t="shared" si="67"/>
        <v>0</v>
      </c>
      <c r="S503" s="17">
        <f t="shared" si="68"/>
        <v>0</v>
      </c>
      <c r="T503" s="17">
        <f t="shared" si="64"/>
        <v>0</v>
      </c>
      <c r="U503" s="4"/>
      <c r="V503" s="4"/>
    </row>
    <row r="504" spans="1:22" x14ac:dyDescent="0.35">
      <c r="A504" s="290" t="str">
        <f t="shared" si="62"/>
        <v>Sat</v>
      </c>
      <c r="B504" s="15"/>
      <c r="C504" s="16"/>
      <c r="D504" s="6"/>
      <c r="E504" s="6"/>
      <c r="F504" s="6"/>
      <c r="G504" s="6"/>
      <c r="H504" s="6"/>
      <c r="I504" s="6"/>
      <c r="J504" s="6"/>
      <c r="K504" s="6"/>
      <c r="L504" s="20"/>
      <c r="M504" s="84">
        <f t="shared" si="61"/>
        <v>0</v>
      </c>
      <c r="N504" s="250">
        <f>RHcount!X498</f>
        <v>0</v>
      </c>
      <c r="O504" s="17">
        <f t="shared" si="63"/>
        <v>12</v>
      </c>
      <c r="P504" s="17">
        <f t="shared" si="65"/>
        <v>12</v>
      </c>
      <c r="Q504" s="17">
        <f t="shared" si="66"/>
        <v>0</v>
      </c>
      <c r="R504" s="17">
        <f t="shared" si="67"/>
        <v>0</v>
      </c>
      <c r="S504" s="17">
        <f t="shared" si="68"/>
        <v>0</v>
      </c>
      <c r="T504" s="17">
        <f t="shared" si="64"/>
        <v>0</v>
      </c>
      <c r="U504" s="4"/>
      <c r="V504" s="4"/>
    </row>
    <row r="505" spans="1:22" x14ac:dyDescent="0.35">
      <c r="A505" s="290" t="str">
        <f t="shared" si="62"/>
        <v>Sat</v>
      </c>
      <c r="B505" s="15"/>
      <c r="C505" s="16"/>
      <c r="D505" s="6"/>
      <c r="E505" s="6"/>
      <c r="F505" s="6"/>
      <c r="G505" s="6"/>
      <c r="H505" s="6"/>
      <c r="I505" s="6"/>
      <c r="J505" s="6"/>
      <c r="K505" s="6"/>
      <c r="L505" s="20"/>
      <c r="M505" s="84">
        <f t="shared" si="61"/>
        <v>0</v>
      </c>
      <c r="N505" s="250">
        <f>RHcount!X499</f>
        <v>0</v>
      </c>
      <c r="O505" s="17">
        <f t="shared" si="63"/>
        <v>12</v>
      </c>
      <c r="P505" s="17">
        <f t="shared" si="65"/>
        <v>12</v>
      </c>
      <c r="Q505" s="17">
        <f t="shared" si="66"/>
        <v>0</v>
      </c>
      <c r="R505" s="17">
        <f t="shared" si="67"/>
        <v>0</v>
      </c>
      <c r="S505" s="17">
        <f t="shared" si="68"/>
        <v>0</v>
      </c>
      <c r="T505" s="17">
        <f t="shared" si="64"/>
        <v>0</v>
      </c>
      <c r="U505" s="4"/>
      <c r="V505" s="4"/>
    </row>
    <row r="506" spans="1:22" x14ac:dyDescent="0.35">
      <c r="A506" s="290" t="str">
        <f t="shared" si="62"/>
        <v>Sat</v>
      </c>
      <c r="B506" s="15"/>
      <c r="C506" s="16"/>
      <c r="D506" s="6"/>
      <c r="E506" s="6"/>
      <c r="F506" s="6"/>
      <c r="G506" s="6"/>
      <c r="H506" s="6"/>
      <c r="I506" s="6"/>
      <c r="J506" s="6"/>
      <c r="K506" s="6"/>
      <c r="L506" s="20"/>
      <c r="M506" s="84">
        <f t="shared" si="61"/>
        <v>0</v>
      </c>
      <c r="N506" s="250">
        <f>RHcount!X500</f>
        <v>0</v>
      </c>
      <c r="O506" s="17">
        <f t="shared" si="63"/>
        <v>12</v>
      </c>
      <c r="P506" s="17">
        <f t="shared" si="65"/>
        <v>12</v>
      </c>
      <c r="Q506" s="17">
        <f t="shared" si="66"/>
        <v>0</v>
      </c>
      <c r="R506" s="17">
        <f t="shared" si="67"/>
        <v>0</v>
      </c>
      <c r="S506" s="17">
        <f t="shared" si="68"/>
        <v>0</v>
      </c>
      <c r="T506" s="17">
        <f t="shared" si="64"/>
        <v>0</v>
      </c>
      <c r="U506" s="4"/>
      <c r="V506" s="4"/>
    </row>
    <row r="507" spans="1:22" x14ac:dyDescent="0.35">
      <c r="A507" s="290" t="str">
        <f t="shared" si="62"/>
        <v>Sat</v>
      </c>
      <c r="B507" s="15"/>
      <c r="C507" s="16"/>
      <c r="D507" s="6"/>
      <c r="E507" s="6"/>
      <c r="F507" s="6"/>
      <c r="G507" s="6"/>
      <c r="H507" s="6"/>
      <c r="I507" s="6"/>
      <c r="J507" s="6"/>
      <c r="K507" s="6"/>
      <c r="L507" s="20"/>
      <c r="M507" s="84">
        <f t="shared" si="61"/>
        <v>0</v>
      </c>
      <c r="N507" s="250">
        <f>RHcount!X501</f>
        <v>0</v>
      </c>
      <c r="O507" s="17">
        <f t="shared" si="63"/>
        <v>12</v>
      </c>
      <c r="P507" s="17">
        <f t="shared" si="65"/>
        <v>12</v>
      </c>
      <c r="Q507" s="17">
        <f t="shared" si="66"/>
        <v>0</v>
      </c>
      <c r="R507" s="17">
        <f t="shared" si="67"/>
        <v>0</v>
      </c>
      <c r="S507" s="17">
        <f t="shared" si="68"/>
        <v>0</v>
      </c>
      <c r="T507" s="17">
        <f t="shared" si="64"/>
        <v>0</v>
      </c>
      <c r="U507" s="4"/>
      <c r="V507" s="4"/>
    </row>
    <row r="508" spans="1:22" x14ac:dyDescent="0.35">
      <c r="A508" s="290" t="str">
        <f t="shared" si="62"/>
        <v>Sat</v>
      </c>
      <c r="B508" s="15"/>
      <c r="C508" s="16"/>
      <c r="D508" s="6"/>
      <c r="E508" s="6"/>
      <c r="F508" s="6"/>
      <c r="G508" s="6"/>
      <c r="H508" s="6"/>
      <c r="I508" s="6"/>
      <c r="J508" s="6"/>
      <c r="K508" s="6"/>
      <c r="L508" s="20"/>
      <c r="M508" s="84">
        <f t="shared" si="61"/>
        <v>0</v>
      </c>
      <c r="N508" s="250">
        <f>RHcount!X502</f>
        <v>0</v>
      </c>
      <c r="O508" s="17">
        <f t="shared" si="63"/>
        <v>12</v>
      </c>
      <c r="P508" s="17">
        <f t="shared" si="65"/>
        <v>12</v>
      </c>
      <c r="Q508" s="17">
        <f t="shared" si="66"/>
        <v>0</v>
      </c>
      <c r="R508" s="17">
        <f t="shared" si="67"/>
        <v>0</v>
      </c>
      <c r="S508" s="17">
        <f t="shared" si="68"/>
        <v>0</v>
      </c>
      <c r="T508" s="17">
        <f t="shared" si="64"/>
        <v>0</v>
      </c>
      <c r="U508" s="4"/>
      <c r="V508" s="4"/>
    </row>
    <row r="509" spans="1:22" x14ac:dyDescent="0.35">
      <c r="A509" s="290" t="str">
        <f t="shared" si="62"/>
        <v>Sat</v>
      </c>
      <c r="B509" s="15"/>
      <c r="C509" s="16"/>
      <c r="D509" s="6"/>
      <c r="E509" s="6"/>
      <c r="F509" s="6"/>
      <c r="G509" s="6"/>
      <c r="H509" s="6"/>
      <c r="I509" s="6"/>
      <c r="J509" s="6"/>
      <c r="K509" s="6"/>
      <c r="L509" s="20"/>
      <c r="M509" s="84">
        <f t="shared" si="61"/>
        <v>0</v>
      </c>
      <c r="N509" s="250">
        <f>RHcount!X503</f>
        <v>0</v>
      </c>
      <c r="O509" s="17">
        <f t="shared" si="63"/>
        <v>12</v>
      </c>
      <c r="P509" s="17">
        <f t="shared" si="65"/>
        <v>12</v>
      </c>
      <c r="Q509" s="17">
        <f t="shared" si="66"/>
        <v>0</v>
      </c>
      <c r="R509" s="17">
        <f t="shared" si="67"/>
        <v>0</v>
      </c>
      <c r="S509" s="17">
        <f t="shared" si="68"/>
        <v>0</v>
      </c>
      <c r="T509" s="17">
        <f t="shared" si="64"/>
        <v>0</v>
      </c>
      <c r="U509" s="4"/>
      <c r="V509" s="4"/>
    </row>
    <row r="510" spans="1:22" x14ac:dyDescent="0.35">
      <c r="A510" s="290" t="str">
        <f t="shared" si="62"/>
        <v>Sat</v>
      </c>
      <c r="B510" s="15"/>
      <c r="C510" s="16"/>
      <c r="D510" s="6"/>
      <c r="E510" s="6"/>
      <c r="F510" s="6"/>
      <c r="G510" s="6"/>
      <c r="H510" s="6"/>
      <c r="I510" s="6"/>
      <c r="J510" s="6"/>
      <c r="K510" s="6"/>
      <c r="L510" s="20"/>
      <c r="M510" s="84">
        <f t="shared" si="61"/>
        <v>0</v>
      </c>
      <c r="N510" s="250">
        <f>RHcount!X504</f>
        <v>0</v>
      </c>
      <c r="O510" s="17">
        <f t="shared" si="63"/>
        <v>12</v>
      </c>
      <c r="P510" s="17">
        <f t="shared" si="65"/>
        <v>12</v>
      </c>
      <c r="Q510" s="17">
        <f t="shared" si="66"/>
        <v>0</v>
      </c>
      <c r="R510" s="17">
        <f t="shared" si="67"/>
        <v>0</v>
      </c>
      <c r="S510" s="17">
        <f t="shared" si="68"/>
        <v>0</v>
      </c>
      <c r="T510" s="17">
        <f t="shared" si="64"/>
        <v>0</v>
      </c>
      <c r="U510" s="4"/>
      <c r="V510" s="4"/>
    </row>
    <row r="511" spans="1:22" x14ac:dyDescent="0.35">
      <c r="A511" s="290" t="str">
        <f t="shared" si="62"/>
        <v>Sat</v>
      </c>
      <c r="B511" s="15"/>
      <c r="C511" s="16"/>
      <c r="D511" s="6"/>
      <c r="E511" s="6"/>
      <c r="F511" s="6"/>
      <c r="G511" s="6"/>
      <c r="H511" s="6"/>
      <c r="I511" s="6"/>
      <c r="J511" s="6"/>
      <c r="K511" s="6"/>
      <c r="L511" s="20"/>
      <c r="M511" s="84">
        <f t="shared" si="61"/>
        <v>0</v>
      </c>
      <c r="N511" s="250">
        <f>RHcount!X505</f>
        <v>0</v>
      </c>
      <c r="O511" s="17">
        <f t="shared" si="63"/>
        <v>12</v>
      </c>
      <c r="P511" s="17">
        <f t="shared" si="65"/>
        <v>12</v>
      </c>
      <c r="Q511" s="17">
        <f t="shared" si="66"/>
        <v>0</v>
      </c>
      <c r="R511" s="17">
        <f t="shared" si="67"/>
        <v>0</v>
      </c>
      <c r="S511" s="17">
        <f t="shared" si="68"/>
        <v>0</v>
      </c>
      <c r="T511" s="17">
        <f t="shared" si="64"/>
        <v>0</v>
      </c>
      <c r="U511" s="4"/>
      <c r="V511" s="4"/>
    </row>
    <row r="512" spans="1:22" x14ac:dyDescent="0.35">
      <c r="A512" s="290" t="str">
        <f t="shared" si="62"/>
        <v>Sat</v>
      </c>
      <c r="B512" s="15"/>
      <c r="C512" s="16"/>
      <c r="D512" s="6"/>
      <c r="E512" s="6"/>
      <c r="F512" s="6"/>
      <c r="G512" s="6"/>
      <c r="H512" s="6"/>
      <c r="I512" s="6"/>
      <c r="J512" s="6"/>
      <c r="K512" s="6"/>
      <c r="L512" s="20"/>
      <c r="M512" s="84">
        <f t="shared" si="61"/>
        <v>0</v>
      </c>
      <c r="N512" s="250">
        <f>RHcount!X506</f>
        <v>0</v>
      </c>
      <c r="O512" s="17">
        <f t="shared" si="63"/>
        <v>12</v>
      </c>
      <c r="P512" s="17">
        <f t="shared" si="65"/>
        <v>12</v>
      </c>
      <c r="Q512" s="17">
        <f t="shared" si="66"/>
        <v>0</v>
      </c>
      <c r="R512" s="17">
        <f t="shared" si="67"/>
        <v>0</v>
      </c>
      <c r="S512" s="17">
        <f t="shared" si="68"/>
        <v>0</v>
      </c>
      <c r="T512" s="17">
        <f t="shared" si="64"/>
        <v>0</v>
      </c>
      <c r="U512" s="4"/>
      <c r="V512" s="4"/>
    </row>
    <row r="513" spans="1:22" x14ac:dyDescent="0.35">
      <c r="A513" s="290" t="str">
        <f t="shared" si="62"/>
        <v>Sat</v>
      </c>
      <c r="B513" s="15"/>
      <c r="C513" s="16"/>
      <c r="D513" s="6"/>
      <c r="E513" s="6"/>
      <c r="F513" s="6"/>
      <c r="G513" s="6"/>
      <c r="H513" s="6"/>
      <c r="I513" s="6"/>
      <c r="J513" s="6"/>
      <c r="K513" s="6"/>
      <c r="L513" s="20"/>
      <c r="M513" s="84">
        <f t="shared" si="61"/>
        <v>0</v>
      </c>
      <c r="N513" s="250">
        <f>RHcount!X507</f>
        <v>0</v>
      </c>
      <c r="O513" s="17">
        <f t="shared" si="63"/>
        <v>12</v>
      </c>
      <c r="P513" s="17">
        <f t="shared" si="65"/>
        <v>12</v>
      </c>
      <c r="Q513" s="17">
        <f t="shared" si="66"/>
        <v>0</v>
      </c>
      <c r="R513" s="17">
        <f t="shared" si="67"/>
        <v>0</v>
      </c>
      <c r="S513" s="17">
        <f t="shared" si="68"/>
        <v>0</v>
      </c>
      <c r="T513" s="17">
        <f t="shared" si="64"/>
        <v>0</v>
      </c>
      <c r="U513" s="4"/>
      <c r="V513" s="4"/>
    </row>
    <row r="514" spans="1:22" x14ac:dyDescent="0.35">
      <c r="A514" s="290" t="str">
        <f t="shared" si="62"/>
        <v>Sat</v>
      </c>
      <c r="B514" s="15"/>
      <c r="C514" s="16"/>
      <c r="D514" s="6"/>
      <c r="E514" s="6"/>
      <c r="F514" s="6"/>
      <c r="G514" s="6"/>
      <c r="H514" s="6"/>
      <c r="I514" s="6"/>
      <c r="J514" s="6"/>
      <c r="K514" s="6"/>
      <c r="L514" s="20"/>
      <c r="M514" s="84">
        <f t="shared" si="61"/>
        <v>0</v>
      </c>
      <c r="N514" s="250">
        <f>RHcount!X508</f>
        <v>0</v>
      </c>
      <c r="O514" s="17">
        <f t="shared" si="63"/>
        <v>12</v>
      </c>
      <c r="P514" s="17">
        <f t="shared" si="65"/>
        <v>12</v>
      </c>
      <c r="Q514" s="17">
        <f t="shared" si="66"/>
        <v>0</v>
      </c>
      <c r="R514" s="17">
        <f t="shared" si="67"/>
        <v>0</v>
      </c>
      <c r="S514" s="17">
        <f t="shared" si="68"/>
        <v>0</v>
      </c>
      <c r="T514" s="17">
        <f t="shared" si="64"/>
        <v>0</v>
      </c>
      <c r="U514" s="4"/>
      <c r="V514" s="4"/>
    </row>
    <row r="515" spans="1:22" x14ac:dyDescent="0.35">
      <c r="A515" s="290" t="str">
        <f t="shared" si="62"/>
        <v>Sat</v>
      </c>
      <c r="B515" s="15"/>
      <c r="C515" s="16"/>
      <c r="D515" s="6"/>
      <c r="E515" s="6"/>
      <c r="F515" s="6"/>
      <c r="G515" s="6"/>
      <c r="H515" s="6"/>
      <c r="I515" s="6"/>
      <c r="J515" s="6"/>
      <c r="K515" s="6"/>
      <c r="L515" s="20"/>
      <c r="M515" s="84">
        <f t="shared" si="61"/>
        <v>0</v>
      </c>
      <c r="N515" s="250">
        <f>RHcount!X509</f>
        <v>0</v>
      </c>
      <c r="O515" s="17">
        <f t="shared" si="63"/>
        <v>12</v>
      </c>
      <c r="P515" s="17">
        <f t="shared" si="65"/>
        <v>12</v>
      </c>
      <c r="Q515" s="17">
        <f t="shared" si="66"/>
        <v>0</v>
      </c>
      <c r="R515" s="17">
        <f t="shared" si="67"/>
        <v>0</v>
      </c>
      <c r="S515" s="17">
        <f t="shared" si="68"/>
        <v>0</v>
      </c>
      <c r="T515" s="17">
        <f t="shared" si="64"/>
        <v>0</v>
      </c>
      <c r="U515" s="4"/>
      <c r="V515" s="4"/>
    </row>
    <row r="516" spans="1:22" x14ac:dyDescent="0.35">
      <c r="A516" s="290" t="str">
        <f t="shared" si="62"/>
        <v>Sat</v>
      </c>
      <c r="B516" s="15"/>
      <c r="C516" s="16"/>
      <c r="D516" s="6"/>
      <c r="E516" s="6"/>
      <c r="F516" s="6"/>
      <c r="G516" s="6"/>
      <c r="H516" s="6"/>
      <c r="I516" s="6"/>
      <c r="J516" s="6"/>
      <c r="K516" s="6"/>
      <c r="L516" s="20"/>
      <c r="M516" s="84">
        <f t="shared" si="61"/>
        <v>0</v>
      </c>
      <c r="N516" s="250">
        <f>RHcount!X510</f>
        <v>0</v>
      </c>
      <c r="O516" s="17">
        <f t="shared" si="63"/>
        <v>12</v>
      </c>
      <c r="P516" s="17">
        <f t="shared" si="65"/>
        <v>12</v>
      </c>
      <c r="Q516" s="17">
        <f t="shared" si="66"/>
        <v>0</v>
      </c>
      <c r="R516" s="17">
        <f t="shared" si="67"/>
        <v>0</v>
      </c>
      <c r="S516" s="17">
        <f t="shared" si="68"/>
        <v>0</v>
      </c>
      <c r="T516" s="17">
        <f t="shared" si="64"/>
        <v>0</v>
      </c>
      <c r="U516" s="4"/>
      <c r="V516" s="4"/>
    </row>
    <row r="517" spans="1:22" x14ac:dyDescent="0.35">
      <c r="A517" s="290" t="str">
        <f t="shared" si="62"/>
        <v>Sat</v>
      </c>
      <c r="B517" s="15"/>
      <c r="C517" s="16"/>
      <c r="D517" s="6"/>
      <c r="E517" s="6"/>
      <c r="F517" s="6"/>
      <c r="G517" s="6"/>
      <c r="H517" s="6"/>
      <c r="I517" s="6"/>
      <c r="J517" s="6"/>
      <c r="K517" s="6"/>
      <c r="L517" s="20"/>
      <c r="M517" s="84">
        <f t="shared" si="61"/>
        <v>0</v>
      </c>
      <c r="N517" s="250">
        <f>RHcount!X511</f>
        <v>0</v>
      </c>
      <c r="O517" s="17">
        <f t="shared" si="63"/>
        <v>12</v>
      </c>
      <c r="P517" s="17">
        <f t="shared" si="65"/>
        <v>12</v>
      </c>
      <c r="Q517" s="17">
        <f t="shared" si="66"/>
        <v>0</v>
      </c>
      <c r="R517" s="17">
        <f t="shared" si="67"/>
        <v>0</v>
      </c>
      <c r="S517" s="17">
        <f t="shared" si="68"/>
        <v>0</v>
      </c>
      <c r="T517" s="17">
        <f t="shared" si="64"/>
        <v>0</v>
      </c>
      <c r="U517" s="4"/>
      <c r="V517" s="4"/>
    </row>
    <row r="518" spans="1:22" x14ac:dyDescent="0.35">
      <c r="A518" s="290" t="str">
        <f t="shared" si="62"/>
        <v>Sat</v>
      </c>
      <c r="B518" s="15"/>
      <c r="C518" s="16"/>
      <c r="D518" s="6"/>
      <c r="E518" s="6"/>
      <c r="F518" s="6"/>
      <c r="G518" s="6"/>
      <c r="H518" s="6"/>
      <c r="I518" s="6"/>
      <c r="J518" s="6"/>
      <c r="K518" s="6"/>
      <c r="L518" s="20"/>
      <c r="M518" s="84">
        <f t="shared" si="61"/>
        <v>0</v>
      </c>
      <c r="N518" s="250">
        <f>RHcount!X512</f>
        <v>0</v>
      </c>
      <c r="O518" s="17">
        <f t="shared" si="63"/>
        <v>12</v>
      </c>
      <c r="P518" s="17">
        <f t="shared" si="65"/>
        <v>12</v>
      </c>
      <c r="Q518" s="17">
        <f t="shared" si="66"/>
        <v>0</v>
      </c>
      <c r="R518" s="17">
        <f t="shared" si="67"/>
        <v>0</v>
      </c>
      <c r="S518" s="17">
        <f t="shared" si="68"/>
        <v>0</v>
      </c>
      <c r="T518" s="17">
        <f t="shared" si="64"/>
        <v>0</v>
      </c>
      <c r="U518" s="4"/>
      <c r="V518" s="4"/>
    </row>
    <row r="519" spans="1:22" x14ac:dyDescent="0.35">
      <c r="A519" s="290" t="str">
        <f t="shared" si="62"/>
        <v>Sat</v>
      </c>
      <c r="B519" s="15"/>
      <c r="C519" s="16"/>
      <c r="D519" s="6"/>
      <c r="E519" s="6"/>
      <c r="F519" s="6"/>
      <c r="G519" s="6"/>
      <c r="H519" s="6"/>
      <c r="I519" s="6"/>
      <c r="J519" s="6"/>
      <c r="K519" s="6"/>
      <c r="L519" s="20"/>
      <c r="M519" s="84">
        <f t="shared" si="61"/>
        <v>0</v>
      </c>
      <c r="N519" s="250">
        <f>RHcount!X513</f>
        <v>0</v>
      </c>
      <c r="O519" s="17">
        <f t="shared" si="63"/>
        <v>12</v>
      </c>
      <c r="P519" s="17">
        <f t="shared" si="65"/>
        <v>12</v>
      </c>
      <c r="Q519" s="17">
        <f t="shared" si="66"/>
        <v>0</v>
      </c>
      <c r="R519" s="17">
        <f t="shared" si="67"/>
        <v>0</v>
      </c>
      <c r="S519" s="17">
        <f t="shared" si="68"/>
        <v>0</v>
      </c>
      <c r="T519" s="17">
        <f t="shared" si="64"/>
        <v>0</v>
      </c>
      <c r="U519" s="4"/>
      <c r="V519" s="4"/>
    </row>
    <row r="520" spans="1:22" x14ac:dyDescent="0.35">
      <c r="A520" s="290" t="str">
        <f t="shared" si="62"/>
        <v>Sat</v>
      </c>
      <c r="B520" s="15"/>
      <c r="C520" s="16"/>
      <c r="D520" s="6"/>
      <c r="E520" s="6"/>
      <c r="F520" s="6"/>
      <c r="G520" s="6"/>
      <c r="H520" s="6"/>
      <c r="I520" s="6"/>
      <c r="J520" s="6"/>
      <c r="K520" s="6"/>
      <c r="L520" s="20"/>
      <c r="M520" s="84">
        <f t="shared" si="61"/>
        <v>0</v>
      </c>
      <c r="N520" s="250">
        <f>RHcount!X514</f>
        <v>0</v>
      </c>
      <c r="O520" s="17">
        <f t="shared" si="63"/>
        <v>12</v>
      </c>
      <c r="P520" s="17">
        <f t="shared" si="65"/>
        <v>12</v>
      </c>
      <c r="Q520" s="17">
        <f t="shared" si="66"/>
        <v>0</v>
      </c>
      <c r="R520" s="17">
        <f t="shared" si="67"/>
        <v>0</v>
      </c>
      <c r="S520" s="17">
        <f t="shared" si="68"/>
        <v>0</v>
      </c>
      <c r="T520" s="17">
        <f t="shared" si="64"/>
        <v>0</v>
      </c>
      <c r="U520" s="4"/>
      <c r="V520" s="4"/>
    </row>
    <row r="521" spans="1:22" x14ac:dyDescent="0.35">
      <c r="A521" s="290" t="str">
        <f t="shared" si="62"/>
        <v>Sat</v>
      </c>
      <c r="B521" s="15"/>
      <c r="C521" s="16"/>
      <c r="D521" s="6"/>
      <c r="E521" s="6"/>
      <c r="F521" s="6"/>
      <c r="G521" s="6"/>
      <c r="H521" s="6"/>
      <c r="I521" s="6"/>
      <c r="J521" s="6"/>
      <c r="K521" s="6"/>
      <c r="L521" s="20"/>
      <c r="M521" s="84">
        <f t="shared" si="61"/>
        <v>0</v>
      </c>
      <c r="N521" s="250">
        <f>RHcount!X515</f>
        <v>0</v>
      </c>
      <c r="O521" s="17">
        <f t="shared" si="63"/>
        <v>12</v>
      </c>
      <c r="P521" s="17">
        <f t="shared" si="65"/>
        <v>12</v>
      </c>
      <c r="Q521" s="17">
        <f t="shared" si="66"/>
        <v>0</v>
      </c>
      <c r="R521" s="17">
        <f t="shared" si="67"/>
        <v>0</v>
      </c>
      <c r="S521" s="17">
        <f t="shared" si="68"/>
        <v>0</v>
      </c>
      <c r="T521" s="17">
        <f t="shared" si="64"/>
        <v>0</v>
      </c>
      <c r="U521" s="4"/>
      <c r="V521" s="4"/>
    </row>
    <row r="522" spans="1:22" x14ac:dyDescent="0.35">
      <c r="A522" s="290" t="str">
        <f t="shared" si="62"/>
        <v>Sat</v>
      </c>
      <c r="B522" s="15"/>
      <c r="C522" s="16"/>
      <c r="D522" s="6"/>
      <c r="E522" s="6"/>
      <c r="F522" s="6"/>
      <c r="G522" s="6"/>
      <c r="H522" s="6"/>
      <c r="I522" s="6"/>
      <c r="J522" s="6"/>
      <c r="K522" s="6"/>
      <c r="L522" s="20"/>
      <c r="M522" s="84">
        <f t="shared" si="61"/>
        <v>0</v>
      </c>
      <c r="N522" s="250">
        <f>RHcount!X516</f>
        <v>0</v>
      </c>
      <c r="O522" s="17">
        <f t="shared" si="63"/>
        <v>12</v>
      </c>
      <c r="P522" s="17">
        <f t="shared" si="65"/>
        <v>12</v>
      </c>
      <c r="Q522" s="17">
        <f t="shared" si="66"/>
        <v>0</v>
      </c>
      <c r="R522" s="17">
        <f t="shared" si="67"/>
        <v>0</v>
      </c>
      <c r="S522" s="17">
        <f t="shared" si="68"/>
        <v>0</v>
      </c>
      <c r="T522" s="17">
        <f t="shared" si="64"/>
        <v>0</v>
      </c>
      <c r="U522" s="4"/>
      <c r="V522" s="4"/>
    </row>
    <row r="523" spans="1:22" x14ac:dyDescent="0.35">
      <c r="A523" s="290" t="str">
        <f t="shared" si="62"/>
        <v>Sat</v>
      </c>
      <c r="B523" s="15"/>
      <c r="C523" s="16"/>
      <c r="D523" s="6"/>
      <c r="E523" s="6"/>
      <c r="F523" s="6"/>
      <c r="G523" s="6"/>
      <c r="H523" s="6"/>
      <c r="I523" s="6"/>
      <c r="J523" s="6"/>
      <c r="K523" s="6"/>
      <c r="L523" s="20"/>
      <c r="M523" s="84">
        <f t="shared" ref="M523:M586" si="69">IF(F523&gt;"a",VLOOKUP(F523,$U$11:$V$26,2),F523)</f>
        <v>0</v>
      </c>
      <c r="N523" s="250">
        <f>RHcount!X517</f>
        <v>0</v>
      </c>
      <c r="O523" s="17">
        <f t="shared" si="63"/>
        <v>12</v>
      </c>
      <c r="P523" s="17">
        <f t="shared" si="65"/>
        <v>12</v>
      </c>
      <c r="Q523" s="17">
        <f t="shared" si="66"/>
        <v>0</v>
      </c>
      <c r="R523" s="17">
        <f t="shared" si="67"/>
        <v>0</v>
      </c>
      <c r="S523" s="17">
        <f t="shared" si="68"/>
        <v>0</v>
      </c>
      <c r="T523" s="17">
        <f t="shared" si="64"/>
        <v>0</v>
      </c>
      <c r="U523" s="4"/>
      <c r="V523" s="4"/>
    </row>
    <row r="524" spans="1:22" x14ac:dyDescent="0.35">
      <c r="A524" s="290" t="str">
        <f t="shared" si="62"/>
        <v>Sat</v>
      </c>
      <c r="B524" s="15"/>
      <c r="C524" s="16"/>
      <c r="D524" s="6"/>
      <c r="E524" s="6"/>
      <c r="F524" s="6"/>
      <c r="G524" s="6"/>
      <c r="H524" s="6"/>
      <c r="I524" s="6"/>
      <c r="J524" s="6"/>
      <c r="K524" s="6"/>
      <c r="L524" s="20"/>
      <c r="M524" s="84">
        <f t="shared" si="69"/>
        <v>0</v>
      </c>
      <c r="N524" s="250">
        <f>RHcount!X518</f>
        <v>0</v>
      </c>
      <c r="O524" s="17">
        <f t="shared" si="63"/>
        <v>12</v>
      </c>
      <c r="P524" s="17">
        <f t="shared" si="65"/>
        <v>12</v>
      </c>
      <c r="Q524" s="17">
        <f t="shared" si="66"/>
        <v>0</v>
      </c>
      <c r="R524" s="17">
        <f t="shared" si="67"/>
        <v>0</v>
      </c>
      <c r="S524" s="17">
        <f t="shared" si="68"/>
        <v>0</v>
      </c>
      <c r="T524" s="17">
        <f t="shared" si="64"/>
        <v>0</v>
      </c>
      <c r="U524" s="4"/>
      <c r="V524" s="4"/>
    </row>
    <row r="525" spans="1:22" x14ac:dyDescent="0.35">
      <c r="A525" s="290" t="str">
        <f t="shared" ref="A525:A588" si="70">TEXT(B525,"ddd")</f>
        <v>Sat</v>
      </c>
      <c r="B525" s="15"/>
      <c r="C525" s="16"/>
      <c r="D525" s="6"/>
      <c r="E525" s="6"/>
      <c r="F525" s="6"/>
      <c r="G525" s="6"/>
      <c r="H525" s="6"/>
      <c r="I525" s="6"/>
      <c r="J525" s="6"/>
      <c r="K525" s="6"/>
      <c r="L525" s="20"/>
      <c r="M525" s="84">
        <f t="shared" si="69"/>
        <v>0</v>
      </c>
      <c r="N525" s="250">
        <f>RHcount!X519</f>
        <v>0</v>
      </c>
      <c r="O525" s="17">
        <f t="shared" ref="O525:O588" si="71">HOUR(C525)+MINUTE(C525)/60+12</f>
        <v>12</v>
      </c>
      <c r="P525" s="17">
        <f t="shared" si="65"/>
        <v>12</v>
      </c>
      <c r="Q525" s="17">
        <f t="shared" si="66"/>
        <v>0</v>
      </c>
      <c r="R525" s="17">
        <f t="shared" si="67"/>
        <v>0</v>
      </c>
      <c r="S525" s="17">
        <f t="shared" si="68"/>
        <v>0</v>
      </c>
      <c r="T525" s="17">
        <f t="shared" ref="T525:T588" si="72">S525*R525</f>
        <v>0</v>
      </c>
      <c r="U525" s="4"/>
      <c r="V525" s="4"/>
    </row>
    <row r="526" spans="1:22" x14ac:dyDescent="0.35">
      <c r="A526" s="290" t="str">
        <f t="shared" si="70"/>
        <v>Sat</v>
      </c>
      <c r="B526" s="15"/>
      <c r="C526" s="16"/>
      <c r="D526" s="6"/>
      <c r="E526" s="6"/>
      <c r="F526" s="6"/>
      <c r="G526" s="6"/>
      <c r="H526" s="6"/>
      <c r="I526" s="6"/>
      <c r="J526" s="6"/>
      <c r="K526" s="6"/>
      <c r="L526" s="20"/>
      <c r="M526" s="84">
        <f t="shared" si="69"/>
        <v>0</v>
      </c>
      <c r="N526" s="250">
        <f>RHcount!X520</f>
        <v>0</v>
      </c>
      <c r="O526" s="17">
        <f t="shared" si="71"/>
        <v>12</v>
      </c>
      <c r="P526" s="17">
        <f t="shared" si="65"/>
        <v>12</v>
      </c>
      <c r="Q526" s="17">
        <f t="shared" si="66"/>
        <v>0</v>
      </c>
      <c r="R526" s="17">
        <f t="shared" si="67"/>
        <v>0</v>
      </c>
      <c r="S526" s="17">
        <f t="shared" si="68"/>
        <v>0</v>
      </c>
      <c r="T526" s="17">
        <f t="shared" si="72"/>
        <v>0</v>
      </c>
      <c r="U526" s="4"/>
      <c r="V526" s="4"/>
    </row>
    <row r="527" spans="1:22" x14ac:dyDescent="0.35">
      <c r="A527" s="290" t="str">
        <f t="shared" si="70"/>
        <v>Sat</v>
      </c>
      <c r="B527" s="15"/>
      <c r="C527" s="16"/>
      <c r="D527" s="6"/>
      <c r="E527" s="6"/>
      <c r="F527" s="6"/>
      <c r="G527" s="6"/>
      <c r="H527" s="6"/>
      <c r="I527" s="6"/>
      <c r="J527" s="6"/>
      <c r="K527" s="6"/>
      <c r="L527" s="20"/>
      <c r="M527" s="84">
        <f t="shared" si="69"/>
        <v>0</v>
      </c>
      <c r="N527" s="250">
        <f>RHcount!X521</f>
        <v>0</v>
      </c>
      <c r="O527" s="17">
        <f t="shared" si="71"/>
        <v>12</v>
      </c>
      <c r="P527" s="17">
        <f t="shared" si="65"/>
        <v>12</v>
      </c>
      <c r="Q527" s="17">
        <f t="shared" si="66"/>
        <v>0</v>
      </c>
      <c r="R527" s="17">
        <f t="shared" si="67"/>
        <v>0</v>
      </c>
      <c r="S527" s="17">
        <f t="shared" si="68"/>
        <v>0</v>
      </c>
      <c r="T527" s="17">
        <f t="shared" si="72"/>
        <v>0</v>
      </c>
      <c r="U527" s="4"/>
      <c r="V527" s="4"/>
    </row>
    <row r="528" spans="1:22" x14ac:dyDescent="0.35">
      <c r="A528" s="290" t="str">
        <f t="shared" si="70"/>
        <v>Sat</v>
      </c>
      <c r="B528" s="15"/>
      <c r="C528" s="16"/>
      <c r="D528" s="6"/>
      <c r="E528" s="6"/>
      <c r="F528" s="6"/>
      <c r="G528" s="6"/>
      <c r="H528" s="6"/>
      <c r="I528" s="6"/>
      <c r="J528" s="6"/>
      <c r="K528" s="6"/>
      <c r="L528" s="20"/>
      <c r="M528" s="84">
        <f t="shared" si="69"/>
        <v>0</v>
      </c>
      <c r="N528" s="250">
        <f>RHcount!X522</f>
        <v>0</v>
      </c>
      <c r="O528" s="17">
        <f t="shared" si="71"/>
        <v>12</v>
      </c>
      <c r="P528" s="17">
        <f t="shared" si="65"/>
        <v>12</v>
      </c>
      <c r="Q528" s="17">
        <f t="shared" si="66"/>
        <v>0</v>
      </c>
      <c r="R528" s="17">
        <f t="shared" si="67"/>
        <v>0</v>
      </c>
      <c r="S528" s="17">
        <f t="shared" si="68"/>
        <v>0</v>
      </c>
      <c r="T528" s="17">
        <f t="shared" si="72"/>
        <v>0</v>
      </c>
      <c r="U528" s="4"/>
      <c r="V528" s="4"/>
    </row>
    <row r="529" spans="1:22" x14ac:dyDescent="0.35">
      <c r="A529" s="290" t="str">
        <f t="shared" si="70"/>
        <v>Sat</v>
      </c>
      <c r="B529" s="15"/>
      <c r="C529" s="16"/>
      <c r="D529" s="6"/>
      <c r="E529" s="6"/>
      <c r="F529" s="6"/>
      <c r="G529" s="6"/>
      <c r="H529" s="6"/>
      <c r="I529" s="6"/>
      <c r="J529" s="6"/>
      <c r="K529" s="6"/>
      <c r="L529" s="20"/>
      <c r="M529" s="84">
        <f t="shared" si="69"/>
        <v>0</v>
      </c>
      <c r="N529" s="250">
        <f>RHcount!X523</f>
        <v>0</v>
      </c>
      <c r="O529" s="17">
        <f t="shared" si="71"/>
        <v>12</v>
      </c>
      <c r="P529" s="17">
        <f t="shared" si="65"/>
        <v>12</v>
      </c>
      <c r="Q529" s="17">
        <f t="shared" si="66"/>
        <v>0</v>
      </c>
      <c r="R529" s="17">
        <f t="shared" si="67"/>
        <v>0</v>
      </c>
      <c r="S529" s="17">
        <f t="shared" si="68"/>
        <v>0</v>
      </c>
      <c r="T529" s="17">
        <f t="shared" si="72"/>
        <v>0</v>
      </c>
      <c r="U529" s="4"/>
      <c r="V529" s="4"/>
    </row>
    <row r="530" spans="1:22" x14ac:dyDescent="0.35">
      <c r="A530" s="290" t="str">
        <f t="shared" si="70"/>
        <v>Sat</v>
      </c>
      <c r="B530" s="15"/>
      <c r="C530" s="16"/>
      <c r="D530" s="6"/>
      <c r="E530" s="6"/>
      <c r="F530" s="6"/>
      <c r="G530" s="6"/>
      <c r="H530" s="6"/>
      <c r="I530" s="6"/>
      <c r="J530" s="6"/>
      <c r="K530" s="6"/>
      <c r="L530" s="20"/>
      <c r="M530" s="84">
        <f t="shared" si="69"/>
        <v>0</v>
      </c>
      <c r="N530" s="250">
        <f>RHcount!X524</f>
        <v>0</v>
      </c>
      <c r="O530" s="17">
        <f t="shared" si="71"/>
        <v>12</v>
      </c>
      <c r="P530" s="17">
        <f t="shared" si="65"/>
        <v>12</v>
      </c>
      <c r="Q530" s="17">
        <f t="shared" si="66"/>
        <v>0</v>
      </c>
      <c r="R530" s="17">
        <f t="shared" si="67"/>
        <v>0</v>
      </c>
      <c r="S530" s="17">
        <f t="shared" si="68"/>
        <v>0</v>
      </c>
      <c r="T530" s="17">
        <f t="shared" si="72"/>
        <v>0</v>
      </c>
      <c r="U530" s="4"/>
      <c r="V530" s="4"/>
    </row>
    <row r="531" spans="1:22" x14ac:dyDescent="0.35">
      <c r="A531" s="290" t="str">
        <f t="shared" si="70"/>
        <v>Sat</v>
      </c>
      <c r="B531" s="15"/>
      <c r="C531" s="16"/>
      <c r="D531" s="6"/>
      <c r="E531" s="6"/>
      <c r="F531" s="6"/>
      <c r="G531" s="6"/>
      <c r="H531" s="6"/>
      <c r="I531" s="6"/>
      <c r="J531" s="6"/>
      <c r="K531" s="6"/>
      <c r="L531" s="20"/>
      <c r="M531" s="84">
        <f t="shared" si="69"/>
        <v>0</v>
      </c>
      <c r="N531" s="250">
        <f>RHcount!X525</f>
        <v>0</v>
      </c>
      <c r="O531" s="17">
        <f t="shared" si="71"/>
        <v>12</v>
      </c>
      <c r="P531" s="17">
        <f t="shared" si="65"/>
        <v>12</v>
      </c>
      <c r="Q531" s="17">
        <f t="shared" si="66"/>
        <v>0</v>
      </c>
      <c r="R531" s="17">
        <f t="shared" si="67"/>
        <v>0</v>
      </c>
      <c r="S531" s="17">
        <f t="shared" si="68"/>
        <v>0</v>
      </c>
      <c r="T531" s="17">
        <f t="shared" si="72"/>
        <v>0</v>
      </c>
      <c r="U531" s="4"/>
      <c r="V531" s="4"/>
    </row>
    <row r="532" spans="1:22" x14ac:dyDescent="0.35">
      <c r="A532" s="290" t="str">
        <f t="shared" si="70"/>
        <v>Sat</v>
      </c>
      <c r="B532" s="15"/>
      <c r="C532" s="16"/>
      <c r="D532" s="6"/>
      <c r="E532" s="6"/>
      <c r="F532" s="6"/>
      <c r="G532" s="6"/>
      <c r="H532" s="6"/>
      <c r="I532" s="6"/>
      <c r="J532" s="6"/>
      <c r="K532" s="6"/>
      <c r="L532" s="20"/>
      <c r="M532" s="84">
        <f t="shared" si="69"/>
        <v>0</v>
      </c>
      <c r="N532" s="250">
        <f>RHcount!X526</f>
        <v>0</v>
      </c>
      <c r="O532" s="17">
        <f t="shared" si="71"/>
        <v>12</v>
      </c>
      <c r="P532" s="17">
        <f t="shared" si="65"/>
        <v>12</v>
      </c>
      <c r="Q532" s="17">
        <f t="shared" si="66"/>
        <v>0</v>
      </c>
      <c r="R532" s="17">
        <f t="shared" si="67"/>
        <v>0</v>
      </c>
      <c r="S532" s="17">
        <f t="shared" si="68"/>
        <v>0</v>
      </c>
      <c r="T532" s="17">
        <f t="shared" si="72"/>
        <v>0</v>
      </c>
      <c r="U532" s="4"/>
      <c r="V532" s="4"/>
    </row>
    <row r="533" spans="1:22" x14ac:dyDescent="0.35">
      <c r="A533" s="290" t="str">
        <f t="shared" si="70"/>
        <v>Sat</v>
      </c>
      <c r="B533" s="15"/>
      <c r="C533" s="16"/>
      <c r="D533" s="6"/>
      <c r="E533" s="6"/>
      <c r="F533" s="6"/>
      <c r="G533" s="6"/>
      <c r="H533" s="6"/>
      <c r="I533" s="6"/>
      <c r="J533" s="6"/>
      <c r="K533" s="6"/>
      <c r="L533" s="20"/>
      <c r="M533" s="84">
        <f t="shared" si="69"/>
        <v>0</v>
      </c>
      <c r="N533" s="250">
        <f>RHcount!X527</f>
        <v>0</v>
      </c>
      <c r="O533" s="17">
        <f t="shared" si="71"/>
        <v>12</v>
      </c>
      <c r="P533" s="17">
        <f t="shared" si="65"/>
        <v>12</v>
      </c>
      <c r="Q533" s="17">
        <f t="shared" si="66"/>
        <v>0</v>
      </c>
      <c r="R533" s="17">
        <f t="shared" si="67"/>
        <v>0</v>
      </c>
      <c r="S533" s="17">
        <f t="shared" si="68"/>
        <v>0</v>
      </c>
      <c r="T533" s="17">
        <f t="shared" si="72"/>
        <v>0</v>
      </c>
      <c r="U533" s="4"/>
      <c r="V533" s="4"/>
    </row>
    <row r="534" spans="1:22" x14ac:dyDescent="0.35">
      <c r="A534" s="290" t="str">
        <f t="shared" si="70"/>
        <v>Sat</v>
      </c>
      <c r="B534" s="15"/>
      <c r="C534" s="16"/>
      <c r="D534" s="6"/>
      <c r="E534" s="6"/>
      <c r="F534" s="6"/>
      <c r="G534" s="6"/>
      <c r="H534" s="6"/>
      <c r="I534" s="6"/>
      <c r="J534" s="6"/>
      <c r="K534" s="6"/>
      <c r="L534" s="20"/>
      <c r="M534" s="84">
        <f t="shared" si="69"/>
        <v>0</v>
      </c>
      <c r="N534" s="250">
        <f>RHcount!X528</f>
        <v>0</v>
      </c>
      <c r="O534" s="17">
        <f t="shared" si="71"/>
        <v>12</v>
      </c>
      <c r="P534" s="17">
        <f t="shared" ref="P534:P597" si="73">IF(AND(O534&gt;20,O534&lt;30),20,O534)</f>
        <v>12</v>
      </c>
      <c r="Q534" s="17">
        <f t="shared" ref="Q534:Q597" si="74">IF(AND(O534&gt;20,O534&lt;30),0,MAX(0,E534-70))</f>
        <v>0</v>
      </c>
      <c r="R534" s="17">
        <f t="shared" ref="R534:R597" si="75">IF(P534&gt;0,ABS((P534-P533)/2+(P535-P534)/2),0)</f>
        <v>0</v>
      </c>
      <c r="S534" s="17">
        <f t="shared" ref="S534:S597" si="76">IF(OR(O534&gt;30,O534&lt;20),Q534+S533,0)</f>
        <v>0</v>
      </c>
      <c r="T534" s="17">
        <f t="shared" si="72"/>
        <v>0</v>
      </c>
      <c r="U534" s="4"/>
      <c r="V534" s="4"/>
    </row>
    <row r="535" spans="1:22" x14ac:dyDescent="0.35">
      <c r="A535" s="290" t="str">
        <f t="shared" si="70"/>
        <v>Sat</v>
      </c>
      <c r="B535" s="15"/>
      <c r="C535" s="16"/>
      <c r="D535" s="6"/>
      <c r="E535" s="6"/>
      <c r="F535" s="6"/>
      <c r="G535" s="6"/>
      <c r="H535" s="6"/>
      <c r="I535" s="6"/>
      <c r="J535" s="6"/>
      <c r="K535" s="6"/>
      <c r="L535" s="20"/>
      <c r="M535" s="84">
        <f t="shared" si="69"/>
        <v>0</v>
      </c>
      <c r="N535" s="250">
        <f>RHcount!X529</f>
        <v>0</v>
      </c>
      <c r="O535" s="17">
        <f t="shared" si="71"/>
        <v>12</v>
      </c>
      <c r="P535" s="17">
        <f t="shared" si="73"/>
        <v>12</v>
      </c>
      <c r="Q535" s="17">
        <f t="shared" si="74"/>
        <v>0</v>
      </c>
      <c r="R535" s="17">
        <f t="shared" si="75"/>
        <v>0</v>
      </c>
      <c r="S535" s="17">
        <f t="shared" si="76"/>
        <v>0</v>
      </c>
      <c r="T535" s="17">
        <f t="shared" si="72"/>
        <v>0</v>
      </c>
      <c r="U535" s="4"/>
      <c r="V535" s="4"/>
    </row>
    <row r="536" spans="1:22" x14ac:dyDescent="0.35">
      <c r="A536" s="290" t="str">
        <f t="shared" si="70"/>
        <v>Sat</v>
      </c>
      <c r="B536" s="15"/>
      <c r="C536" s="16"/>
      <c r="D536" s="6"/>
      <c r="E536" s="6"/>
      <c r="F536" s="6"/>
      <c r="G536" s="6"/>
      <c r="H536" s="6"/>
      <c r="I536" s="6"/>
      <c r="J536" s="6"/>
      <c r="K536" s="6"/>
      <c r="L536" s="20"/>
      <c r="M536" s="84">
        <f t="shared" si="69"/>
        <v>0</v>
      </c>
      <c r="N536" s="250">
        <f>RHcount!X530</f>
        <v>0</v>
      </c>
      <c r="O536" s="17">
        <f t="shared" si="71"/>
        <v>12</v>
      </c>
      <c r="P536" s="17">
        <f t="shared" si="73"/>
        <v>12</v>
      </c>
      <c r="Q536" s="17">
        <f t="shared" si="74"/>
        <v>0</v>
      </c>
      <c r="R536" s="17">
        <f t="shared" si="75"/>
        <v>0</v>
      </c>
      <c r="S536" s="17">
        <f t="shared" si="76"/>
        <v>0</v>
      </c>
      <c r="T536" s="17">
        <f t="shared" si="72"/>
        <v>0</v>
      </c>
      <c r="U536" s="4"/>
      <c r="V536" s="4"/>
    </row>
    <row r="537" spans="1:22" x14ac:dyDescent="0.35">
      <c r="A537" s="290" t="str">
        <f t="shared" si="70"/>
        <v>Sat</v>
      </c>
      <c r="B537" s="15"/>
      <c r="C537" s="16"/>
      <c r="D537" s="6"/>
      <c r="E537" s="6"/>
      <c r="F537" s="6"/>
      <c r="G537" s="6"/>
      <c r="H537" s="6"/>
      <c r="I537" s="6"/>
      <c r="J537" s="6"/>
      <c r="K537" s="6"/>
      <c r="L537" s="20"/>
      <c r="M537" s="84">
        <f t="shared" si="69"/>
        <v>0</v>
      </c>
      <c r="N537" s="250">
        <f>RHcount!X531</f>
        <v>0</v>
      </c>
      <c r="O537" s="17">
        <f t="shared" si="71"/>
        <v>12</v>
      </c>
      <c r="P537" s="17">
        <f t="shared" si="73"/>
        <v>12</v>
      </c>
      <c r="Q537" s="17">
        <f t="shared" si="74"/>
        <v>0</v>
      </c>
      <c r="R537" s="17">
        <f t="shared" si="75"/>
        <v>0</v>
      </c>
      <c r="S537" s="17">
        <f t="shared" si="76"/>
        <v>0</v>
      </c>
      <c r="T537" s="17">
        <f t="shared" si="72"/>
        <v>0</v>
      </c>
      <c r="U537" s="4"/>
      <c r="V537" s="4"/>
    </row>
    <row r="538" spans="1:22" x14ac:dyDescent="0.35">
      <c r="A538" s="290" t="str">
        <f t="shared" si="70"/>
        <v>Sat</v>
      </c>
      <c r="B538" s="15"/>
      <c r="C538" s="16"/>
      <c r="D538" s="6"/>
      <c r="E538" s="6"/>
      <c r="F538" s="6"/>
      <c r="G538" s="6"/>
      <c r="H538" s="6"/>
      <c r="I538" s="6"/>
      <c r="J538" s="6"/>
      <c r="K538" s="6"/>
      <c r="L538" s="20"/>
      <c r="M538" s="84">
        <f t="shared" si="69"/>
        <v>0</v>
      </c>
      <c r="N538" s="250">
        <f>RHcount!X532</f>
        <v>0</v>
      </c>
      <c r="O538" s="17">
        <f t="shared" si="71"/>
        <v>12</v>
      </c>
      <c r="P538" s="17">
        <f t="shared" si="73"/>
        <v>12</v>
      </c>
      <c r="Q538" s="17">
        <f t="shared" si="74"/>
        <v>0</v>
      </c>
      <c r="R538" s="17">
        <f t="shared" si="75"/>
        <v>0</v>
      </c>
      <c r="S538" s="17">
        <f t="shared" si="76"/>
        <v>0</v>
      </c>
      <c r="T538" s="17">
        <f t="shared" si="72"/>
        <v>0</v>
      </c>
      <c r="U538" s="4"/>
      <c r="V538" s="4"/>
    </row>
    <row r="539" spans="1:22" x14ac:dyDescent="0.35">
      <c r="A539" s="290" t="str">
        <f t="shared" si="70"/>
        <v>Sat</v>
      </c>
      <c r="B539" s="15"/>
      <c r="C539" s="16"/>
      <c r="D539" s="6"/>
      <c r="E539" s="6"/>
      <c r="F539" s="6"/>
      <c r="G539" s="6"/>
      <c r="H539" s="6"/>
      <c r="I539" s="6"/>
      <c r="J539" s="6"/>
      <c r="K539" s="6"/>
      <c r="L539" s="20"/>
      <c r="M539" s="84">
        <f t="shared" si="69"/>
        <v>0</v>
      </c>
      <c r="N539" s="250">
        <f>RHcount!X533</f>
        <v>0</v>
      </c>
      <c r="O539" s="17">
        <f t="shared" si="71"/>
        <v>12</v>
      </c>
      <c r="P539" s="17">
        <f t="shared" si="73"/>
        <v>12</v>
      </c>
      <c r="Q539" s="17">
        <f t="shared" si="74"/>
        <v>0</v>
      </c>
      <c r="R539" s="17">
        <f t="shared" si="75"/>
        <v>0</v>
      </c>
      <c r="S539" s="17">
        <f t="shared" si="76"/>
        <v>0</v>
      </c>
      <c r="T539" s="17">
        <f t="shared" si="72"/>
        <v>0</v>
      </c>
      <c r="U539" s="4"/>
      <c r="V539" s="4"/>
    </row>
    <row r="540" spans="1:22" x14ac:dyDescent="0.35">
      <c r="A540" s="290" t="str">
        <f t="shared" si="70"/>
        <v>Sat</v>
      </c>
      <c r="B540" s="15"/>
      <c r="C540" s="16"/>
      <c r="D540" s="6"/>
      <c r="E540" s="6"/>
      <c r="F540" s="6"/>
      <c r="G540" s="6"/>
      <c r="H540" s="6"/>
      <c r="I540" s="6"/>
      <c r="J540" s="6"/>
      <c r="K540" s="6"/>
      <c r="L540" s="20"/>
      <c r="M540" s="84">
        <f t="shared" si="69"/>
        <v>0</v>
      </c>
      <c r="N540" s="250">
        <f>RHcount!X534</f>
        <v>0</v>
      </c>
      <c r="O540" s="17">
        <f t="shared" si="71"/>
        <v>12</v>
      </c>
      <c r="P540" s="17">
        <f t="shared" si="73"/>
        <v>12</v>
      </c>
      <c r="Q540" s="17">
        <f t="shared" si="74"/>
        <v>0</v>
      </c>
      <c r="R540" s="17">
        <f t="shared" si="75"/>
        <v>0</v>
      </c>
      <c r="S540" s="17">
        <f t="shared" si="76"/>
        <v>0</v>
      </c>
      <c r="T540" s="17">
        <f t="shared" si="72"/>
        <v>0</v>
      </c>
      <c r="U540" s="4"/>
      <c r="V540" s="4"/>
    </row>
    <row r="541" spans="1:22" x14ac:dyDescent="0.35">
      <c r="A541" s="290" t="str">
        <f t="shared" si="70"/>
        <v>Sat</v>
      </c>
      <c r="B541" s="15"/>
      <c r="C541" s="16"/>
      <c r="D541" s="6"/>
      <c r="E541" s="6"/>
      <c r="F541" s="6"/>
      <c r="G541" s="6"/>
      <c r="H541" s="6"/>
      <c r="I541" s="6"/>
      <c r="J541" s="6"/>
      <c r="K541" s="6"/>
      <c r="L541" s="20"/>
      <c r="M541" s="84">
        <f t="shared" si="69"/>
        <v>0</v>
      </c>
      <c r="N541" s="250">
        <f>RHcount!X535</f>
        <v>0</v>
      </c>
      <c r="O541" s="17">
        <f t="shared" si="71"/>
        <v>12</v>
      </c>
      <c r="P541" s="17">
        <f t="shared" si="73"/>
        <v>12</v>
      </c>
      <c r="Q541" s="17">
        <f t="shared" si="74"/>
        <v>0</v>
      </c>
      <c r="R541" s="17">
        <f t="shared" si="75"/>
        <v>0</v>
      </c>
      <c r="S541" s="17">
        <f t="shared" si="76"/>
        <v>0</v>
      </c>
      <c r="T541" s="17">
        <f t="shared" si="72"/>
        <v>0</v>
      </c>
      <c r="U541" s="4"/>
      <c r="V541" s="4"/>
    </row>
    <row r="542" spans="1:22" x14ac:dyDescent="0.35">
      <c r="A542" s="290" t="str">
        <f t="shared" si="70"/>
        <v>Sat</v>
      </c>
      <c r="B542" s="15"/>
      <c r="C542" s="16"/>
      <c r="D542" s="6"/>
      <c r="E542" s="6"/>
      <c r="F542" s="6"/>
      <c r="G542" s="6"/>
      <c r="H542" s="6"/>
      <c r="I542" s="6"/>
      <c r="J542" s="6"/>
      <c r="K542" s="6"/>
      <c r="L542" s="20"/>
      <c r="M542" s="84">
        <f t="shared" si="69"/>
        <v>0</v>
      </c>
      <c r="N542" s="250">
        <f>RHcount!X536</f>
        <v>0</v>
      </c>
      <c r="O542" s="17">
        <f t="shared" si="71"/>
        <v>12</v>
      </c>
      <c r="P542" s="17">
        <f t="shared" si="73"/>
        <v>12</v>
      </c>
      <c r="Q542" s="17">
        <f t="shared" si="74"/>
        <v>0</v>
      </c>
      <c r="R542" s="17">
        <f t="shared" si="75"/>
        <v>0</v>
      </c>
      <c r="S542" s="17">
        <f t="shared" si="76"/>
        <v>0</v>
      </c>
      <c r="T542" s="17">
        <f t="shared" si="72"/>
        <v>0</v>
      </c>
      <c r="U542" s="4"/>
      <c r="V542" s="4"/>
    </row>
    <row r="543" spans="1:22" x14ac:dyDescent="0.35">
      <c r="A543" s="290" t="str">
        <f t="shared" si="70"/>
        <v>Sat</v>
      </c>
      <c r="B543" s="15"/>
      <c r="C543" s="16"/>
      <c r="D543" s="6"/>
      <c r="E543" s="6"/>
      <c r="F543" s="6"/>
      <c r="G543" s="6"/>
      <c r="H543" s="6"/>
      <c r="I543" s="6"/>
      <c r="J543" s="6"/>
      <c r="K543" s="6"/>
      <c r="L543" s="20"/>
      <c r="M543" s="84">
        <f t="shared" si="69"/>
        <v>0</v>
      </c>
      <c r="N543" s="250">
        <f>RHcount!X537</f>
        <v>0</v>
      </c>
      <c r="O543" s="17">
        <f t="shared" si="71"/>
        <v>12</v>
      </c>
      <c r="P543" s="17">
        <f t="shared" si="73"/>
        <v>12</v>
      </c>
      <c r="Q543" s="17">
        <f t="shared" si="74"/>
        <v>0</v>
      </c>
      <c r="R543" s="17">
        <f t="shared" si="75"/>
        <v>0</v>
      </c>
      <c r="S543" s="17">
        <f t="shared" si="76"/>
        <v>0</v>
      </c>
      <c r="T543" s="17">
        <f t="shared" si="72"/>
        <v>0</v>
      </c>
      <c r="U543" s="4"/>
      <c r="V543" s="4"/>
    </row>
    <row r="544" spans="1:22" x14ac:dyDescent="0.35">
      <c r="A544" s="290" t="str">
        <f t="shared" si="70"/>
        <v>Sat</v>
      </c>
      <c r="B544" s="15"/>
      <c r="C544" s="16"/>
      <c r="D544" s="6"/>
      <c r="E544" s="6"/>
      <c r="F544" s="6"/>
      <c r="G544" s="6"/>
      <c r="H544" s="6"/>
      <c r="I544" s="6"/>
      <c r="J544" s="6"/>
      <c r="K544" s="6"/>
      <c r="L544" s="20"/>
      <c r="M544" s="84">
        <f t="shared" si="69"/>
        <v>0</v>
      </c>
      <c r="N544" s="250">
        <f>RHcount!X538</f>
        <v>0</v>
      </c>
      <c r="O544" s="17">
        <f t="shared" si="71"/>
        <v>12</v>
      </c>
      <c r="P544" s="17">
        <f t="shared" si="73"/>
        <v>12</v>
      </c>
      <c r="Q544" s="17">
        <f t="shared" si="74"/>
        <v>0</v>
      </c>
      <c r="R544" s="17">
        <f t="shared" si="75"/>
        <v>0</v>
      </c>
      <c r="S544" s="17">
        <f t="shared" si="76"/>
        <v>0</v>
      </c>
      <c r="T544" s="17">
        <f t="shared" si="72"/>
        <v>0</v>
      </c>
      <c r="U544" s="4"/>
      <c r="V544" s="4"/>
    </row>
    <row r="545" spans="1:22" x14ac:dyDescent="0.35">
      <c r="A545" s="290" t="str">
        <f t="shared" si="70"/>
        <v>Sat</v>
      </c>
      <c r="B545" s="15"/>
      <c r="C545" s="16"/>
      <c r="D545" s="6"/>
      <c r="E545" s="6"/>
      <c r="F545" s="6"/>
      <c r="G545" s="6"/>
      <c r="H545" s="6"/>
      <c r="I545" s="6"/>
      <c r="J545" s="6"/>
      <c r="K545" s="6"/>
      <c r="L545" s="20"/>
      <c r="M545" s="84">
        <f t="shared" si="69"/>
        <v>0</v>
      </c>
      <c r="N545" s="250">
        <f>RHcount!X539</f>
        <v>0</v>
      </c>
      <c r="O545" s="17">
        <f t="shared" si="71"/>
        <v>12</v>
      </c>
      <c r="P545" s="17">
        <f t="shared" si="73"/>
        <v>12</v>
      </c>
      <c r="Q545" s="17">
        <f t="shared" si="74"/>
        <v>0</v>
      </c>
      <c r="R545" s="17">
        <f t="shared" si="75"/>
        <v>0</v>
      </c>
      <c r="S545" s="17">
        <f t="shared" si="76"/>
        <v>0</v>
      </c>
      <c r="T545" s="17">
        <f t="shared" si="72"/>
        <v>0</v>
      </c>
      <c r="U545" s="4"/>
      <c r="V545" s="4"/>
    </row>
    <row r="546" spans="1:22" x14ac:dyDescent="0.35">
      <c r="A546" s="290" t="str">
        <f t="shared" si="70"/>
        <v>Sat</v>
      </c>
      <c r="B546" s="15"/>
      <c r="C546" s="16"/>
      <c r="D546" s="6"/>
      <c r="E546" s="6"/>
      <c r="F546" s="6"/>
      <c r="G546" s="6"/>
      <c r="H546" s="6"/>
      <c r="I546" s="6"/>
      <c r="J546" s="6"/>
      <c r="K546" s="6"/>
      <c r="L546" s="20"/>
      <c r="M546" s="84">
        <f t="shared" si="69"/>
        <v>0</v>
      </c>
      <c r="N546" s="250">
        <f>RHcount!X540</f>
        <v>0</v>
      </c>
      <c r="O546" s="17">
        <f t="shared" si="71"/>
        <v>12</v>
      </c>
      <c r="P546" s="17">
        <f t="shared" si="73"/>
        <v>12</v>
      </c>
      <c r="Q546" s="17">
        <f t="shared" si="74"/>
        <v>0</v>
      </c>
      <c r="R546" s="17">
        <f t="shared" si="75"/>
        <v>0</v>
      </c>
      <c r="S546" s="17">
        <f t="shared" si="76"/>
        <v>0</v>
      </c>
      <c r="T546" s="17">
        <f t="shared" si="72"/>
        <v>0</v>
      </c>
      <c r="U546" s="4"/>
      <c r="V546" s="4"/>
    </row>
    <row r="547" spans="1:22" x14ac:dyDescent="0.35">
      <c r="A547" s="290" t="str">
        <f t="shared" si="70"/>
        <v>Sat</v>
      </c>
      <c r="B547" s="15"/>
      <c r="C547" s="16"/>
      <c r="D547" s="6"/>
      <c r="E547" s="6"/>
      <c r="F547" s="6"/>
      <c r="G547" s="6"/>
      <c r="H547" s="6"/>
      <c r="I547" s="6"/>
      <c r="J547" s="6"/>
      <c r="K547" s="6"/>
      <c r="L547" s="20"/>
      <c r="M547" s="84">
        <f t="shared" si="69"/>
        <v>0</v>
      </c>
      <c r="N547" s="250">
        <f>RHcount!X541</f>
        <v>0</v>
      </c>
      <c r="O547" s="17">
        <f t="shared" si="71"/>
        <v>12</v>
      </c>
      <c r="P547" s="17">
        <f t="shared" si="73"/>
        <v>12</v>
      </c>
      <c r="Q547" s="17">
        <f t="shared" si="74"/>
        <v>0</v>
      </c>
      <c r="R547" s="17">
        <f t="shared" si="75"/>
        <v>0</v>
      </c>
      <c r="S547" s="17">
        <f t="shared" si="76"/>
        <v>0</v>
      </c>
      <c r="T547" s="17">
        <f t="shared" si="72"/>
        <v>0</v>
      </c>
      <c r="U547" s="4"/>
      <c r="V547" s="4"/>
    </row>
    <row r="548" spans="1:22" x14ac:dyDescent="0.35">
      <c r="A548" s="290" t="str">
        <f t="shared" si="70"/>
        <v>Sat</v>
      </c>
      <c r="B548" s="15"/>
      <c r="C548" s="16"/>
      <c r="D548" s="6"/>
      <c r="E548" s="6"/>
      <c r="F548" s="6"/>
      <c r="G548" s="6"/>
      <c r="H548" s="6"/>
      <c r="I548" s="6"/>
      <c r="J548" s="6"/>
      <c r="K548" s="6"/>
      <c r="L548" s="20"/>
      <c r="M548" s="84">
        <f t="shared" si="69"/>
        <v>0</v>
      </c>
      <c r="N548" s="250">
        <f>RHcount!X542</f>
        <v>0</v>
      </c>
      <c r="O548" s="17">
        <f t="shared" si="71"/>
        <v>12</v>
      </c>
      <c r="P548" s="17">
        <f t="shared" si="73"/>
        <v>12</v>
      </c>
      <c r="Q548" s="17">
        <f t="shared" si="74"/>
        <v>0</v>
      </c>
      <c r="R548" s="17">
        <f t="shared" si="75"/>
        <v>0</v>
      </c>
      <c r="S548" s="17">
        <f t="shared" si="76"/>
        <v>0</v>
      </c>
      <c r="T548" s="17">
        <f t="shared" si="72"/>
        <v>0</v>
      </c>
      <c r="U548" s="4"/>
      <c r="V548" s="4"/>
    </row>
    <row r="549" spans="1:22" x14ac:dyDescent="0.35">
      <c r="A549" s="290" t="str">
        <f t="shared" si="70"/>
        <v>Sat</v>
      </c>
      <c r="B549" s="15"/>
      <c r="C549" s="16"/>
      <c r="D549" s="6"/>
      <c r="E549" s="6"/>
      <c r="F549" s="6"/>
      <c r="G549" s="6"/>
      <c r="H549" s="6"/>
      <c r="I549" s="6"/>
      <c r="J549" s="6"/>
      <c r="K549" s="6"/>
      <c r="L549" s="20"/>
      <c r="M549" s="84">
        <f t="shared" si="69"/>
        <v>0</v>
      </c>
      <c r="N549" s="250">
        <f>RHcount!X543</f>
        <v>0</v>
      </c>
      <c r="O549" s="17">
        <f t="shared" si="71"/>
        <v>12</v>
      </c>
      <c r="P549" s="17">
        <f t="shared" si="73"/>
        <v>12</v>
      </c>
      <c r="Q549" s="17">
        <f t="shared" si="74"/>
        <v>0</v>
      </c>
      <c r="R549" s="17">
        <f t="shared" si="75"/>
        <v>0</v>
      </c>
      <c r="S549" s="17">
        <f t="shared" si="76"/>
        <v>0</v>
      </c>
      <c r="T549" s="17">
        <f t="shared" si="72"/>
        <v>0</v>
      </c>
      <c r="U549" s="4"/>
      <c r="V549" s="4"/>
    </row>
    <row r="550" spans="1:22" x14ac:dyDescent="0.35">
      <c r="A550" s="290" t="str">
        <f t="shared" si="70"/>
        <v>Sat</v>
      </c>
      <c r="B550" s="15"/>
      <c r="C550" s="16"/>
      <c r="D550" s="6"/>
      <c r="E550" s="6"/>
      <c r="F550" s="6"/>
      <c r="G550" s="6"/>
      <c r="H550" s="6"/>
      <c r="I550" s="6"/>
      <c r="J550" s="6"/>
      <c r="K550" s="6"/>
      <c r="L550" s="20"/>
      <c r="M550" s="84">
        <f t="shared" si="69"/>
        <v>0</v>
      </c>
      <c r="N550" s="250">
        <f>RHcount!X544</f>
        <v>0</v>
      </c>
      <c r="O550" s="17">
        <f t="shared" si="71"/>
        <v>12</v>
      </c>
      <c r="P550" s="17">
        <f t="shared" si="73"/>
        <v>12</v>
      </c>
      <c r="Q550" s="17">
        <f t="shared" si="74"/>
        <v>0</v>
      </c>
      <c r="R550" s="17">
        <f t="shared" si="75"/>
        <v>0</v>
      </c>
      <c r="S550" s="17">
        <f t="shared" si="76"/>
        <v>0</v>
      </c>
      <c r="T550" s="17">
        <f t="shared" si="72"/>
        <v>0</v>
      </c>
      <c r="U550" s="4"/>
      <c r="V550" s="4"/>
    </row>
    <row r="551" spans="1:22" x14ac:dyDescent="0.35">
      <c r="A551" s="290" t="str">
        <f t="shared" si="70"/>
        <v>Sat</v>
      </c>
      <c r="B551" s="15"/>
      <c r="C551" s="16"/>
      <c r="D551" s="6"/>
      <c r="E551" s="6"/>
      <c r="F551" s="6"/>
      <c r="G551" s="6"/>
      <c r="H551" s="6"/>
      <c r="I551" s="6"/>
      <c r="J551" s="6"/>
      <c r="K551" s="6"/>
      <c r="L551" s="20"/>
      <c r="M551" s="84">
        <f t="shared" si="69"/>
        <v>0</v>
      </c>
      <c r="N551" s="250">
        <f>RHcount!X545</f>
        <v>0</v>
      </c>
      <c r="O551" s="17">
        <f t="shared" si="71"/>
        <v>12</v>
      </c>
      <c r="P551" s="17">
        <f t="shared" si="73"/>
        <v>12</v>
      </c>
      <c r="Q551" s="17">
        <f t="shared" si="74"/>
        <v>0</v>
      </c>
      <c r="R551" s="17">
        <f t="shared" si="75"/>
        <v>0</v>
      </c>
      <c r="S551" s="17">
        <f t="shared" si="76"/>
        <v>0</v>
      </c>
      <c r="T551" s="17">
        <f t="shared" si="72"/>
        <v>0</v>
      </c>
      <c r="U551" s="4"/>
      <c r="V551" s="4"/>
    </row>
    <row r="552" spans="1:22" x14ac:dyDescent="0.35">
      <c r="A552" s="290" t="str">
        <f t="shared" si="70"/>
        <v>Sat</v>
      </c>
      <c r="B552" s="15"/>
      <c r="C552" s="16"/>
      <c r="D552" s="6"/>
      <c r="E552" s="6"/>
      <c r="F552" s="6"/>
      <c r="G552" s="6"/>
      <c r="H552" s="6"/>
      <c r="I552" s="6"/>
      <c r="J552" s="6"/>
      <c r="K552" s="6"/>
      <c r="L552" s="20"/>
      <c r="M552" s="84">
        <f t="shared" si="69"/>
        <v>0</v>
      </c>
      <c r="N552" s="250">
        <f>RHcount!X546</f>
        <v>0</v>
      </c>
      <c r="O552" s="17">
        <f t="shared" si="71"/>
        <v>12</v>
      </c>
      <c r="P552" s="17">
        <f t="shared" si="73"/>
        <v>12</v>
      </c>
      <c r="Q552" s="17">
        <f t="shared" si="74"/>
        <v>0</v>
      </c>
      <c r="R552" s="17">
        <f t="shared" si="75"/>
        <v>0</v>
      </c>
      <c r="S552" s="17">
        <f t="shared" si="76"/>
        <v>0</v>
      </c>
      <c r="T552" s="17">
        <f t="shared" si="72"/>
        <v>0</v>
      </c>
      <c r="U552" s="4"/>
      <c r="V552" s="4"/>
    </row>
    <row r="553" spans="1:22" x14ac:dyDescent="0.35">
      <c r="A553" s="290" t="str">
        <f t="shared" si="70"/>
        <v>Sat</v>
      </c>
      <c r="B553" s="15"/>
      <c r="C553" s="16"/>
      <c r="D553" s="6"/>
      <c r="E553" s="6"/>
      <c r="F553" s="6"/>
      <c r="G553" s="6"/>
      <c r="H553" s="6"/>
      <c r="I553" s="6"/>
      <c r="J553" s="6"/>
      <c r="K553" s="6"/>
      <c r="L553" s="20"/>
      <c r="M553" s="84">
        <f t="shared" si="69"/>
        <v>0</v>
      </c>
      <c r="N553" s="250">
        <f>RHcount!X547</f>
        <v>0</v>
      </c>
      <c r="O553" s="17">
        <f t="shared" si="71"/>
        <v>12</v>
      </c>
      <c r="P553" s="17">
        <f t="shared" si="73"/>
        <v>12</v>
      </c>
      <c r="Q553" s="17">
        <f t="shared" si="74"/>
        <v>0</v>
      </c>
      <c r="R553" s="17">
        <f t="shared" si="75"/>
        <v>0</v>
      </c>
      <c r="S553" s="17">
        <f t="shared" si="76"/>
        <v>0</v>
      </c>
      <c r="T553" s="17">
        <f t="shared" si="72"/>
        <v>0</v>
      </c>
      <c r="U553" s="4"/>
      <c r="V553" s="4"/>
    </row>
    <row r="554" spans="1:22" x14ac:dyDescent="0.35">
      <c r="A554" s="290" t="str">
        <f t="shared" si="70"/>
        <v>Sat</v>
      </c>
      <c r="B554" s="15"/>
      <c r="C554" s="16"/>
      <c r="D554" s="6"/>
      <c r="E554" s="6"/>
      <c r="F554" s="6"/>
      <c r="G554" s="6"/>
      <c r="H554" s="6"/>
      <c r="I554" s="6"/>
      <c r="J554" s="6"/>
      <c r="K554" s="6"/>
      <c r="L554" s="20"/>
      <c r="M554" s="84">
        <f t="shared" si="69"/>
        <v>0</v>
      </c>
      <c r="N554" s="250">
        <f>RHcount!X548</f>
        <v>0</v>
      </c>
      <c r="O554" s="17">
        <f t="shared" si="71"/>
        <v>12</v>
      </c>
      <c r="P554" s="17">
        <f t="shared" si="73"/>
        <v>12</v>
      </c>
      <c r="Q554" s="17">
        <f t="shared" si="74"/>
        <v>0</v>
      </c>
      <c r="R554" s="17">
        <f t="shared" si="75"/>
        <v>0</v>
      </c>
      <c r="S554" s="17">
        <f t="shared" si="76"/>
        <v>0</v>
      </c>
      <c r="T554" s="17">
        <f t="shared" si="72"/>
        <v>0</v>
      </c>
      <c r="U554" s="4"/>
      <c r="V554" s="4"/>
    </row>
    <row r="555" spans="1:22" x14ac:dyDescent="0.35">
      <c r="A555" s="290" t="str">
        <f t="shared" si="70"/>
        <v>Sat</v>
      </c>
      <c r="B555" s="15"/>
      <c r="C555" s="16"/>
      <c r="D555" s="6"/>
      <c r="E555" s="6"/>
      <c r="F555" s="6"/>
      <c r="G555" s="6"/>
      <c r="H555" s="6"/>
      <c r="I555" s="6"/>
      <c r="J555" s="6"/>
      <c r="K555" s="6"/>
      <c r="L555" s="20"/>
      <c r="M555" s="84">
        <f t="shared" si="69"/>
        <v>0</v>
      </c>
      <c r="N555" s="250">
        <f>RHcount!X549</f>
        <v>0</v>
      </c>
      <c r="O555" s="17">
        <f t="shared" si="71"/>
        <v>12</v>
      </c>
      <c r="P555" s="17">
        <f t="shared" si="73"/>
        <v>12</v>
      </c>
      <c r="Q555" s="17">
        <f t="shared" si="74"/>
        <v>0</v>
      </c>
      <c r="R555" s="17">
        <f t="shared" si="75"/>
        <v>0</v>
      </c>
      <c r="S555" s="17">
        <f t="shared" si="76"/>
        <v>0</v>
      </c>
      <c r="T555" s="17">
        <f t="shared" si="72"/>
        <v>0</v>
      </c>
      <c r="U555" s="4"/>
      <c r="V555" s="4"/>
    </row>
    <row r="556" spans="1:22" x14ac:dyDescent="0.35">
      <c r="A556" s="290" t="str">
        <f t="shared" si="70"/>
        <v>Sat</v>
      </c>
      <c r="B556" s="15"/>
      <c r="C556" s="16"/>
      <c r="D556" s="6"/>
      <c r="E556" s="6"/>
      <c r="F556" s="6"/>
      <c r="G556" s="6"/>
      <c r="H556" s="6"/>
      <c r="I556" s="6"/>
      <c r="J556" s="6"/>
      <c r="K556" s="6"/>
      <c r="L556" s="20"/>
      <c r="M556" s="84">
        <f t="shared" si="69"/>
        <v>0</v>
      </c>
      <c r="N556" s="250">
        <f>RHcount!X550</f>
        <v>0</v>
      </c>
      <c r="O556" s="17">
        <f t="shared" si="71"/>
        <v>12</v>
      </c>
      <c r="P556" s="17">
        <f t="shared" si="73"/>
        <v>12</v>
      </c>
      <c r="Q556" s="17">
        <f t="shared" si="74"/>
        <v>0</v>
      </c>
      <c r="R556" s="17">
        <f t="shared" si="75"/>
        <v>0</v>
      </c>
      <c r="S556" s="17">
        <f t="shared" si="76"/>
        <v>0</v>
      </c>
      <c r="T556" s="17">
        <f t="shared" si="72"/>
        <v>0</v>
      </c>
      <c r="U556" s="4"/>
      <c r="V556" s="4"/>
    </row>
    <row r="557" spans="1:22" x14ac:dyDescent="0.35">
      <c r="A557" s="290" t="str">
        <f t="shared" si="70"/>
        <v>Sat</v>
      </c>
      <c r="B557" s="15"/>
      <c r="C557" s="16"/>
      <c r="D557" s="6"/>
      <c r="E557" s="6"/>
      <c r="F557" s="6"/>
      <c r="G557" s="6"/>
      <c r="H557" s="6"/>
      <c r="I557" s="6"/>
      <c r="J557" s="6"/>
      <c r="K557" s="6"/>
      <c r="L557" s="20"/>
      <c r="M557" s="84">
        <f t="shared" si="69"/>
        <v>0</v>
      </c>
      <c r="N557" s="250">
        <f>RHcount!X551</f>
        <v>0</v>
      </c>
      <c r="O557" s="17">
        <f t="shared" si="71"/>
        <v>12</v>
      </c>
      <c r="P557" s="17">
        <f t="shared" si="73"/>
        <v>12</v>
      </c>
      <c r="Q557" s="17">
        <f t="shared" si="74"/>
        <v>0</v>
      </c>
      <c r="R557" s="17">
        <f t="shared" si="75"/>
        <v>0</v>
      </c>
      <c r="S557" s="17">
        <f t="shared" si="76"/>
        <v>0</v>
      </c>
      <c r="T557" s="17">
        <f t="shared" si="72"/>
        <v>0</v>
      </c>
      <c r="U557" s="4"/>
      <c r="V557" s="4"/>
    </row>
    <row r="558" spans="1:22" x14ac:dyDescent="0.35">
      <c r="A558" s="290" t="str">
        <f t="shared" si="70"/>
        <v>Sat</v>
      </c>
      <c r="B558" s="15"/>
      <c r="C558" s="16"/>
      <c r="D558" s="6"/>
      <c r="E558" s="6"/>
      <c r="F558" s="6"/>
      <c r="G558" s="6"/>
      <c r="H558" s="6"/>
      <c r="I558" s="6"/>
      <c r="J558" s="6"/>
      <c r="K558" s="6"/>
      <c r="L558" s="20"/>
      <c r="M558" s="84">
        <f t="shared" si="69"/>
        <v>0</v>
      </c>
      <c r="N558" s="250">
        <f>RHcount!X552</f>
        <v>0</v>
      </c>
      <c r="O558" s="17">
        <f t="shared" si="71"/>
        <v>12</v>
      </c>
      <c r="P558" s="17">
        <f t="shared" si="73"/>
        <v>12</v>
      </c>
      <c r="Q558" s="17">
        <f t="shared" si="74"/>
        <v>0</v>
      </c>
      <c r="R558" s="17">
        <f t="shared" si="75"/>
        <v>0</v>
      </c>
      <c r="S558" s="17">
        <f t="shared" si="76"/>
        <v>0</v>
      </c>
      <c r="T558" s="17">
        <f t="shared" si="72"/>
        <v>0</v>
      </c>
      <c r="U558" s="4"/>
      <c r="V558" s="4"/>
    </row>
    <row r="559" spans="1:22" x14ac:dyDescent="0.35">
      <c r="A559" s="290" t="str">
        <f t="shared" si="70"/>
        <v>Sat</v>
      </c>
      <c r="B559" s="15"/>
      <c r="C559" s="16"/>
      <c r="D559" s="6"/>
      <c r="E559" s="6"/>
      <c r="F559" s="6"/>
      <c r="G559" s="6"/>
      <c r="H559" s="6"/>
      <c r="I559" s="6"/>
      <c r="J559" s="6"/>
      <c r="K559" s="6"/>
      <c r="L559" s="20"/>
      <c r="M559" s="84">
        <f t="shared" si="69"/>
        <v>0</v>
      </c>
      <c r="N559" s="250">
        <f>RHcount!X553</f>
        <v>0</v>
      </c>
      <c r="O559" s="17">
        <f t="shared" si="71"/>
        <v>12</v>
      </c>
      <c r="P559" s="17">
        <f t="shared" si="73"/>
        <v>12</v>
      </c>
      <c r="Q559" s="17">
        <f t="shared" si="74"/>
        <v>0</v>
      </c>
      <c r="R559" s="17">
        <f t="shared" si="75"/>
        <v>0</v>
      </c>
      <c r="S559" s="17">
        <f t="shared" si="76"/>
        <v>0</v>
      </c>
      <c r="T559" s="17">
        <f t="shared" si="72"/>
        <v>0</v>
      </c>
      <c r="U559" s="4"/>
      <c r="V559" s="4"/>
    </row>
    <row r="560" spans="1:22" x14ac:dyDescent="0.35">
      <c r="A560" s="290" t="str">
        <f t="shared" si="70"/>
        <v>Sat</v>
      </c>
      <c r="B560" s="15"/>
      <c r="C560" s="16"/>
      <c r="D560" s="6"/>
      <c r="E560" s="6"/>
      <c r="F560" s="6"/>
      <c r="G560" s="6"/>
      <c r="H560" s="6"/>
      <c r="I560" s="6"/>
      <c r="J560" s="6"/>
      <c r="K560" s="6"/>
      <c r="L560" s="20"/>
      <c r="M560" s="84">
        <f t="shared" si="69"/>
        <v>0</v>
      </c>
      <c r="N560" s="250">
        <f>RHcount!X554</f>
        <v>0</v>
      </c>
      <c r="O560" s="17">
        <f t="shared" si="71"/>
        <v>12</v>
      </c>
      <c r="P560" s="17">
        <f t="shared" si="73"/>
        <v>12</v>
      </c>
      <c r="Q560" s="17">
        <f t="shared" si="74"/>
        <v>0</v>
      </c>
      <c r="R560" s="17">
        <f t="shared" si="75"/>
        <v>0</v>
      </c>
      <c r="S560" s="17">
        <f t="shared" si="76"/>
        <v>0</v>
      </c>
      <c r="T560" s="17">
        <f t="shared" si="72"/>
        <v>0</v>
      </c>
      <c r="U560" s="4"/>
      <c r="V560" s="4"/>
    </row>
    <row r="561" spans="1:22" x14ac:dyDescent="0.35">
      <c r="A561" s="290" t="str">
        <f t="shared" si="70"/>
        <v>Sat</v>
      </c>
      <c r="B561" s="15"/>
      <c r="C561" s="16"/>
      <c r="D561" s="6"/>
      <c r="E561" s="6"/>
      <c r="F561" s="6"/>
      <c r="G561" s="6"/>
      <c r="H561" s="6"/>
      <c r="I561" s="6"/>
      <c r="J561" s="6"/>
      <c r="K561" s="6"/>
      <c r="L561" s="20"/>
      <c r="M561" s="84">
        <f t="shared" si="69"/>
        <v>0</v>
      </c>
      <c r="N561" s="250">
        <f>RHcount!X555</f>
        <v>0</v>
      </c>
      <c r="O561" s="17">
        <f t="shared" si="71"/>
        <v>12</v>
      </c>
      <c r="P561" s="17">
        <f t="shared" si="73"/>
        <v>12</v>
      </c>
      <c r="Q561" s="17">
        <f t="shared" si="74"/>
        <v>0</v>
      </c>
      <c r="R561" s="17">
        <f t="shared" si="75"/>
        <v>0</v>
      </c>
      <c r="S561" s="17">
        <f t="shared" si="76"/>
        <v>0</v>
      </c>
      <c r="T561" s="17">
        <f t="shared" si="72"/>
        <v>0</v>
      </c>
      <c r="U561" s="4"/>
      <c r="V561" s="4"/>
    </row>
    <row r="562" spans="1:22" x14ac:dyDescent="0.35">
      <c r="A562" s="290" t="str">
        <f t="shared" si="70"/>
        <v>Sat</v>
      </c>
      <c r="B562" s="15"/>
      <c r="C562" s="16"/>
      <c r="D562" s="6"/>
      <c r="E562" s="6"/>
      <c r="F562" s="6"/>
      <c r="G562" s="6"/>
      <c r="H562" s="6"/>
      <c r="I562" s="6"/>
      <c r="J562" s="6"/>
      <c r="K562" s="6"/>
      <c r="L562" s="20"/>
      <c r="M562" s="84">
        <f t="shared" si="69"/>
        <v>0</v>
      </c>
      <c r="N562" s="250">
        <f>RHcount!X556</f>
        <v>0</v>
      </c>
      <c r="O562" s="17">
        <f t="shared" si="71"/>
        <v>12</v>
      </c>
      <c r="P562" s="17">
        <f t="shared" si="73"/>
        <v>12</v>
      </c>
      <c r="Q562" s="17">
        <f t="shared" si="74"/>
        <v>0</v>
      </c>
      <c r="R562" s="17">
        <f t="shared" si="75"/>
        <v>0</v>
      </c>
      <c r="S562" s="17">
        <f t="shared" si="76"/>
        <v>0</v>
      </c>
      <c r="T562" s="17">
        <f t="shared" si="72"/>
        <v>0</v>
      </c>
      <c r="U562" s="4"/>
      <c r="V562" s="4"/>
    </row>
    <row r="563" spans="1:22" x14ac:dyDescent="0.35">
      <c r="A563" s="290" t="str">
        <f t="shared" si="70"/>
        <v>Sat</v>
      </c>
      <c r="B563" s="15"/>
      <c r="C563" s="16"/>
      <c r="D563" s="6"/>
      <c r="E563" s="6"/>
      <c r="F563" s="6"/>
      <c r="G563" s="6"/>
      <c r="H563" s="6"/>
      <c r="I563" s="6"/>
      <c r="J563" s="6"/>
      <c r="K563" s="6"/>
      <c r="L563" s="20"/>
      <c r="M563" s="84">
        <f t="shared" si="69"/>
        <v>0</v>
      </c>
      <c r="N563" s="250">
        <f>RHcount!X557</f>
        <v>0</v>
      </c>
      <c r="O563" s="17">
        <f t="shared" si="71"/>
        <v>12</v>
      </c>
      <c r="P563" s="17">
        <f t="shared" si="73"/>
        <v>12</v>
      </c>
      <c r="Q563" s="17">
        <f t="shared" si="74"/>
        <v>0</v>
      </c>
      <c r="R563" s="17">
        <f t="shared" si="75"/>
        <v>0</v>
      </c>
      <c r="S563" s="17">
        <f t="shared" si="76"/>
        <v>0</v>
      </c>
      <c r="T563" s="17">
        <f t="shared" si="72"/>
        <v>0</v>
      </c>
      <c r="U563" s="4"/>
      <c r="V563" s="4"/>
    </row>
    <row r="564" spans="1:22" x14ac:dyDescent="0.35">
      <c r="A564" s="290" t="str">
        <f t="shared" si="70"/>
        <v>Sat</v>
      </c>
      <c r="B564" s="15"/>
      <c r="C564" s="16"/>
      <c r="D564" s="6"/>
      <c r="E564" s="6"/>
      <c r="F564" s="6"/>
      <c r="G564" s="6"/>
      <c r="H564" s="6"/>
      <c r="I564" s="6"/>
      <c r="J564" s="6"/>
      <c r="K564" s="6"/>
      <c r="L564" s="20"/>
      <c r="M564" s="84">
        <f t="shared" si="69"/>
        <v>0</v>
      </c>
      <c r="N564" s="250">
        <f>RHcount!X558</f>
        <v>0</v>
      </c>
      <c r="O564" s="17">
        <f t="shared" si="71"/>
        <v>12</v>
      </c>
      <c r="P564" s="17">
        <f t="shared" si="73"/>
        <v>12</v>
      </c>
      <c r="Q564" s="17">
        <f t="shared" si="74"/>
        <v>0</v>
      </c>
      <c r="R564" s="17">
        <f t="shared" si="75"/>
        <v>0</v>
      </c>
      <c r="S564" s="17">
        <f t="shared" si="76"/>
        <v>0</v>
      </c>
      <c r="T564" s="17">
        <f t="shared" si="72"/>
        <v>0</v>
      </c>
      <c r="U564" s="4"/>
      <c r="V564" s="4"/>
    </row>
    <row r="565" spans="1:22" x14ac:dyDescent="0.35">
      <c r="A565" s="290" t="str">
        <f t="shared" si="70"/>
        <v>Sat</v>
      </c>
      <c r="B565" s="15"/>
      <c r="C565" s="16"/>
      <c r="D565" s="6"/>
      <c r="E565" s="6"/>
      <c r="F565" s="6"/>
      <c r="G565" s="6"/>
      <c r="H565" s="6"/>
      <c r="I565" s="6"/>
      <c r="J565" s="6"/>
      <c r="K565" s="6"/>
      <c r="L565" s="20"/>
      <c r="M565" s="84">
        <f t="shared" si="69"/>
        <v>0</v>
      </c>
      <c r="N565" s="250">
        <f>RHcount!X559</f>
        <v>0</v>
      </c>
      <c r="O565" s="17">
        <f t="shared" si="71"/>
        <v>12</v>
      </c>
      <c r="P565" s="17">
        <f t="shared" si="73"/>
        <v>12</v>
      </c>
      <c r="Q565" s="17">
        <f t="shared" si="74"/>
        <v>0</v>
      </c>
      <c r="R565" s="17">
        <f t="shared" si="75"/>
        <v>0</v>
      </c>
      <c r="S565" s="17">
        <f t="shared" si="76"/>
        <v>0</v>
      </c>
      <c r="T565" s="17">
        <f t="shared" si="72"/>
        <v>0</v>
      </c>
      <c r="U565" s="4"/>
      <c r="V565" s="4"/>
    </row>
    <row r="566" spans="1:22" x14ac:dyDescent="0.35">
      <c r="A566" s="290" t="str">
        <f t="shared" si="70"/>
        <v>Sat</v>
      </c>
      <c r="B566" s="15"/>
      <c r="C566" s="16"/>
      <c r="D566" s="6"/>
      <c r="E566" s="6"/>
      <c r="F566" s="6"/>
      <c r="G566" s="6"/>
      <c r="H566" s="6"/>
      <c r="I566" s="6"/>
      <c r="J566" s="6"/>
      <c r="K566" s="6"/>
      <c r="L566" s="20"/>
      <c r="M566" s="84">
        <f t="shared" si="69"/>
        <v>0</v>
      </c>
      <c r="N566" s="250">
        <f>RHcount!X560</f>
        <v>0</v>
      </c>
      <c r="O566" s="17">
        <f t="shared" si="71"/>
        <v>12</v>
      </c>
      <c r="P566" s="17">
        <f t="shared" si="73"/>
        <v>12</v>
      </c>
      <c r="Q566" s="17">
        <f t="shared" si="74"/>
        <v>0</v>
      </c>
      <c r="R566" s="17">
        <f t="shared" si="75"/>
        <v>0</v>
      </c>
      <c r="S566" s="17">
        <f t="shared" si="76"/>
        <v>0</v>
      </c>
      <c r="T566" s="17">
        <f t="shared" si="72"/>
        <v>0</v>
      </c>
      <c r="U566" s="4"/>
      <c r="V566" s="4"/>
    </row>
    <row r="567" spans="1:22" x14ac:dyDescent="0.35">
      <c r="A567" s="290" t="str">
        <f t="shared" si="70"/>
        <v>Sat</v>
      </c>
      <c r="B567" s="15"/>
      <c r="C567" s="16"/>
      <c r="D567" s="6"/>
      <c r="E567" s="6"/>
      <c r="F567" s="6"/>
      <c r="G567" s="6"/>
      <c r="H567" s="6"/>
      <c r="I567" s="6"/>
      <c r="J567" s="6"/>
      <c r="K567" s="6"/>
      <c r="L567" s="20"/>
      <c r="M567" s="84">
        <f t="shared" si="69"/>
        <v>0</v>
      </c>
      <c r="N567" s="250">
        <f>RHcount!X561</f>
        <v>0</v>
      </c>
      <c r="O567" s="17">
        <f t="shared" si="71"/>
        <v>12</v>
      </c>
      <c r="P567" s="17">
        <f t="shared" si="73"/>
        <v>12</v>
      </c>
      <c r="Q567" s="17">
        <f t="shared" si="74"/>
        <v>0</v>
      </c>
      <c r="R567" s="17">
        <f t="shared" si="75"/>
        <v>0</v>
      </c>
      <c r="S567" s="17">
        <f t="shared" si="76"/>
        <v>0</v>
      </c>
      <c r="T567" s="17">
        <f t="shared" si="72"/>
        <v>0</v>
      </c>
      <c r="U567" s="4"/>
      <c r="V567" s="4"/>
    </row>
    <row r="568" spans="1:22" x14ac:dyDescent="0.35">
      <c r="A568" s="290" t="str">
        <f t="shared" si="70"/>
        <v>Sat</v>
      </c>
      <c r="B568" s="15"/>
      <c r="C568" s="16"/>
      <c r="D568" s="6"/>
      <c r="E568" s="6"/>
      <c r="F568" s="6"/>
      <c r="G568" s="6"/>
      <c r="H568" s="6"/>
      <c r="I568" s="6"/>
      <c r="J568" s="6"/>
      <c r="K568" s="6"/>
      <c r="L568" s="20"/>
      <c r="M568" s="84">
        <f t="shared" si="69"/>
        <v>0</v>
      </c>
      <c r="N568" s="250">
        <f>RHcount!X562</f>
        <v>0</v>
      </c>
      <c r="O568" s="17">
        <f t="shared" si="71"/>
        <v>12</v>
      </c>
      <c r="P568" s="17">
        <f t="shared" si="73"/>
        <v>12</v>
      </c>
      <c r="Q568" s="17">
        <f t="shared" si="74"/>
        <v>0</v>
      </c>
      <c r="R568" s="17">
        <f t="shared" si="75"/>
        <v>0</v>
      </c>
      <c r="S568" s="17">
        <f t="shared" si="76"/>
        <v>0</v>
      </c>
      <c r="T568" s="17">
        <f t="shared" si="72"/>
        <v>0</v>
      </c>
      <c r="U568" s="4"/>
      <c r="V568" s="4"/>
    </row>
    <row r="569" spans="1:22" x14ac:dyDescent="0.35">
      <c r="A569" s="290" t="str">
        <f t="shared" si="70"/>
        <v>Sat</v>
      </c>
      <c r="B569" s="15"/>
      <c r="C569" s="16"/>
      <c r="D569" s="6"/>
      <c r="E569" s="6"/>
      <c r="F569" s="6"/>
      <c r="G569" s="6"/>
      <c r="H569" s="6"/>
      <c r="I569" s="6"/>
      <c r="J569" s="6"/>
      <c r="K569" s="6"/>
      <c r="L569" s="20"/>
      <c r="M569" s="84">
        <f t="shared" si="69"/>
        <v>0</v>
      </c>
      <c r="N569" s="250">
        <f>RHcount!X563</f>
        <v>0</v>
      </c>
      <c r="O569" s="17">
        <f t="shared" si="71"/>
        <v>12</v>
      </c>
      <c r="P569" s="17">
        <f t="shared" si="73"/>
        <v>12</v>
      </c>
      <c r="Q569" s="17">
        <f t="shared" si="74"/>
        <v>0</v>
      </c>
      <c r="R569" s="17">
        <f t="shared" si="75"/>
        <v>0</v>
      </c>
      <c r="S569" s="17">
        <f t="shared" si="76"/>
        <v>0</v>
      </c>
      <c r="T569" s="17">
        <f t="shared" si="72"/>
        <v>0</v>
      </c>
      <c r="U569" s="4"/>
      <c r="V569" s="4"/>
    </row>
    <row r="570" spans="1:22" x14ac:dyDescent="0.35">
      <c r="A570" s="290" t="str">
        <f t="shared" si="70"/>
        <v>Sat</v>
      </c>
      <c r="B570" s="15"/>
      <c r="C570" s="16"/>
      <c r="D570" s="6"/>
      <c r="E570" s="6"/>
      <c r="F570" s="6"/>
      <c r="G570" s="6"/>
      <c r="H570" s="6"/>
      <c r="I570" s="6"/>
      <c r="J570" s="6"/>
      <c r="K570" s="6"/>
      <c r="L570" s="20"/>
      <c r="M570" s="84">
        <f t="shared" si="69"/>
        <v>0</v>
      </c>
      <c r="N570" s="250">
        <f>RHcount!X564</f>
        <v>0</v>
      </c>
      <c r="O570" s="17">
        <f t="shared" si="71"/>
        <v>12</v>
      </c>
      <c r="P570" s="17">
        <f t="shared" si="73"/>
        <v>12</v>
      </c>
      <c r="Q570" s="17">
        <f t="shared" si="74"/>
        <v>0</v>
      </c>
      <c r="R570" s="17">
        <f t="shared" si="75"/>
        <v>0</v>
      </c>
      <c r="S570" s="17">
        <f t="shared" si="76"/>
        <v>0</v>
      </c>
      <c r="T570" s="17">
        <f t="shared" si="72"/>
        <v>0</v>
      </c>
      <c r="U570" s="4"/>
      <c r="V570" s="4"/>
    </row>
    <row r="571" spans="1:22" x14ac:dyDescent="0.35">
      <c r="A571" s="290" t="str">
        <f t="shared" si="70"/>
        <v>Sat</v>
      </c>
      <c r="B571" s="15"/>
      <c r="C571" s="16"/>
      <c r="D571" s="6"/>
      <c r="E571" s="6"/>
      <c r="F571" s="6"/>
      <c r="G571" s="6"/>
      <c r="H571" s="6"/>
      <c r="I571" s="6"/>
      <c r="J571" s="6"/>
      <c r="K571" s="6"/>
      <c r="L571" s="20"/>
      <c r="M571" s="84">
        <f t="shared" si="69"/>
        <v>0</v>
      </c>
      <c r="N571" s="250">
        <f>RHcount!X565</f>
        <v>0</v>
      </c>
      <c r="O571" s="17">
        <f t="shared" si="71"/>
        <v>12</v>
      </c>
      <c r="P571" s="17">
        <f t="shared" si="73"/>
        <v>12</v>
      </c>
      <c r="Q571" s="17">
        <f t="shared" si="74"/>
        <v>0</v>
      </c>
      <c r="R571" s="17">
        <f t="shared" si="75"/>
        <v>0</v>
      </c>
      <c r="S571" s="17">
        <f t="shared" si="76"/>
        <v>0</v>
      </c>
      <c r="T571" s="17">
        <f t="shared" si="72"/>
        <v>0</v>
      </c>
      <c r="U571" s="4"/>
      <c r="V571" s="4"/>
    </row>
    <row r="572" spans="1:22" x14ac:dyDescent="0.35">
      <c r="A572" s="290" t="str">
        <f t="shared" si="70"/>
        <v>Sat</v>
      </c>
      <c r="B572" s="15"/>
      <c r="C572" s="16"/>
      <c r="D572" s="6"/>
      <c r="E572" s="6"/>
      <c r="F572" s="6"/>
      <c r="G572" s="6"/>
      <c r="H572" s="6"/>
      <c r="I572" s="6"/>
      <c r="J572" s="6"/>
      <c r="K572" s="6"/>
      <c r="L572" s="20"/>
      <c r="M572" s="84">
        <f t="shared" si="69"/>
        <v>0</v>
      </c>
      <c r="N572" s="250">
        <f>RHcount!X566</f>
        <v>0</v>
      </c>
      <c r="O572" s="17">
        <f t="shared" si="71"/>
        <v>12</v>
      </c>
      <c r="P572" s="17">
        <f t="shared" si="73"/>
        <v>12</v>
      </c>
      <c r="Q572" s="17">
        <f t="shared" si="74"/>
        <v>0</v>
      </c>
      <c r="R572" s="17">
        <f t="shared" si="75"/>
        <v>0</v>
      </c>
      <c r="S572" s="17">
        <f t="shared" si="76"/>
        <v>0</v>
      </c>
      <c r="T572" s="17">
        <f t="shared" si="72"/>
        <v>0</v>
      </c>
      <c r="U572" s="4"/>
      <c r="V572" s="4"/>
    </row>
    <row r="573" spans="1:22" x14ac:dyDescent="0.35">
      <c r="A573" s="290" t="str">
        <f t="shared" si="70"/>
        <v>Sat</v>
      </c>
      <c r="B573" s="15"/>
      <c r="C573" s="16"/>
      <c r="D573" s="6"/>
      <c r="E573" s="6"/>
      <c r="F573" s="6"/>
      <c r="G573" s="6"/>
      <c r="H573" s="6"/>
      <c r="I573" s="6"/>
      <c r="J573" s="6"/>
      <c r="K573" s="6"/>
      <c r="L573" s="20"/>
      <c r="M573" s="84">
        <f t="shared" si="69"/>
        <v>0</v>
      </c>
      <c r="N573" s="250">
        <f>RHcount!X567</f>
        <v>0</v>
      </c>
      <c r="O573" s="17">
        <f t="shared" si="71"/>
        <v>12</v>
      </c>
      <c r="P573" s="17">
        <f t="shared" si="73"/>
        <v>12</v>
      </c>
      <c r="Q573" s="17">
        <f t="shared" si="74"/>
        <v>0</v>
      </c>
      <c r="R573" s="17">
        <f t="shared" si="75"/>
        <v>0</v>
      </c>
      <c r="S573" s="17">
        <f t="shared" si="76"/>
        <v>0</v>
      </c>
      <c r="T573" s="17">
        <f t="shared" si="72"/>
        <v>0</v>
      </c>
      <c r="U573" s="4"/>
      <c r="V573" s="4"/>
    </row>
    <row r="574" spans="1:22" x14ac:dyDescent="0.35">
      <c r="A574" s="290" t="str">
        <f t="shared" si="70"/>
        <v>Sat</v>
      </c>
      <c r="B574" s="15"/>
      <c r="C574" s="16"/>
      <c r="D574" s="6"/>
      <c r="E574" s="6"/>
      <c r="F574" s="6"/>
      <c r="G574" s="6"/>
      <c r="H574" s="6"/>
      <c r="I574" s="6"/>
      <c r="J574" s="6"/>
      <c r="K574" s="6"/>
      <c r="L574" s="20"/>
      <c r="M574" s="84">
        <f t="shared" si="69"/>
        <v>0</v>
      </c>
      <c r="N574" s="250">
        <f>RHcount!X568</f>
        <v>0</v>
      </c>
      <c r="O574" s="17">
        <f t="shared" si="71"/>
        <v>12</v>
      </c>
      <c r="P574" s="17">
        <f t="shared" si="73"/>
        <v>12</v>
      </c>
      <c r="Q574" s="17">
        <f t="shared" si="74"/>
        <v>0</v>
      </c>
      <c r="R574" s="17">
        <f t="shared" si="75"/>
        <v>0</v>
      </c>
      <c r="S574" s="17">
        <f t="shared" si="76"/>
        <v>0</v>
      </c>
      <c r="T574" s="17">
        <f t="shared" si="72"/>
        <v>0</v>
      </c>
      <c r="U574" s="4"/>
      <c r="V574" s="4"/>
    </row>
    <row r="575" spans="1:22" x14ac:dyDescent="0.35">
      <c r="A575" s="290" t="str">
        <f t="shared" si="70"/>
        <v>Sat</v>
      </c>
      <c r="B575" s="15"/>
      <c r="C575" s="16"/>
      <c r="D575" s="6"/>
      <c r="E575" s="6"/>
      <c r="F575" s="6"/>
      <c r="G575" s="6"/>
      <c r="H575" s="6"/>
      <c r="I575" s="6"/>
      <c r="J575" s="6"/>
      <c r="K575" s="6"/>
      <c r="L575" s="20"/>
      <c r="M575" s="84">
        <f t="shared" si="69"/>
        <v>0</v>
      </c>
      <c r="N575" s="250">
        <f>RHcount!X569</f>
        <v>0</v>
      </c>
      <c r="O575" s="17">
        <f t="shared" si="71"/>
        <v>12</v>
      </c>
      <c r="P575" s="17">
        <f t="shared" si="73"/>
        <v>12</v>
      </c>
      <c r="Q575" s="17">
        <f t="shared" si="74"/>
        <v>0</v>
      </c>
      <c r="R575" s="17">
        <f t="shared" si="75"/>
        <v>0</v>
      </c>
      <c r="S575" s="17">
        <f t="shared" si="76"/>
        <v>0</v>
      </c>
      <c r="T575" s="17">
        <f t="shared" si="72"/>
        <v>0</v>
      </c>
      <c r="U575" s="4"/>
      <c r="V575" s="4"/>
    </row>
    <row r="576" spans="1:22" x14ac:dyDescent="0.35">
      <c r="A576" s="290" t="str">
        <f t="shared" si="70"/>
        <v>Sat</v>
      </c>
      <c r="B576" s="15"/>
      <c r="C576" s="16"/>
      <c r="D576" s="6"/>
      <c r="E576" s="6"/>
      <c r="F576" s="6"/>
      <c r="G576" s="6"/>
      <c r="H576" s="6"/>
      <c r="I576" s="6"/>
      <c r="J576" s="6"/>
      <c r="K576" s="6"/>
      <c r="L576" s="20"/>
      <c r="M576" s="84">
        <f t="shared" si="69"/>
        <v>0</v>
      </c>
      <c r="N576" s="250">
        <f>RHcount!X570</f>
        <v>0</v>
      </c>
      <c r="O576" s="17">
        <f t="shared" si="71"/>
        <v>12</v>
      </c>
      <c r="P576" s="17">
        <f t="shared" si="73"/>
        <v>12</v>
      </c>
      <c r="Q576" s="17">
        <f t="shared" si="74"/>
        <v>0</v>
      </c>
      <c r="R576" s="17">
        <f t="shared" si="75"/>
        <v>0</v>
      </c>
      <c r="S576" s="17">
        <f t="shared" si="76"/>
        <v>0</v>
      </c>
      <c r="T576" s="17">
        <f t="shared" si="72"/>
        <v>0</v>
      </c>
      <c r="U576" s="4"/>
      <c r="V576" s="4"/>
    </row>
    <row r="577" spans="1:22" x14ac:dyDescent="0.35">
      <c r="A577" s="290" t="str">
        <f t="shared" si="70"/>
        <v>Sat</v>
      </c>
      <c r="B577" s="15"/>
      <c r="C577" s="16"/>
      <c r="D577" s="6"/>
      <c r="E577" s="6"/>
      <c r="F577" s="6"/>
      <c r="G577" s="6"/>
      <c r="H577" s="6"/>
      <c r="I577" s="6"/>
      <c r="J577" s="6"/>
      <c r="K577" s="6"/>
      <c r="L577" s="20"/>
      <c r="M577" s="84">
        <f t="shared" si="69"/>
        <v>0</v>
      </c>
      <c r="N577" s="250">
        <f>RHcount!X571</f>
        <v>0</v>
      </c>
      <c r="O577" s="17">
        <f t="shared" si="71"/>
        <v>12</v>
      </c>
      <c r="P577" s="17">
        <f t="shared" si="73"/>
        <v>12</v>
      </c>
      <c r="Q577" s="17">
        <f t="shared" si="74"/>
        <v>0</v>
      </c>
      <c r="R577" s="17">
        <f t="shared" si="75"/>
        <v>0</v>
      </c>
      <c r="S577" s="17">
        <f t="shared" si="76"/>
        <v>0</v>
      </c>
      <c r="T577" s="17">
        <f t="shared" si="72"/>
        <v>0</v>
      </c>
      <c r="U577" s="4"/>
      <c r="V577" s="4"/>
    </row>
    <row r="578" spans="1:22" x14ac:dyDescent="0.35">
      <c r="A578" s="290" t="str">
        <f t="shared" si="70"/>
        <v>Sat</v>
      </c>
      <c r="B578" s="15"/>
      <c r="C578" s="16"/>
      <c r="D578" s="6"/>
      <c r="E578" s="6"/>
      <c r="F578" s="6"/>
      <c r="G578" s="6"/>
      <c r="H578" s="6"/>
      <c r="I578" s="6"/>
      <c r="J578" s="6"/>
      <c r="K578" s="6"/>
      <c r="L578" s="20"/>
      <c r="M578" s="84">
        <f t="shared" si="69"/>
        <v>0</v>
      </c>
      <c r="N578" s="250">
        <f>RHcount!X572</f>
        <v>0</v>
      </c>
      <c r="O578" s="17">
        <f t="shared" si="71"/>
        <v>12</v>
      </c>
      <c r="P578" s="17">
        <f t="shared" si="73"/>
        <v>12</v>
      </c>
      <c r="Q578" s="17">
        <f t="shared" si="74"/>
        <v>0</v>
      </c>
      <c r="R578" s="17">
        <f t="shared" si="75"/>
        <v>0</v>
      </c>
      <c r="S578" s="17">
        <f t="shared" si="76"/>
        <v>0</v>
      </c>
      <c r="T578" s="17">
        <f t="shared" si="72"/>
        <v>0</v>
      </c>
      <c r="U578" s="4"/>
      <c r="V578" s="4"/>
    </row>
    <row r="579" spans="1:22" x14ac:dyDescent="0.35">
      <c r="A579" s="290" t="str">
        <f t="shared" si="70"/>
        <v>Sat</v>
      </c>
      <c r="B579" s="15"/>
      <c r="C579" s="16"/>
      <c r="D579" s="6"/>
      <c r="E579" s="6"/>
      <c r="F579" s="6"/>
      <c r="G579" s="6"/>
      <c r="H579" s="6"/>
      <c r="I579" s="6"/>
      <c r="J579" s="6"/>
      <c r="K579" s="6"/>
      <c r="L579" s="20"/>
      <c r="M579" s="84">
        <f t="shared" si="69"/>
        <v>0</v>
      </c>
      <c r="N579" s="250">
        <f>RHcount!X573</f>
        <v>0</v>
      </c>
      <c r="O579" s="17">
        <f t="shared" si="71"/>
        <v>12</v>
      </c>
      <c r="P579" s="17">
        <f t="shared" si="73"/>
        <v>12</v>
      </c>
      <c r="Q579" s="17">
        <f t="shared" si="74"/>
        <v>0</v>
      </c>
      <c r="R579" s="17">
        <f t="shared" si="75"/>
        <v>0</v>
      </c>
      <c r="S579" s="17">
        <f t="shared" si="76"/>
        <v>0</v>
      </c>
      <c r="T579" s="17">
        <f t="shared" si="72"/>
        <v>0</v>
      </c>
      <c r="U579" s="4"/>
      <c r="V579" s="4"/>
    </row>
    <row r="580" spans="1:22" x14ac:dyDescent="0.35">
      <c r="A580" s="290" t="str">
        <f t="shared" si="70"/>
        <v>Sat</v>
      </c>
      <c r="B580" s="15"/>
      <c r="C580" s="16"/>
      <c r="D580" s="6"/>
      <c r="E580" s="6"/>
      <c r="F580" s="6"/>
      <c r="G580" s="6"/>
      <c r="H580" s="6"/>
      <c r="I580" s="6"/>
      <c r="J580" s="6"/>
      <c r="K580" s="6"/>
      <c r="L580" s="20"/>
      <c r="M580" s="84">
        <f t="shared" si="69"/>
        <v>0</v>
      </c>
      <c r="N580" s="250">
        <f>RHcount!X574</f>
        <v>0</v>
      </c>
      <c r="O580" s="17">
        <f t="shared" si="71"/>
        <v>12</v>
      </c>
      <c r="P580" s="17">
        <f t="shared" si="73"/>
        <v>12</v>
      </c>
      <c r="Q580" s="17">
        <f t="shared" si="74"/>
        <v>0</v>
      </c>
      <c r="R580" s="17">
        <f t="shared" si="75"/>
        <v>0</v>
      </c>
      <c r="S580" s="17">
        <f t="shared" si="76"/>
        <v>0</v>
      </c>
      <c r="T580" s="17">
        <f t="shared" si="72"/>
        <v>0</v>
      </c>
      <c r="U580" s="4"/>
      <c r="V580" s="4"/>
    </row>
    <row r="581" spans="1:22" x14ac:dyDescent="0.35">
      <c r="A581" s="290" t="str">
        <f t="shared" si="70"/>
        <v>Sat</v>
      </c>
      <c r="B581" s="15"/>
      <c r="C581" s="16"/>
      <c r="D581" s="6"/>
      <c r="E581" s="6"/>
      <c r="F581" s="6"/>
      <c r="G581" s="6"/>
      <c r="H581" s="6"/>
      <c r="I581" s="6"/>
      <c r="J581" s="6"/>
      <c r="K581" s="6"/>
      <c r="L581" s="20"/>
      <c r="M581" s="84">
        <f t="shared" si="69"/>
        <v>0</v>
      </c>
      <c r="N581" s="250">
        <f>RHcount!X575</f>
        <v>0</v>
      </c>
      <c r="O581" s="17">
        <f t="shared" si="71"/>
        <v>12</v>
      </c>
      <c r="P581" s="17">
        <f t="shared" si="73"/>
        <v>12</v>
      </c>
      <c r="Q581" s="17">
        <f t="shared" si="74"/>
        <v>0</v>
      </c>
      <c r="R581" s="17">
        <f t="shared" si="75"/>
        <v>0</v>
      </c>
      <c r="S581" s="17">
        <f t="shared" si="76"/>
        <v>0</v>
      </c>
      <c r="T581" s="17">
        <f t="shared" si="72"/>
        <v>0</v>
      </c>
      <c r="U581" s="4"/>
      <c r="V581" s="4"/>
    </row>
    <row r="582" spans="1:22" x14ac:dyDescent="0.35">
      <c r="A582" s="290" t="str">
        <f t="shared" si="70"/>
        <v>Sat</v>
      </c>
      <c r="B582" s="15"/>
      <c r="C582" s="16"/>
      <c r="D582" s="6"/>
      <c r="E582" s="6"/>
      <c r="F582" s="6"/>
      <c r="G582" s="6"/>
      <c r="H582" s="6"/>
      <c r="I582" s="6"/>
      <c r="J582" s="6"/>
      <c r="K582" s="6"/>
      <c r="L582" s="20"/>
      <c r="M582" s="84">
        <f t="shared" si="69"/>
        <v>0</v>
      </c>
      <c r="N582" s="250">
        <f>RHcount!X576</f>
        <v>0</v>
      </c>
      <c r="O582" s="17">
        <f t="shared" si="71"/>
        <v>12</v>
      </c>
      <c r="P582" s="17">
        <f t="shared" si="73"/>
        <v>12</v>
      </c>
      <c r="Q582" s="17">
        <f t="shared" si="74"/>
        <v>0</v>
      </c>
      <c r="R582" s="17">
        <f t="shared" si="75"/>
        <v>0</v>
      </c>
      <c r="S582" s="17">
        <f t="shared" si="76"/>
        <v>0</v>
      </c>
      <c r="T582" s="17">
        <f t="shared" si="72"/>
        <v>0</v>
      </c>
      <c r="U582" s="4"/>
      <c r="V582" s="4"/>
    </row>
    <row r="583" spans="1:22" x14ac:dyDescent="0.35">
      <c r="A583" s="290" t="str">
        <f t="shared" si="70"/>
        <v>Sat</v>
      </c>
      <c r="B583" s="15"/>
      <c r="C583" s="16"/>
      <c r="D583" s="6"/>
      <c r="E583" s="6"/>
      <c r="F583" s="6"/>
      <c r="G583" s="6"/>
      <c r="H583" s="6"/>
      <c r="I583" s="6"/>
      <c r="J583" s="6"/>
      <c r="K583" s="6"/>
      <c r="L583" s="20"/>
      <c r="M583" s="84">
        <f t="shared" si="69"/>
        <v>0</v>
      </c>
      <c r="N583" s="250">
        <f>RHcount!X577</f>
        <v>0</v>
      </c>
      <c r="O583" s="17">
        <f t="shared" si="71"/>
        <v>12</v>
      </c>
      <c r="P583" s="17">
        <f t="shared" si="73"/>
        <v>12</v>
      </c>
      <c r="Q583" s="17">
        <f t="shared" si="74"/>
        <v>0</v>
      </c>
      <c r="R583" s="17">
        <f t="shared" si="75"/>
        <v>0</v>
      </c>
      <c r="S583" s="17">
        <f t="shared" si="76"/>
        <v>0</v>
      </c>
      <c r="T583" s="17">
        <f t="shared" si="72"/>
        <v>0</v>
      </c>
      <c r="U583" s="4"/>
      <c r="V583" s="4"/>
    </row>
    <row r="584" spans="1:22" x14ac:dyDescent="0.35">
      <c r="A584" s="290" t="str">
        <f t="shared" si="70"/>
        <v>Sat</v>
      </c>
      <c r="B584" s="15"/>
      <c r="C584" s="16"/>
      <c r="D584" s="6"/>
      <c r="E584" s="6"/>
      <c r="F584" s="6"/>
      <c r="G584" s="6"/>
      <c r="H584" s="6"/>
      <c r="I584" s="6"/>
      <c r="J584" s="6"/>
      <c r="K584" s="6"/>
      <c r="L584" s="20"/>
      <c r="M584" s="84">
        <f t="shared" si="69"/>
        <v>0</v>
      </c>
      <c r="N584" s="250">
        <f>RHcount!X578</f>
        <v>0</v>
      </c>
      <c r="O584" s="17">
        <f t="shared" si="71"/>
        <v>12</v>
      </c>
      <c r="P584" s="17">
        <f t="shared" si="73"/>
        <v>12</v>
      </c>
      <c r="Q584" s="17">
        <f t="shared" si="74"/>
        <v>0</v>
      </c>
      <c r="R584" s="17">
        <f t="shared" si="75"/>
        <v>0</v>
      </c>
      <c r="S584" s="17">
        <f t="shared" si="76"/>
        <v>0</v>
      </c>
      <c r="T584" s="17">
        <f t="shared" si="72"/>
        <v>0</v>
      </c>
      <c r="U584" s="4"/>
      <c r="V584" s="4"/>
    </row>
    <row r="585" spans="1:22" x14ac:dyDescent="0.35">
      <c r="A585" s="290" t="str">
        <f t="shared" si="70"/>
        <v>Sat</v>
      </c>
      <c r="B585" s="15"/>
      <c r="C585" s="16"/>
      <c r="D585" s="6"/>
      <c r="E585" s="6"/>
      <c r="F585" s="6"/>
      <c r="G585" s="6"/>
      <c r="H585" s="6"/>
      <c r="I585" s="6"/>
      <c r="J585" s="6"/>
      <c r="K585" s="6"/>
      <c r="L585" s="20"/>
      <c r="M585" s="84">
        <f t="shared" si="69"/>
        <v>0</v>
      </c>
      <c r="N585" s="250">
        <f>RHcount!X579</f>
        <v>0</v>
      </c>
      <c r="O585" s="17">
        <f t="shared" si="71"/>
        <v>12</v>
      </c>
      <c r="P585" s="17">
        <f t="shared" si="73"/>
        <v>12</v>
      </c>
      <c r="Q585" s="17">
        <f t="shared" si="74"/>
        <v>0</v>
      </c>
      <c r="R585" s="17">
        <f t="shared" si="75"/>
        <v>0</v>
      </c>
      <c r="S585" s="17">
        <f t="shared" si="76"/>
        <v>0</v>
      </c>
      <c r="T585" s="17">
        <f t="shared" si="72"/>
        <v>0</v>
      </c>
      <c r="U585" s="4"/>
      <c r="V585" s="4"/>
    </row>
    <row r="586" spans="1:22" x14ac:dyDescent="0.35">
      <c r="A586" s="290" t="str">
        <f t="shared" si="70"/>
        <v>Sat</v>
      </c>
      <c r="B586" s="15"/>
      <c r="C586" s="16"/>
      <c r="D586" s="6"/>
      <c r="E586" s="6"/>
      <c r="F586" s="6"/>
      <c r="G586" s="6"/>
      <c r="H586" s="6"/>
      <c r="I586" s="6"/>
      <c r="J586" s="6"/>
      <c r="K586" s="6"/>
      <c r="L586" s="20"/>
      <c r="M586" s="84">
        <f t="shared" si="69"/>
        <v>0</v>
      </c>
      <c r="N586" s="250">
        <f>RHcount!X580</f>
        <v>0</v>
      </c>
      <c r="O586" s="17">
        <f t="shared" si="71"/>
        <v>12</v>
      </c>
      <c r="P586" s="17">
        <f t="shared" si="73"/>
        <v>12</v>
      </c>
      <c r="Q586" s="17">
        <f t="shared" si="74"/>
        <v>0</v>
      </c>
      <c r="R586" s="17">
        <f t="shared" si="75"/>
        <v>0</v>
      </c>
      <c r="S586" s="17">
        <f t="shared" si="76"/>
        <v>0</v>
      </c>
      <c r="T586" s="17">
        <f t="shared" si="72"/>
        <v>0</v>
      </c>
      <c r="U586" s="4"/>
      <c r="V586" s="4"/>
    </row>
    <row r="587" spans="1:22" x14ac:dyDescent="0.35">
      <c r="A587" s="290" t="str">
        <f t="shared" si="70"/>
        <v>Sat</v>
      </c>
      <c r="B587" s="15"/>
      <c r="C587" s="16"/>
      <c r="D587" s="6"/>
      <c r="E587" s="6"/>
      <c r="F587" s="6"/>
      <c r="G587" s="6"/>
      <c r="H587" s="6"/>
      <c r="I587" s="6"/>
      <c r="J587" s="6"/>
      <c r="K587" s="6"/>
      <c r="L587" s="20"/>
      <c r="M587" s="84">
        <f t="shared" ref="M587:M650" si="77">IF(F587&gt;"a",VLOOKUP(F587,$U$11:$V$26,2),F587)</f>
        <v>0</v>
      </c>
      <c r="N587" s="250">
        <f>RHcount!X581</f>
        <v>0</v>
      </c>
      <c r="O587" s="17">
        <f t="shared" si="71"/>
        <v>12</v>
      </c>
      <c r="P587" s="17">
        <f t="shared" si="73"/>
        <v>12</v>
      </c>
      <c r="Q587" s="17">
        <f t="shared" si="74"/>
        <v>0</v>
      </c>
      <c r="R587" s="17">
        <f t="shared" si="75"/>
        <v>0</v>
      </c>
      <c r="S587" s="17">
        <f t="shared" si="76"/>
        <v>0</v>
      </c>
      <c r="T587" s="17">
        <f t="shared" si="72"/>
        <v>0</v>
      </c>
      <c r="U587" s="4"/>
      <c r="V587" s="4"/>
    </row>
    <row r="588" spans="1:22" x14ac:dyDescent="0.35">
      <c r="A588" s="290" t="str">
        <f t="shared" si="70"/>
        <v>Sat</v>
      </c>
      <c r="B588" s="15"/>
      <c r="C588" s="16"/>
      <c r="D588" s="6"/>
      <c r="E588" s="6"/>
      <c r="F588" s="6"/>
      <c r="G588" s="6"/>
      <c r="H588" s="6"/>
      <c r="I588" s="6"/>
      <c r="J588" s="6"/>
      <c r="K588" s="6"/>
      <c r="L588" s="20"/>
      <c r="M588" s="84">
        <f t="shared" si="77"/>
        <v>0</v>
      </c>
      <c r="N588" s="250">
        <f>RHcount!X582</f>
        <v>0</v>
      </c>
      <c r="O588" s="17">
        <f t="shared" si="71"/>
        <v>12</v>
      </c>
      <c r="P588" s="17">
        <f t="shared" si="73"/>
        <v>12</v>
      </c>
      <c r="Q588" s="17">
        <f t="shared" si="74"/>
        <v>0</v>
      </c>
      <c r="R588" s="17">
        <f t="shared" si="75"/>
        <v>0</v>
      </c>
      <c r="S588" s="17">
        <f t="shared" si="76"/>
        <v>0</v>
      </c>
      <c r="T588" s="17">
        <f t="shared" si="72"/>
        <v>0</v>
      </c>
      <c r="U588" s="4"/>
      <c r="V588" s="4"/>
    </row>
    <row r="589" spans="1:22" x14ac:dyDescent="0.35">
      <c r="A589" s="290" t="str">
        <f t="shared" ref="A589:A652" si="78">TEXT(B589,"ddd")</f>
        <v>Sat</v>
      </c>
      <c r="B589" s="15"/>
      <c r="C589" s="16"/>
      <c r="D589" s="6"/>
      <c r="E589" s="6"/>
      <c r="F589" s="6"/>
      <c r="G589" s="6"/>
      <c r="H589" s="6"/>
      <c r="I589" s="6"/>
      <c r="J589" s="6"/>
      <c r="K589" s="6"/>
      <c r="L589" s="20"/>
      <c r="M589" s="84">
        <f t="shared" si="77"/>
        <v>0</v>
      </c>
      <c r="N589" s="250">
        <f>RHcount!X583</f>
        <v>0</v>
      </c>
      <c r="O589" s="17">
        <f t="shared" ref="O589:O652" si="79">HOUR(C589)+MINUTE(C589)/60+12</f>
        <v>12</v>
      </c>
      <c r="P589" s="17">
        <f t="shared" si="73"/>
        <v>12</v>
      </c>
      <c r="Q589" s="17">
        <f t="shared" si="74"/>
        <v>0</v>
      </c>
      <c r="R589" s="17">
        <f t="shared" si="75"/>
        <v>0</v>
      </c>
      <c r="S589" s="17">
        <f t="shared" si="76"/>
        <v>0</v>
      </c>
      <c r="T589" s="17">
        <f t="shared" ref="T589:T652" si="80">S589*R589</f>
        <v>0</v>
      </c>
      <c r="U589" s="4"/>
      <c r="V589" s="4"/>
    </row>
    <row r="590" spans="1:22" x14ac:dyDescent="0.35">
      <c r="A590" s="290" t="str">
        <f t="shared" si="78"/>
        <v>Sat</v>
      </c>
      <c r="B590" s="15"/>
      <c r="C590" s="16"/>
      <c r="D590" s="6"/>
      <c r="E590" s="6"/>
      <c r="F590" s="6"/>
      <c r="G590" s="6"/>
      <c r="H590" s="6"/>
      <c r="I590" s="6"/>
      <c r="J590" s="6"/>
      <c r="K590" s="6"/>
      <c r="L590" s="20"/>
      <c r="M590" s="84">
        <f t="shared" si="77"/>
        <v>0</v>
      </c>
      <c r="N590" s="250">
        <f>RHcount!X584</f>
        <v>0</v>
      </c>
      <c r="O590" s="17">
        <f t="shared" si="79"/>
        <v>12</v>
      </c>
      <c r="P590" s="17">
        <f t="shared" si="73"/>
        <v>12</v>
      </c>
      <c r="Q590" s="17">
        <f t="shared" si="74"/>
        <v>0</v>
      </c>
      <c r="R590" s="17">
        <f t="shared" si="75"/>
        <v>0</v>
      </c>
      <c r="S590" s="17">
        <f t="shared" si="76"/>
        <v>0</v>
      </c>
      <c r="T590" s="17">
        <f t="shared" si="80"/>
        <v>0</v>
      </c>
      <c r="U590" s="4"/>
      <c r="V590" s="4"/>
    </row>
    <row r="591" spans="1:22" x14ac:dyDescent="0.35">
      <c r="A591" s="290" t="str">
        <f t="shared" si="78"/>
        <v>Sat</v>
      </c>
      <c r="B591" s="15"/>
      <c r="C591" s="16"/>
      <c r="D591" s="6"/>
      <c r="E591" s="6"/>
      <c r="F591" s="6"/>
      <c r="G591" s="6"/>
      <c r="H591" s="6"/>
      <c r="I591" s="6"/>
      <c r="J591" s="6"/>
      <c r="K591" s="6"/>
      <c r="L591" s="20"/>
      <c r="M591" s="84">
        <f t="shared" si="77"/>
        <v>0</v>
      </c>
      <c r="N591" s="250">
        <f>RHcount!X585</f>
        <v>0</v>
      </c>
      <c r="O591" s="17">
        <f t="shared" si="79"/>
        <v>12</v>
      </c>
      <c r="P591" s="17">
        <f t="shared" si="73"/>
        <v>12</v>
      </c>
      <c r="Q591" s="17">
        <f t="shared" si="74"/>
        <v>0</v>
      </c>
      <c r="R591" s="17">
        <f t="shared" si="75"/>
        <v>0</v>
      </c>
      <c r="S591" s="17">
        <f t="shared" si="76"/>
        <v>0</v>
      </c>
      <c r="T591" s="17">
        <f t="shared" si="80"/>
        <v>0</v>
      </c>
      <c r="U591" s="4"/>
      <c r="V591" s="4"/>
    </row>
    <row r="592" spans="1:22" x14ac:dyDescent="0.35">
      <c r="A592" s="290" t="str">
        <f t="shared" si="78"/>
        <v>Sat</v>
      </c>
      <c r="B592" s="15"/>
      <c r="C592" s="16"/>
      <c r="D592" s="6"/>
      <c r="E592" s="6"/>
      <c r="F592" s="6"/>
      <c r="G592" s="6"/>
      <c r="H592" s="6"/>
      <c r="I592" s="6"/>
      <c r="J592" s="6"/>
      <c r="K592" s="6"/>
      <c r="L592" s="20"/>
      <c r="M592" s="84">
        <f t="shared" si="77"/>
        <v>0</v>
      </c>
      <c r="N592" s="250">
        <f>RHcount!X586</f>
        <v>0</v>
      </c>
      <c r="O592" s="17">
        <f t="shared" si="79"/>
        <v>12</v>
      </c>
      <c r="P592" s="17">
        <f t="shared" si="73"/>
        <v>12</v>
      </c>
      <c r="Q592" s="17">
        <f t="shared" si="74"/>
        <v>0</v>
      </c>
      <c r="R592" s="17">
        <f t="shared" si="75"/>
        <v>0</v>
      </c>
      <c r="S592" s="17">
        <f t="shared" si="76"/>
        <v>0</v>
      </c>
      <c r="T592" s="17">
        <f t="shared" si="80"/>
        <v>0</v>
      </c>
      <c r="U592" s="4"/>
      <c r="V592" s="4"/>
    </row>
    <row r="593" spans="1:22" x14ac:dyDescent="0.35">
      <c r="A593" s="290" t="str">
        <f t="shared" si="78"/>
        <v>Sat</v>
      </c>
      <c r="B593" s="15"/>
      <c r="C593" s="16"/>
      <c r="D593" s="6"/>
      <c r="E593" s="6"/>
      <c r="F593" s="6"/>
      <c r="G593" s="6"/>
      <c r="H593" s="6"/>
      <c r="I593" s="6"/>
      <c r="J593" s="6"/>
      <c r="K593" s="6"/>
      <c r="L593" s="20"/>
      <c r="M593" s="84">
        <f t="shared" si="77"/>
        <v>0</v>
      </c>
      <c r="N593" s="250">
        <f>RHcount!X587</f>
        <v>0</v>
      </c>
      <c r="O593" s="17">
        <f t="shared" si="79"/>
        <v>12</v>
      </c>
      <c r="P593" s="17">
        <f t="shared" si="73"/>
        <v>12</v>
      </c>
      <c r="Q593" s="17">
        <f t="shared" si="74"/>
        <v>0</v>
      </c>
      <c r="R593" s="17">
        <f t="shared" si="75"/>
        <v>0</v>
      </c>
      <c r="S593" s="17">
        <f t="shared" si="76"/>
        <v>0</v>
      </c>
      <c r="T593" s="17">
        <f t="shared" si="80"/>
        <v>0</v>
      </c>
      <c r="U593" s="4"/>
      <c r="V593" s="4"/>
    </row>
    <row r="594" spans="1:22" x14ac:dyDescent="0.35">
      <c r="A594" s="290" t="str">
        <f t="shared" si="78"/>
        <v>Sat</v>
      </c>
      <c r="B594" s="15"/>
      <c r="C594" s="16"/>
      <c r="D594" s="6"/>
      <c r="E594" s="6"/>
      <c r="F594" s="6"/>
      <c r="G594" s="6"/>
      <c r="H594" s="6"/>
      <c r="I594" s="6"/>
      <c r="J594" s="6"/>
      <c r="K594" s="6"/>
      <c r="L594" s="20"/>
      <c r="M594" s="84">
        <f t="shared" si="77"/>
        <v>0</v>
      </c>
      <c r="N594" s="250">
        <f>RHcount!X588</f>
        <v>0</v>
      </c>
      <c r="O594" s="17">
        <f t="shared" si="79"/>
        <v>12</v>
      </c>
      <c r="P594" s="17">
        <f t="shared" si="73"/>
        <v>12</v>
      </c>
      <c r="Q594" s="17">
        <f t="shared" si="74"/>
        <v>0</v>
      </c>
      <c r="R594" s="17">
        <f t="shared" si="75"/>
        <v>0</v>
      </c>
      <c r="S594" s="17">
        <f t="shared" si="76"/>
        <v>0</v>
      </c>
      <c r="T594" s="17">
        <f t="shared" si="80"/>
        <v>0</v>
      </c>
      <c r="U594" s="4"/>
      <c r="V594" s="4"/>
    </row>
    <row r="595" spans="1:22" x14ac:dyDescent="0.35">
      <c r="A595" s="290" t="str">
        <f t="shared" si="78"/>
        <v>Sat</v>
      </c>
      <c r="B595" s="15"/>
      <c r="C595" s="16"/>
      <c r="D595" s="6"/>
      <c r="E595" s="6"/>
      <c r="F595" s="6"/>
      <c r="G595" s="6"/>
      <c r="H595" s="6"/>
      <c r="I595" s="6"/>
      <c r="J595" s="6"/>
      <c r="K595" s="6"/>
      <c r="L595" s="20"/>
      <c r="M595" s="84">
        <f t="shared" si="77"/>
        <v>0</v>
      </c>
      <c r="N595" s="250">
        <f>RHcount!X589</f>
        <v>0</v>
      </c>
      <c r="O595" s="17">
        <f t="shared" si="79"/>
        <v>12</v>
      </c>
      <c r="P595" s="17">
        <f t="shared" si="73"/>
        <v>12</v>
      </c>
      <c r="Q595" s="17">
        <f t="shared" si="74"/>
        <v>0</v>
      </c>
      <c r="R595" s="17">
        <f t="shared" si="75"/>
        <v>0</v>
      </c>
      <c r="S595" s="17">
        <f t="shared" si="76"/>
        <v>0</v>
      </c>
      <c r="T595" s="17">
        <f t="shared" si="80"/>
        <v>0</v>
      </c>
      <c r="U595" s="4"/>
      <c r="V595" s="4"/>
    </row>
    <row r="596" spans="1:22" x14ac:dyDescent="0.35">
      <c r="A596" s="290" t="str">
        <f t="shared" si="78"/>
        <v>Sat</v>
      </c>
      <c r="B596" s="15"/>
      <c r="C596" s="16"/>
      <c r="D596" s="6"/>
      <c r="E596" s="6"/>
      <c r="F596" s="6"/>
      <c r="G596" s="6"/>
      <c r="H596" s="6"/>
      <c r="I596" s="6"/>
      <c r="J596" s="6"/>
      <c r="K596" s="6"/>
      <c r="L596" s="20"/>
      <c r="M596" s="84">
        <f t="shared" si="77"/>
        <v>0</v>
      </c>
      <c r="N596" s="250">
        <f>RHcount!X590</f>
        <v>0</v>
      </c>
      <c r="O596" s="17">
        <f t="shared" si="79"/>
        <v>12</v>
      </c>
      <c r="P596" s="17">
        <f t="shared" si="73"/>
        <v>12</v>
      </c>
      <c r="Q596" s="17">
        <f t="shared" si="74"/>
        <v>0</v>
      </c>
      <c r="R596" s="17">
        <f t="shared" si="75"/>
        <v>0</v>
      </c>
      <c r="S596" s="17">
        <f t="shared" si="76"/>
        <v>0</v>
      </c>
      <c r="T596" s="17">
        <f t="shared" si="80"/>
        <v>0</v>
      </c>
      <c r="U596" s="4"/>
      <c r="V596" s="4"/>
    </row>
    <row r="597" spans="1:22" x14ac:dyDescent="0.35">
      <c r="A597" s="290" t="str">
        <f t="shared" si="78"/>
        <v>Sat</v>
      </c>
      <c r="B597" s="15"/>
      <c r="C597" s="16"/>
      <c r="D597" s="6"/>
      <c r="E597" s="6"/>
      <c r="F597" s="6"/>
      <c r="G597" s="6"/>
      <c r="H597" s="6"/>
      <c r="I597" s="6"/>
      <c r="J597" s="6"/>
      <c r="K597" s="6"/>
      <c r="L597" s="20"/>
      <c r="M597" s="84">
        <f t="shared" si="77"/>
        <v>0</v>
      </c>
      <c r="N597" s="250">
        <f>RHcount!X591</f>
        <v>0</v>
      </c>
      <c r="O597" s="17">
        <f t="shared" si="79"/>
        <v>12</v>
      </c>
      <c r="P597" s="17">
        <f t="shared" si="73"/>
        <v>12</v>
      </c>
      <c r="Q597" s="17">
        <f t="shared" si="74"/>
        <v>0</v>
      </c>
      <c r="R597" s="17">
        <f t="shared" si="75"/>
        <v>0</v>
      </c>
      <c r="S597" s="17">
        <f t="shared" si="76"/>
        <v>0</v>
      </c>
      <c r="T597" s="17">
        <f t="shared" si="80"/>
        <v>0</v>
      </c>
      <c r="U597" s="4"/>
      <c r="V597" s="4"/>
    </row>
    <row r="598" spans="1:22" x14ac:dyDescent="0.35">
      <c r="A598" s="290" t="str">
        <f t="shared" si="78"/>
        <v>Sat</v>
      </c>
      <c r="B598" s="15"/>
      <c r="C598" s="16"/>
      <c r="D598" s="6"/>
      <c r="E598" s="6"/>
      <c r="F598" s="6"/>
      <c r="G598" s="6"/>
      <c r="H598" s="6"/>
      <c r="I598" s="6"/>
      <c r="J598" s="6"/>
      <c r="K598" s="6"/>
      <c r="L598" s="20"/>
      <c r="M598" s="84">
        <f t="shared" si="77"/>
        <v>0</v>
      </c>
      <c r="N598" s="250">
        <f>RHcount!X592</f>
        <v>0</v>
      </c>
      <c r="O598" s="17">
        <f t="shared" si="79"/>
        <v>12</v>
      </c>
      <c r="P598" s="17">
        <f t="shared" ref="P598:P661" si="81">IF(AND(O598&gt;20,O598&lt;30),20,O598)</f>
        <v>12</v>
      </c>
      <c r="Q598" s="17">
        <f t="shared" ref="Q598:Q661" si="82">IF(AND(O598&gt;20,O598&lt;30),0,MAX(0,E598-70))</f>
        <v>0</v>
      </c>
      <c r="R598" s="17">
        <f t="shared" ref="R598:R661" si="83">IF(P598&gt;0,ABS((P598-P597)/2+(P599-P598)/2),0)</f>
        <v>0</v>
      </c>
      <c r="S598" s="17">
        <f t="shared" ref="S598:S661" si="84">IF(OR(O598&gt;30,O598&lt;20),Q598+S597,0)</f>
        <v>0</v>
      </c>
      <c r="T598" s="17">
        <f t="shared" si="80"/>
        <v>0</v>
      </c>
      <c r="U598" s="4"/>
      <c r="V598" s="4"/>
    </row>
    <row r="599" spans="1:22" x14ac:dyDescent="0.35">
      <c r="A599" s="290" t="str">
        <f t="shared" si="78"/>
        <v>Sat</v>
      </c>
      <c r="B599" s="15"/>
      <c r="C599" s="16"/>
      <c r="D599" s="6"/>
      <c r="E599" s="6"/>
      <c r="F599" s="6"/>
      <c r="G599" s="6"/>
      <c r="H599" s="6"/>
      <c r="I599" s="6"/>
      <c r="J599" s="6"/>
      <c r="K599" s="6"/>
      <c r="L599" s="20"/>
      <c r="M599" s="84">
        <f t="shared" si="77"/>
        <v>0</v>
      </c>
      <c r="N599" s="250">
        <f>RHcount!X593</f>
        <v>0</v>
      </c>
      <c r="O599" s="17">
        <f t="shared" si="79"/>
        <v>12</v>
      </c>
      <c r="P599" s="17">
        <f t="shared" si="81"/>
        <v>12</v>
      </c>
      <c r="Q599" s="17">
        <f t="shared" si="82"/>
        <v>0</v>
      </c>
      <c r="R599" s="17">
        <f t="shared" si="83"/>
        <v>0</v>
      </c>
      <c r="S599" s="17">
        <f t="shared" si="84"/>
        <v>0</v>
      </c>
      <c r="T599" s="17">
        <f t="shared" si="80"/>
        <v>0</v>
      </c>
      <c r="U599" s="4"/>
      <c r="V599" s="4"/>
    </row>
    <row r="600" spans="1:22" x14ac:dyDescent="0.35">
      <c r="A600" s="290" t="str">
        <f t="shared" si="78"/>
        <v>Sat</v>
      </c>
      <c r="B600" s="15"/>
      <c r="C600" s="16"/>
      <c r="D600" s="6"/>
      <c r="E600" s="6"/>
      <c r="F600" s="6"/>
      <c r="G600" s="6"/>
      <c r="H600" s="6"/>
      <c r="I600" s="6"/>
      <c r="J600" s="6"/>
      <c r="K600" s="6"/>
      <c r="L600" s="20"/>
      <c r="M600" s="84">
        <f t="shared" si="77"/>
        <v>0</v>
      </c>
      <c r="N600" s="250">
        <f>RHcount!X594</f>
        <v>0</v>
      </c>
      <c r="O600" s="17">
        <f t="shared" si="79"/>
        <v>12</v>
      </c>
      <c r="P600" s="17">
        <f t="shared" si="81"/>
        <v>12</v>
      </c>
      <c r="Q600" s="17">
        <f t="shared" si="82"/>
        <v>0</v>
      </c>
      <c r="R600" s="17">
        <f t="shared" si="83"/>
        <v>0</v>
      </c>
      <c r="S600" s="17">
        <f t="shared" si="84"/>
        <v>0</v>
      </c>
      <c r="T600" s="17">
        <f t="shared" si="80"/>
        <v>0</v>
      </c>
      <c r="U600" s="4"/>
      <c r="V600" s="4"/>
    </row>
    <row r="601" spans="1:22" x14ac:dyDescent="0.35">
      <c r="A601" s="290" t="str">
        <f t="shared" si="78"/>
        <v>Sat</v>
      </c>
      <c r="B601" s="15"/>
      <c r="C601" s="16"/>
      <c r="D601" s="6"/>
      <c r="E601" s="6"/>
      <c r="F601" s="6"/>
      <c r="G601" s="6"/>
      <c r="H601" s="6"/>
      <c r="I601" s="6"/>
      <c r="J601" s="6"/>
      <c r="K601" s="6"/>
      <c r="L601" s="20"/>
      <c r="M601" s="84">
        <f t="shared" si="77"/>
        <v>0</v>
      </c>
      <c r="N601" s="250">
        <f>RHcount!X595</f>
        <v>0</v>
      </c>
      <c r="O601" s="17">
        <f t="shared" si="79"/>
        <v>12</v>
      </c>
      <c r="P601" s="17">
        <f t="shared" si="81"/>
        <v>12</v>
      </c>
      <c r="Q601" s="17">
        <f t="shared" si="82"/>
        <v>0</v>
      </c>
      <c r="R601" s="17">
        <f t="shared" si="83"/>
        <v>0</v>
      </c>
      <c r="S601" s="17">
        <f t="shared" si="84"/>
        <v>0</v>
      </c>
      <c r="T601" s="17">
        <f t="shared" si="80"/>
        <v>0</v>
      </c>
      <c r="U601" s="4"/>
      <c r="V601" s="4"/>
    </row>
    <row r="602" spans="1:22" x14ac:dyDescent="0.35">
      <c r="A602" s="290" t="str">
        <f t="shared" si="78"/>
        <v>Sat</v>
      </c>
      <c r="B602" s="15"/>
      <c r="C602" s="16"/>
      <c r="D602" s="6"/>
      <c r="E602" s="6"/>
      <c r="F602" s="6"/>
      <c r="G602" s="6"/>
      <c r="H602" s="6"/>
      <c r="I602" s="6"/>
      <c r="J602" s="6"/>
      <c r="K602" s="6"/>
      <c r="L602" s="20"/>
      <c r="M602" s="84">
        <f t="shared" si="77"/>
        <v>0</v>
      </c>
      <c r="N602" s="250">
        <f>RHcount!X596</f>
        <v>0</v>
      </c>
      <c r="O602" s="17">
        <f t="shared" si="79"/>
        <v>12</v>
      </c>
      <c r="P602" s="17">
        <f t="shared" si="81"/>
        <v>12</v>
      </c>
      <c r="Q602" s="17">
        <f t="shared" si="82"/>
        <v>0</v>
      </c>
      <c r="R602" s="17">
        <f t="shared" si="83"/>
        <v>0</v>
      </c>
      <c r="S602" s="17">
        <f t="shared" si="84"/>
        <v>0</v>
      </c>
      <c r="T602" s="17">
        <f t="shared" si="80"/>
        <v>0</v>
      </c>
      <c r="U602" s="4"/>
      <c r="V602" s="4"/>
    </row>
    <row r="603" spans="1:22" x14ac:dyDescent="0.35">
      <c r="A603" s="290" t="str">
        <f t="shared" si="78"/>
        <v>Sat</v>
      </c>
      <c r="B603" s="15"/>
      <c r="C603" s="16"/>
      <c r="D603" s="6"/>
      <c r="E603" s="6"/>
      <c r="F603" s="6"/>
      <c r="G603" s="6"/>
      <c r="H603" s="6"/>
      <c r="I603" s="6"/>
      <c r="J603" s="6"/>
      <c r="K603" s="6"/>
      <c r="L603" s="20"/>
      <c r="M603" s="84">
        <f t="shared" si="77"/>
        <v>0</v>
      </c>
      <c r="N603" s="250">
        <f>RHcount!X597</f>
        <v>0</v>
      </c>
      <c r="O603" s="17">
        <f t="shared" si="79"/>
        <v>12</v>
      </c>
      <c r="P603" s="17">
        <f t="shared" si="81"/>
        <v>12</v>
      </c>
      <c r="Q603" s="17">
        <f t="shared" si="82"/>
        <v>0</v>
      </c>
      <c r="R603" s="17">
        <f t="shared" si="83"/>
        <v>0</v>
      </c>
      <c r="S603" s="17">
        <f t="shared" si="84"/>
        <v>0</v>
      </c>
      <c r="T603" s="17">
        <f t="shared" si="80"/>
        <v>0</v>
      </c>
      <c r="U603" s="4"/>
      <c r="V603" s="4"/>
    </row>
    <row r="604" spans="1:22" x14ac:dyDescent="0.35">
      <c r="A604" s="290" t="str">
        <f t="shared" si="78"/>
        <v>Sat</v>
      </c>
      <c r="B604" s="15"/>
      <c r="C604" s="16"/>
      <c r="D604" s="6"/>
      <c r="E604" s="6"/>
      <c r="F604" s="6"/>
      <c r="G604" s="6"/>
      <c r="H604" s="6"/>
      <c r="I604" s="6"/>
      <c r="J604" s="6"/>
      <c r="K604" s="6"/>
      <c r="L604" s="20"/>
      <c r="M604" s="84">
        <f t="shared" si="77"/>
        <v>0</v>
      </c>
      <c r="N604" s="250">
        <f>RHcount!X598</f>
        <v>0</v>
      </c>
      <c r="O604" s="17">
        <f t="shared" si="79"/>
        <v>12</v>
      </c>
      <c r="P604" s="17">
        <f t="shared" si="81"/>
        <v>12</v>
      </c>
      <c r="Q604" s="17">
        <f t="shared" si="82"/>
        <v>0</v>
      </c>
      <c r="R604" s="17">
        <f t="shared" si="83"/>
        <v>0</v>
      </c>
      <c r="S604" s="17">
        <f t="shared" si="84"/>
        <v>0</v>
      </c>
      <c r="T604" s="17">
        <f t="shared" si="80"/>
        <v>0</v>
      </c>
      <c r="U604" s="4"/>
      <c r="V604" s="4"/>
    </row>
    <row r="605" spans="1:22" x14ac:dyDescent="0.35">
      <c r="A605" s="290" t="str">
        <f t="shared" si="78"/>
        <v>Sat</v>
      </c>
      <c r="B605" s="15"/>
      <c r="C605" s="16"/>
      <c r="D605" s="6"/>
      <c r="E605" s="6"/>
      <c r="F605" s="6"/>
      <c r="G605" s="6"/>
      <c r="H605" s="6"/>
      <c r="I605" s="6"/>
      <c r="J605" s="6"/>
      <c r="K605" s="6"/>
      <c r="L605" s="20"/>
      <c r="M605" s="84">
        <f t="shared" si="77"/>
        <v>0</v>
      </c>
      <c r="N605" s="250">
        <f>RHcount!X599</f>
        <v>0</v>
      </c>
      <c r="O605" s="17">
        <f t="shared" si="79"/>
        <v>12</v>
      </c>
      <c r="P605" s="17">
        <f t="shared" si="81"/>
        <v>12</v>
      </c>
      <c r="Q605" s="17">
        <f t="shared" si="82"/>
        <v>0</v>
      </c>
      <c r="R605" s="17">
        <f t="shared" si="83"/>
        <v>0</v>
      </c>
      <c r="S605" s="17">
        <f t="shared" si="84"/>
        <v>0</v>
      </c>
      <c r="T605" s="17">
        <f t="shared" si="80"/>
        <v>0</v>
      </c>
      <c r="U605" s="4"/>
      <c r="V605" s="4"/>
    </row>
    <row r="606" spans="1:22" x14ac:dyDescent="0.35">
      <c r="A606" s="290" t="str">
        <f t="shared" si="78"/>
        <v>Sat</v>
      </c>
      <c r="B606" s="15"/>
      <c r="C606" s="16"/>
      <c r="D606" s="6"/>
      <c r="E606" s="6"/>
      <c r="F606" s="6"/>
      <c r="G606" s="6"/>
      <c r="H606" s="6"/>
      <c r="I606" s="6"/>
      <c r="J606" s="6"/>
      <c r="K606" s="6"/>
      <c r="L606" s="20"/>
      <c r="M606" s="84">
        <f t="shared" si="77"/>
        <v>0</v>
      </c>
      <c r="N606" s="250">
        <f>RHcount!X600</f>
        <v>0</v>
      </c>
      <c r="O606" s="17">
        <f t="shared" si="79"/>
        <v>12</v>
      </c>
      <c r="P606" s="17">
        <f t="shared" si="81"/>
        <v>12</v>
      </c>
      <c r="Q606" s="17">
        <f t="shared" si="82"/>
        <v>0</v>
      </c>
      <c r="R606" s="17">
        <f t="shared" si="83"/>
        <v>0</v>
      </c>
      <c r="S606" s="17">
        <f t="shared" si="84"/>
        <v>0</v>
      </c>
      <c r="T606" s="17">
        <f t="shared" si="80"/>
        <v>0</v>
      </c>
      <c r="U606" s="4"/>
      <c r="V606" s="4"/>
    </row>
    <row r="607" spans="1:22" x14ac:dyDescent="0.35">
      <c r="A607" s="290" t="str">
        <f t="shared" si="78"/>
        <v>Sat</v>
      </c>
      <c r="B607" s="15"/>
      <c r="C607" s="16"/>
      <c r="D607" s="6"/>
      <c r="E607" s="6"/>
      <c r="F607" s="6"/>
      <c r="G607" s="6"/>
      <c r="H607" s="6"/>
      <c r="I607" s="6"/>
      <c r="J607" s="6"/>
      <c r="K607" s="6"/>
      <c r="L607" s="20"/>
      <c r="M607" s="84">
        <f t="shared" si="77"/>
        <v>0</v>
      </c>
      <c r="N607" s="250">
        <f>RHcount!X601</f>
        <v>0</v>
      </c>
      <c r="O607" s="17">
        <f t="shared" si="79"/>
        <v>12</v>
      </c>
      <c r="P607" s="17">
        <f t="shared" si="81"/>
        <v>12</v>
      </c>
      <c r="Q607" s="17">
        <f t="shared" si="82"/>
        <v>0</v>
      </c>
      <c r="R607" s="17">
        <f t="shared" si="83"/>
        <v>0</v>
      </c>
      <c r="S607" s="17">
        <f t="shared" si="84"/>
        <v>0</v>
      </c>
      <c r="T607" s="17">
        <f t="shared" si="80"/>
        <v>0</v>
      </c>
      <c r="U607" s="4"/>
      <c r="V607" s="4"/>
    </row>
    <row r="608" spans="1:22" x14ac:dyDescent="0.35">
      <c r="A608" s="290" t="str">
        <f t="shared" si="78"/>
        <v>Sat</v>
      </c>
      <c r="B608" s="15"/>
      <c r="C608" s="16"/>
      <c r="D608" s="6"/>
      <c r="E608" s="6"/>
      <c r="F608" s="6"/>
      <c r="G608" s="6"/>
      <c r="H608" s="6"/>
      <c r="I608" s="6"/>
      <c r="J608" s="6"/>
      <c r="K608" s="6"/>
      <c r="L608" s="20"/>
      <c r="M608" s="84">
        <f t="shared" si="77"/>
        <v>0</v>
      </c>
      <c r="N608" s="250">
        <f>RHcount!X602</f>
        <v>0</v>
      </c>
      <c r="O608" s="17">
        <f t="shared" si="79"/>
        <v>12</v>
      </c>
      <c r="P608" s="17">
        <f t="shared" si="81"/>
        <v>12</v>
      </c>
      <c r="Q608" s="17">
        <f t="shared" si="82"/>
        <v>0</v>
      </c>
      <c r="R608" s="17">
        <f t="shared" si="83"/>
        <v>0</v>
      </c>
      <c r="S608" s="17">
        <f t="shared" si="84"/>
        <v>0</v>
      </c>
      <c r="T608" s="17">
        <f t="shared" si="80"/>
        <v>0</v>
      </c>
      <c r="U608" s="4"/>
      <c r="V608" s="4"/>
    </row>
    <row r="609" spans="1:22" x14ac:dyDescent="0.35">
      <c r="A609" s="290" t="str">
        <f t="shared" si="78"/>
        <v>Sat</v>
      </c>
      <c r="B609" s="15"/>
      <c r="C609" s="16"/>
      <c r="D609" s="6"/>
      <c r="E609" s="6"/>
      <c r="F609" s="6"/>
      <c r="G609" s="6"/>
      <c r="H609" s="6"/>
      <c r="I609" s="6"/>
      <c r="J609" s="6"/>
      <c r="K609" s="6"/>
      <c r="L609" s="20"/>
      <c r="M609" s="84">
        <f t="shared" si="77"/>
        <v>0</v>
      </c>
      <c r="N609" s="250">
        <f>RHcount!X603</f>
        <v>0</v>
      </c>
      <c r="O609" s="17">
        <f t="shared" si="79"/>
        <v>12</v>
      </c>
      <c r="P609" s="17">
        <f t="shared" si="81"/>
        <v>12</v>
      </c>
      <c r="Q609" s="17">
        <f t="shared" si="82"/>
        <v>0</v>
      </c>
      <c r="R609" s="17">
        <f t="shared" si="83"/>
        <v>0</v>
      </c>
      <c r="S609" s="17">
        <f t="shared" si="84"/>
        <v>0</v>
      </c>
      <c r="T609" s="17">
        <f t="shared" si="80"/>
        <v>0</v>
      </c>
      <c r="U609" s="4"/>
      <c r="V609" s="4"/>
    </row>
    <row r="610" spans="1:22" x14ac:dyDescent="0.35">
      <c r="A610" s="290" t="str">
        <f t="shared" si="78"/>
        <v>Sat</v>
      </c>
      <c r="B610" s="15"/>
      <c r="C610" s="16"/>
      <c r="D610" s="6"/>
      <c r="E610" s="6"/>
      <c r="F610" s="6"/>
      <c r="G610" s="6"/>
      <c r="H610" s="6"/>
      <c r="I610" s="6"/>
      <c r="J610" s="6"/>
      <c r="K610" s="6"/>
      <c r="L610" s="20"/>
      <c r="M610" s="84">
        <f t="shared" si="77"/>
        <v>0</v>
      </c>
      <c r="N610" s="250">
        <f>RHcount!X604</f>
        <v>0</v>
      </c>
      <c r="O610" s="17">
        <f t="shared" si="79"/>
        <v>12</v>
      </c>
      <c r="P610" s="17">
        <f t="shared" si="81"/>
        <v>12</v>
      </c>
      <c r="Q610" s="17">
        <f t="shared" si="82"/>
        <v>0</v>
      </c>
      <c r="R610" s="17">
        <f t="shared" si="83"/>
        <v>0</v>
      </c>
      <c r="S610" s="17">
        <f t="shared" si="84"/>
        <v>0</v>
      </c>
      <c r="T610" s="17">
        <f t="shared" si="80"/>
        <v>0</v>
      </c>
      <c r="U610" s="4"/>
      <c r="V610" s="4"/>
    </row>
    <row r="611" spans="1:22" x14ac:dyDescent="0.35">
      <c r="A611" s="290" t="str">
        <f t="shared" si="78"/>
        <v>Sat</v>
      </c>
      <c r="B611" s="15"/>
      <c r="C611" s="16"/>
      <c r="D611" s="6"/>
      <c r="E611" s="6"/>
      <c r="F611" s="6"/>
      <c r="G611" s="6"/>
      <c r="H611" s="6"/>
      <c r="I611" s="6"/>
      <c r="J611" s="6"/>
      <c r="K611" s="6"/>
      <c r="L611" s="20"/>
      <c r="M611" s="84">
        <f t="shared" si="77"/>
        <v>0</v>
      </c>
      <c r="N611" s="250">
        <f>RHcount!X605</f>
        <v>0</v>
      </c>
      <c r="O611" s="17">
        <f t="shared" si="79"/>
        <v>12</v>
      </c>
      <c r="P611" s="17">
        <f t="shared" si="81"/>
        <v>12</v>
      </c>
      <c r="Q611" s="17">
        <f t="shared" si="82"/>
        <v>0</v>
      </c>
      <c r="R611" s="17">
        <f t="shared" si="83"/>
        <v>0</v>
      </c>
      <c r="S611" s="17">
        <f t="shared" si="84"/>
        <v>0</v>
      </c>
      <c r="T611" s="17">
        <f t="shared" si="80"/>
        <v>0</v>
      </c>
      <c r="U611" s="4"/>
      <c r="V611" s="4"/>
    </row>
    <row r="612" spans="1:22" x14ac:dyDescent="0.35">
      <c r="A612" s="290" t="str">
        <f t="shared" si="78"/>
        <v>Sat</v>
      </c>
      <c r="B612" s="15"/>
      <c r="C612" s="16"/>
      <c r="D612" s="6"/>
      <c r="E612" s="6"/>
      <c r="F612" s="6"/>
      <c r="G612" s="6"/>
      <c r="H612" s="6"/>
      <c r="I612" s="6"/>
      <c r="J612" s="6"/>
      <c r="K612" s="6"/>
      <c r="L612" s="20"/>
      <c r="M612" s="84">
        <f t="shared" si="77"/>
        <v>0</v>
      </c>
      <c r="N612" s="250">
        <f>RHcount!X606</f>
        <v>0</v>
      </c>
      <c r="O612" s="17">
        <f t="shared" si="79"/>
        <v>12</v>
      </c>
      <c r="P612" s="17">
        <f t="shared" si="81"/>
        <v>12</v>
      </c>
      <c r="Q612" s="17">
        <f t="shared" si="82"/>
        <v>0</v>
      </c>
      <c r="R612" s="17">
        <f t="shared" si="83"/>
        <v>0</v>
      </c>
      <c r="S612" s="17">
        <f t="shared" si="84"/>
        <v>0</v>
      </c>
      <c r="T612" s="17">
        <f t="shared" si="80"/>
        <v>0</v>
      </c>
      <c r="U612" s="4"/>
      <c r="V612" s="4"/>
    </row>
    <row r="613" spans="1:22" x14ac:dyDescent="0.35">
      <c r="A613" s="290" t="str">
        <f t="shared" si="78"/>
        <v>Sat</v>
      </c>
      <c r="B613" s="15"/>
      <c r="C613" s="16"/>
      <c r="D613" s="6"/>
      <c r="E613" s="6"/>
      <c r="F613" s="6"/>
      <c r="G613" s="6"/>
      <c r="H613" s="6"/>
      <c r="I613" s="6"/>
      <c r="J613" s="6"/>
      <c r="K613" s="6"/>
      <c r="L613" s="20"/>
      <c r="M613" s="84">
        <f t="shared" si="77"/>
        <v>0</v>
      </c>
      <c r="N613" s="250">
        <f>RHcount!X607</f>
        <v>0</v>
      </c>
      <c r="O613" s="17">
        <f t="shared" si="79"/>
        <v>12</v>
      </c>
      <c r="P613" s="17">
        <f t="shared" si="81"/>
        <v>12</v>
      </c>
      <c r="Q613" s="17">
        <f t="shared" si="82"/>
        <v>0</v>
      </c>
      <c r="R613" s="17">
        <f t="shared" si="83"/>
        <v>0</v>
      </c>
      <c r="S613" s="17">
        <f t="shared" si="84"/>
        <v>0</v>
      </c>
      <c r="T613" s="17">
        <f t="shared" si="80"/>
        <v>0</v>
      </c>
      <c r="U613" s="4"/>
      <c r="V613" s="4"/>
    </row>
    <row r="614" spans="1:22" x14ac:dyDescent="0.35">
      <c r="A614" s="290" t="str">
        <f t="shared" si="78"/>
        <v>Sat</v>
      </c>
      <c r="B614" s="15"/>
      <c r="C614" s="16"/>
      <c r="D614" s="6"/>
      <c r="E614" s="6"/>
      <c r="F614" s="6"/>
      <c r="G614" s="6"/>
      <c r="H614" s="6"/>
      <c r="I614" s="6"/>
      <c r="J614" s="6"/>
      <c r="K614" s="6"/>
      <c r="L614" s="20"/>
      <c r="M614" s="84">
        <f t="shared" si="77"/>
        <v>0</v>
      </c>
      <c r="N614" s="250">
        <f>RHcount!X608</f>
        <v>0</v>
      </c>
      <c r="O614" s="17">
        <f t="shared" si="79"/>
        <v>12</v>
      </c>
      <c r="P614" s="17">
        <f t="shared" si="81"/>
        <v>12</v>
      </c>
      <c r="Q614" s="17">
        <f t="shared" si="82"/>
        <v>0</v>
      </c>
      <c r="R614" s="17">
        <f t="shared" si="83"/>
        <v>0</v>
      </c>
      <c r="S614" s="17">
        <f t="shared" si="84"/>
        <v>0</v>
      </c>
      <c r="T614" s="17">
        <f t="shared" si="80"/>
        <v>0</v>
      </c>
      <c r="U614" s="4"/>
      <c r="V614" s="4"/>
    </row>
    <row r="615" spans="1:22" x14ac:dyDescent="0.35">
      <c r="A615" s="290" t="str">
        <f t="shared" si="78"/>
        <v>Sat</v>
      </c>
      <c r="B615" s="15"/>
      <c r="C615" s="16"/>
      <c r="D615" s="6"/>
      <c r="E615" s="6"/>
      <c r="F615" s="6"/>
      <c r="G615" s="6"/>
      <c r="H615" s="6"/>
      <c r="I615" s="6"/>
      <c r="J615" s="6"/>
      <c r="K615" s="6"/>
      <c r="L615" s="20"/>
      <c r="M615" s="84">
        <f t="shared" si="77"/>
        <v>0</v>
      </c>
      <c r="N615" s="250">
        <f>RHcount!X609</f>
        <v>0</v>
      </c>
      <c r="O615" s="17">
        <f t="shared" si="79"/>
        <v>12</v>
      </c>
      <c r="P615" s="17">
        <f t="shared" si="81"/>
        <v>12</v>
      </c>
      <c r="Q615" s="17">
        <f t="shared" si="82"/>
        <v>0</v>
      </c>
      <c r="R615" s="17">
        <f t="shared" si="83"/>
        <v>0</v>
      </c>
      <c r="S615" s="17">
        <f t="shared" si="84"/>
        <v>0</v>
      </c>
      <c r="T615" s="17">
        <f t="shared" si="80"/>
        <v>0</v>
      </c>
      <c r="U615" s="4"/>
      <c r="V615" s="4"/>
    </row>
    <row r="616" spans="1:22" x14ac:dyDescent="0.35">
      <c r="A616" s="290" t="str">
        <f t="shared" si="78"/>
        <v>Sat</v>
      </c>
      <c r="B616" s="15"/>
      <c r="C616" s="16"/>
      <c r="D616" s="6"/>
      <c r="E616" s="6"/>
      <c r="F616" s="6"/>
      <c r="G616" s="6"/>
      <c r="H616" s="6"/>
      <c r="I616" s="6"/>
      <c r="J616" s="6"/>
      <c r="K616" s="6"/>
      <c r="L616" s="20"/>
      <c r="M616" s="84">
        <f t="shared" si="77"/>
        <v>0</v>
      </c>
      <c r="N616" s="250">
        <f>RHcount!X610</f>
        <v>0</v>
      </c>
      <c r="O616" s="17">
        <f t="shared" si="79"/>
        <v>12</v>
      </c>
      <c r="P616" s="17">
        <f t="shared" si="81"/>
        <v>12</v>
      </c>
      <c r="Q616" s="17">
        <f t="shared" si="82"/>
        <v>0</v>
      </c>
      <c r="R616" s="17">
        <f t="shared" si="83"/>
        <v>0</v>
      </c>
      <c r="S616" s="17">
        <f t="shared" si="84"/>
        <v>0</v>
      </c>
      <c r="T616" s="17">
        <f t="shared" si="80"/>
        <v>0</v>
      </c>
      <c r="U616" s="4"/>
      <c r="V616" s="4"/>
    </row>
    <row r="617" spans="1:22" x14ac:dyDescent="0.35">
      <c r="A617" s="290" t="str">
        <f t="shared" si="78"/>
        <v>Sat</v>
      </c>
      <c r="B617" s="15"/>
      <c r="C617" s="16"/>
      <c r="D617" s="6"/>
      <c r="E617" s="6"/>
      <c r="F617" s="6"/>
      <c r="G617" s="6"/>
      <c r="H617" s="6"/>
      <c r="I617" s="6"/>
      <c r="J617" s="6"/>
      <c r="K617" s="6"/>
      <c r="L617" s="20"/>
      <c r="M617" s="84">
        <f t="shared" si="77"/>
        <v>0</v>
      </c>
      <c r="N617" s="250">
        <f>RHcount!X611</f>
        <v>0</v>
      </c>
      <c r="O617" s="17">
        <f t="shared" si="79"/>
        <v>12</v>
      </c>
      <c r="P617" s="17">
        <f t="shared" si="81"/>
        <v>12</v>
      </c>
      <c r="Q617" s="17">
        <f t="shared" si="82"/>
        <v>0</v>
      </c>
      <c r="R617" s="17">
        <f t="shared" si="83"/>
        <v>0</v>
      </c>
      <c r="S617" s="17">
        <f t="shared" si="84"/>
        <v>0</v>
      </c>
      <c r="T617" s="17">
        <f t="shared" si="80"/>
        <v>0</v>
      </c>
      <c r="U617" s="4"/>
      <c r="V617" s="4"/>
    </row>
    <row r="618" spans="1:22" x14ac:dyDescent="0.35">
      <c r="A618" s="290" t="str">
        <f t="shared" si="78"/>
        <v>Sat</v>
      </c>
      <c r="B618" s="15"/>
      <c r="C618" s="16"/>
      <c r="D618" s="6"/>
      <c r="E618" s="6"/>
      <c r="F618" s="6"/>
      <c r="G618" s="6"/>
      <c r="H618" s="6"/>
      <c r="I618" s="6"/>
      <c r="J618" s="6"/>
      <c r="K618" s="6"/>
      <c r="L618" s="20"/>
      <c r="M618" s="84">
        <f t="shared" si="77"/>
        <v>0</v>
      </c>
      <c r="N618" s="250">
        <f>RHcount!X612</f>
        <v>0</v>
      </c>
      <c r="O618" s="17">
        <f t="shared" si="79"/>
        <v>12</v>
      </c>
      <c r="P618" s="17">
        <f t="shared" si="81"/>
        <v>12</v>
      </c>
      <c r="Q618" s="17">
        <f t="shared" si="82"/>
        <v>0</v>
      </c>
      <c r="R618" s="17">
        <f t="shared" si="83"/>
        <v>0</v>
      </c>
      <c r="S618" s="17">
        <f t="shared" si="84"/>
        <v>0</v>
      </c>
      <c r="T618" s="17">
        <f t="shared" si="80"/>
        <v>0</v>
      </c>
      <c r="U618" s="4"/>
      <c r="V618" s="4"/>
    </row>
    <row r="619" spans="1:22" x14ac:dyDescent="0.35">
      <c r="A619" s="290" t="str">
        <f t="shared" si="78"/>
        <v>Sat</v>
      </c>
      <c r="B619" s="15"/>
      <c r="C619" s="16"/>
      <c r="D619" s="6"/>
      <c r="E619" s="6"/>
      <c r="F619" s="6"/>
      <c r="G619" s="6"/>
      <c r="H619" s="6"/>
      <c r="I619" s="6"/>
      <c r="J619" s="6"/>
      <c r="K619" s="6"/>
      <c r="L619" s="20"/>
      <c r="M619" s="84">
        <f t="shared" si="77"/>
        <v>0</v>
      </c>
      <c r="N619" s="250">
        <f>RHcount!X613</f>
        <v>0</v>
      </c>
      <c r="O619" s="17">
        <f t="shared" si="79"/>
        <v>12</v>
      </c>
      <c r="P619" s="17">
        <f t="shared" si="81"/>
        <v>12</v>
      </c>
      <c r="Q619" s="17">
        <f t="shared" si="82"/>
        <v>0</v>
      </c>
      <c r="R619" s="17">
        <f t="shared" si="83"/>
        <v>0</v>
      </c>
      <c r="S619" s="17">
        <f t="shared" si="84"/>
        <v>0</v>
      </c>
      <c r="T619" s="17">
        <f t="shared" si="80"/>
        <v>0</v>
      </c>
      <c r="U619" s="4"/>
      <c r="V619" s="4"/>
    </row>
    <row r="620" spans="1:22" x14ac:dyDescent="0.35">
      <c r="A620" s="290" t="str">
        <f t="shared" si="78"/>
        <v>Sat</v>
      </c>
      <c r="B620" s="15"/>
      <c r="C620" s="16"/>
      <c r="D620" s="6"/>
      <c r="E620" s="6"/>
      <c r="F620" s="6"/>
      <c r="G620" s="6"/>
      <c r="H620" s="6"/>
      <c r="I620" s="6"/>
      <c r="J620" s="6"/>
      <c r="K620" s="6"/>
      <c r="L620" s="20"/>
      <c r="M620" s="84">
        <f t="shared" si="77"/>
        <v>0</v>
      </c>
      <c r="N620" s="250">
        <f>RHcount!X614</f>
        <v>0</v>
      </c>
      <c r="O620" s="17">
        <f t="shared" si="79"/>
        <v>12</v>
      </c>
      <c r="P620" s="17">
        <f t="shared" si="81"/>
        <v>12</v>
      </c>
      <c r="Q620" s="17">
        <f t="shared" si="82"/>
        <v>0</v>
      </c>
      <c r="R620" s="17">
        <f t="shared" si="83"/>
        <v>0</v>
      </c>
      <c r="S620" s="17">
        <f t="shared" si="84"/>
        <v>0</v>
      </c>
      <c r="T620" s="17">
        <f t="shared" si="80"/>
        <v>0</v>
      </c>
      <c r="U620" s="4"/>
      <c r="V620" s="4"/>
    </row>
    <row r="621" spans="1:22" x14ac:dyDescent="0.35">
      <c r="A621" s="290" t="str">
        <f t="shared" si="78"/>
        <v>Sat</v>
      </c>
      <c r="B621" s="15"/>
      <c r="C621" s="16"/>
      <c r="D621" s="6"/>
      <c r="E621" s="6"/>
      <c r="F621" s="6"/>
      <c r="G621" s="6"/>
      <c r="H621" s="6"/>
      <c r="I621" s="6"/>
      <c r="J621" s="6"/>
      <c r="K621" s="6"/>
      <c r="L621" s="20"/>
      <c r="M621" s="84">
        <f t="shared" si="77"/>
        <v>0</v>
      </c>
      <c r="N621" s="250">
        <f>RHcount!X615</f>
        <v>0</v>
      </c>
      <c r="O621" s="17">
        <f t="shared" si="79"/>
        <v>12</v>
      </c>
      <c r="P621" s="17">
        <f t="shared" si="81"/>
        <v>12</v>
      </c>
      <c r="Q621" s="17">
        <f t="shared" si="82"/>
        <v>0</v>
      </c>
      <c r="R621" s="17">
        <f t="shared" si="83"/>
        <v>0</v>
      </c>
      <c r="S621" s="17">
        <f t="shared" si="84"/>
        <v>0</v>
      </c>
      <c r="T621" s="17">
        <f t="shared" si="80"/>
        <v>0</v>
      </c>
      <c r="U621" s="4"/>
      <c r="V621" s="4"/>
    </row>
    <row r="622" spans="1:22" x14ac:dyDescent="0.35">
      <c r="A622" s="290" t="str">
        <f t="shared" si="78"/>
        <v>Sat</v>
      </c>
      <c r="B622" s="15"/>
      <c r="C622" s="16"/>
      <c r="D622" s="6"/>
      <c r="E622" s="6"/>
      <c r="F622" s="6"/>
      <c r="G622" s="6"/>
      <c r="H622" s="6"/>
      <c r="I622" s="6"/>
      <c r="J622" s="6"/>
      <c r="K622" s="6"/>
      <c r="L622" s="20"/>
      <c r="M622" s="84">
        <f t="shared" si="77"/>
        <v>0</v>
      </c>
      <c r="N622" s="250">
        <f>RHcount!X616</f>
        <v>0</v>
      </c>
      <c r="O622" s="17">
        <f t="shared" si="79"/>
        <v>12</v>
      </c>
      <c r="P622" s="17">
        <f t="shared" si="81"/>
        <v>12</v>
      </c>
      <c r="Q622" s="17">
        <f t="shared" si="82"/>
        <v>0</v>
      </c>
      <c r="R622" s="17">
        <f t="shared" si="83"/>
        <v>0</v>
      </c>
      <c r="S622" s="17">
        <f t="shared" si="84"/>
        <v>0</v>
      </c>
      <c r="T622" s="17">
        <f t="shared" si="80"/>
        <v>0</v>
      </c>
      <c r="U622" s="4"/>
      <c r="V622" s="4"/>
    </row>
    <row r="623" spans="1:22" x14ac:dyDescent="0.35">
      <c r="A623" s="290" t="str">
        <f t="shared" si="78"/>
        <v>Sat</v>
      </c>
      <c r="B623" s="15"/>
      <c r="C623" s="16"/>
      <c r="D623" s="6"/>
      <c r="E623" s="6"/>
      <c r="F623" s="6"/>
      <c r="G623" s="6"/>
      <c r="H623" s="6"/>
      <c r="I623" s="6"/>
      <c r="J623" s="6"/>
      <c r="K623" s="6"/>
      <c r="L623" s="20"/>
      <c r="M623" s="84">
        <f t="shared" si="77"/>
        <v>0</v>
      </c>
      <c r="N623" s="250">
        <f>RHcount!X617</f>
        <v>0</v>
      </c>
      <c r="O623" s="17">
        <f t="shared" si="79"/>
        <v>12</v>
      </c>
      <c r="P623" s="17">
        <f t="shared" si="81"/>
        <v>12</v>
      </c>
      <c r="Q623" s="17">
        <f t="shared" si="82"/>
        <v>0</v>
      </c>
      <c r="R623" s="17">
        <f t="shared" si="83"/>
        <v>0</v>
      </c>
      <c r="S623" s="17">
        <f t="shared" si="84"/>
        <v>0</v>
      </c>
      <c r="T623" s="17">
        <f t="shared" si="80"/>
        <v>0</v>
      </c>
      <c r="U623" s="4"/>
      <c r="V623" s="4"/>
    </row>
    <row r="624" spans="1:22" x14ac:dyDescent="0.35">
      <c r="A624" s="290" t="str">
        <f t="shared" si="78"/>
        <v>Sat</v>
      </c>
      <c r="B624" s="15"/>
      <c r="C624" s="16"/>
      <c r="D624" s="6"/>
      <c r="E624" s="6"/>
      <c r="F624" s="6"/>
      <c r="G624" s="6"/>
      <c r="H624" s="6"/>
      <c r="I624" s="6"/>
      <c r="J624" s="6"/>
      <c r="K624" s="6"/>
      <c r="L624" s="20"/>
      <c r="M624" s="84">
        <f t="shared" si="77"/>
        <v>0</v>
      </c>
      <c r="N624" s="250">
        <f>RHcount!X618</f>
        <v>0</v>
      </c>
      <c r="O624" s="17">
        <f t="shared" si="79"/>
        <v>12</v>
      </c>
      <c r="P624" s="17">
        <f t="shared" si="81"/>
        <v>12</v>
      </c>
      <c r="Q624" s="17">
        <f t="shared" si="82"/>
        <v>0</v>
      </c>
      <c r="R624" s="17">
        <f t="shared" si="83"/>
        <v>0</v>
      </c>
      <c r="S624" s="17">
        <f t="shared" si="84"/>
        <v>0</v>
      </c>
      <c r="T624" s="17">
        <f t="shared" si="80"/>
        <v>0</v>
      </c>
      <c r="U624" s="4"/>
      <c r="V624" s="4"/>
    </row>
    <row r="625" spans="1:22" x14ac:dyDescent="0.35">
      <c r="A625" s="290" t="str">
        <f t="shared" si="78"/>
        <v>Sat</v>
      </c>
      <c r="B625" s="15"/>
      <c r="C625" s="16"/>
      <c r="D625" s="6"/>
      <c r="E625" s="6"/>
      <c r="F625" s="6"/>
      <c r="G625" s="6"/>
      <c r="H625" s="6"/>
      <c r="I625" s="6"/>
      <c r="J625" s="6"/>
      <c r="K625" s="6"/>
      <c r="L625" s="20"/>
      <c r="M625" s="84">
        <f t="shared" si="77"/>
        <v>0</v>
      </c>
      <c r="N625" s="250">
        <f>RHcount!X619</f>
        <v>0</v>
      </c>
      <c r="O625" s="17">
        <f t="shared" si="79"/>
        <v>12</v>
      </c>
      <c r="P625" s="17">
        <f t="shared" si="81"/>
        <v>12</v>
      </c>
      <c r="Q625" s="17">
        <f t="shared" si="82"/>
        <v>0</v>
      </c>
      <c r="R625" s="17">
        <f t="shared" si="83"/>
        <v>0</v>
      </c>
      <c r="S625" s="17">
        <f t="shared" si="84"/>
        <v>0</v>
      </c>
      <c r="T625" s="17">
        <f t="shared" si="80"/>
        <v>0</v>
      </c>
      <c r="U625" s="4"/>
      <c r="V625" s="4"/>
    </row>
    <row r="626" spans="1:22" x14ac:dyDescent="0.35">
      <c r="A626" s="290" t="str">
        <f t="shared" si="78"/>
        <v>Sat</v>
      </c>
      <c r="B626" s="15"/>
      <c r="C626" s="16"/>
      <c r="D626" s="6"/>
      <c r="E626" s="6"/>
      <c r="F626" s="6"/>
      <c r="G626" s="6"/>
      <c r="H626" s="6"/>
      <c r="I626" s="6"/>
      <c r="J626" s="6"/>
      <c r="K626" s="6"/>
      <c r="L626" s="20"/>
      <c r="M626" s="84">
        <f t="shared" si="77"/>
        <v>0</v>
      </c>
      <c r="N626" s="250">
        <f>RHcount!X620</f>
        <v>0</v>
      </c>
      <c r="O626" s="17">
        <f t="shared" si="79"/>
        <v>12</v>
      </c>
      <c r="P626" s="17">
        <f t="shared" si="81"/>
        <v>12</v>
      </c>
      <c r="Q626" s="17">
        <f t="shared" si="82"/>
        <v>0</v>
      </c>
      <c r="R626" s="17">
        <f t="shared" si="83"/>
        <v>0</v>
      </c>
      <c r="S626" s="17">
        <f t="shared" si="84"/>
        <v>0</v>
      </c>
      <c r="T626" s="17">
        <f t="shared" si="80"/>
        <v>0</v>
      </c>
      <c r="U626" s="4"/>
      <c r="V626" s="4"/>
    </row>
    <row r="627" spans="1:22" x14ac:dyDescent="0.35">
      <c r="A627" s="290" t="str">
        <f t="shared" si="78"/>
        <v>Sat</v>
      </c>
      <c r="B627" s="15"/>
      <c r="C627" s="16"/>
      <c r="D627" s="6"/>
      <c r="E627" s="6"/>
      <c r="F627" s="6"/>
      <c r="G627" s="6"/>
      <c r="H627" s="6"/>
      <c r="I627" s="6"/>
      <c r="J627" s="6"/>
      <c r="K627" s="6"/>
      <c r="L627" s="20"/>
      <c r="M627" s="84">
        <f t="shared" si="77"/>
        <v>0</v>
      </c>
      <c r="N627" s="250">
        <f>RHcount!X621</f>
        <v>0</v>
      </c>
      <c r="O627" s="17">
        <f t="shared" si="79"/>
        <v>12</v>
      </c>
      <c r="P627" s="17">
        <f t="shared" si="81"/>
        <v>12</v>
      </c>
      <c r="Q627" s="17">
        <f t="shared" si="82"/>
        <v>0</v>
      </c>
      <c r="R627" s="17">
        <f t="shared" si="83"/>
        <v>0</v>
      </c>
      <c r="S627" s="17">
        <f t="shared" si="84"/>
        <v>0</v>
      </c>
      <c r="T627" s="17">
        <f t="shared" si="80"/>
        <v>0</v>
      </c>
      <c r="U627" s="4"/>
      <c r="V627" s="4"/>
    </row>
    <row r="628" spans="1:22" x14ac:dyDescent="0.35">
      <c r="A628" s="290" t="str">
        <f t="shared" si="78"/>
        <v>Sat</v>
      </c>
      <c r="B628" s="15"/>
      <c r="C628" s="16"/>
      <c r="D628" s="6"/>
      <c r="E628" s="6"/>
      <c r="F628" s="6"/>
      <c r="G628" s="6"/>
      <c r="H628" s="6"/>
      <c r="I628" s="6"/>
      <c r="J628" s="6"/>
      <c r="K628" s="6"/>
      <c r="L628" s="20"/>
      <c r="M628" s="84">
        <f t="shared" si="77"/>
        <v>0</v>
      </c>
      <c r="N628" s="250">
        <f>RHcount!X622</f>
        <v>0</v>
      </c>
      <c r="O628" s="17">
        <f t="shared" si="79"/>
        <v>12</v>
      </c>
      <c r="P628" s="17">
        <f t="shared" si="81"/>
        <v>12</v>
      </c>
      <c r="Q628" s="17">
        <f t="shared" si="82"/>
        <v>0</v>
      </c>
      <c r="R628" s="17">
        <f t="shared" si="83"/>
        <v>0</v>
      </c>
      <c r="S628" s="17">
        <f t="shared" si="84"/>
        <v>0</v>
      </c>
      <c r="T628" s="17">
        <f t="shared" si="80"/>
        <v>0</v>
      </c>
      <c r="U628" s="4"/>
      <c r="V628" s="4"/>
    </row>
    <row r="629" spans="1:22" x14ac:dyDescent="0.35">
      <c r="A629" s="290" t="str">
        <f t="shared" si="78"/>
        <v>Sat</v>
      </c>
      <c r="B629" s="15"/>
      <c r="C629" s="16"/>
      <c r="D629" s="6"/>
      <c r="E629" s="6"/>
      <c r="F629" s="6"/>
      <c r="G629" s="6"/>
      <c r="H629" s="6"/>
      <c r="I629" s="6"/>
      <c r="J629" s="6"/>
      <c r="K629" s="6"/>
      <c r="L629" s="20"/>
      <c r="M629" s="84">
        <f t="shared" si="77"/>
        <v>0</v>
      </c>
      <c r="N629" s="250">
        <f>RHcount!X623</f>
        <v>0</v>
      </c>
      <c r="O629" s="17">
        <f t="shared" si="79"/>
        <v>12</v>
      </c>
      <c r="P629" s="17">
        <f t="shared" si="81"/>
        <v>12</v>
      </c>
      <c r="Q629" s="17">
        <f t="shared" si="82"/>
        <v>0</v>
      </c>
      <c r="R629" s="17">
        <f t="shared" si="83"/>
        <v>0</v>
      </c>
      <c r="S629" s="17">
        <f t="shared" si="84"/>
        <v>0</v>
      </c>
      <c r="T629" s="17">
        <f t="shared" si="80"/>
        <v>0</v>
      </c>
      <c r="U629" s="4"/>
      <c r="V629" s="4"/>
    </row>
    <row r="630" spans="1:22" x14ac:dyDescent="0.35">
      <c r="A630" s="290" t="str">
        <f t="shared" si="78"/>
        <v>Sat</v>
      </c>
      <c r="B630" s="15"/>
      <c r="C630" s="16"/>
      <c r="D630" s="6"/>
      <c r="E630" s="6"/>
      <c r="F630" s="6"/>
      <c r="G630" s="6"/>
      <c r="H630" s="6"/>
      <c r="I630" s="6"/>
      <c r="J630" s="6"/>
      <c r="K630" s="6"/>
      <c r="L630" s="20"/>
      <c r="M630" s="84">
        <f t="shared" si="77"/>
        <v>0</v>
      </c>
      <c r="N630" s="250">
        <f>RHcount!X624</f>
        <v>0</v>
      </c>
      <c r="O630" s="17">
        <f t="shared" si="79"/>
        <v>12</v>
      </c>
      <c r="P630" s="17">
        <f t="shared" si="81"/>
        <v>12</v>
      </c>
      <c r="Q630" s="17">
        <f t="shared" si="82"/>
        <v>0</v>
      </c>
      <c r="R630" s="17">
        <f t="shared" si="83"/>
        <v>0</v>
      </c>
      <c r="S630" s="17">
        <f t="shared" si="84"/>
        <v>0</v>
      </c>
      <c r="T630" s="17">
        <f t="shared" si="80"/>
        <v>0</v>
      </c>
      <c r="U630" s="4"/>
      <c r="V630" s="4"/>
    </row>
    <row r="631" spans="1:22" x14ac:dyDescent="0.35">
      <c r="A631" s="290" t="str">
        <f t="shared" si="78"/>
        <v>Sat</v>
      </c>
      <c r="B631" s="15"/>
      <c r="C631" s="16"/>
      <c r="D631" s="6"/>
      <c r="E631" s="6"/>
      <c r="F631" s="6"/>
      <c r="G631" s="6"/>
      <c r="H631" s="6"/>
      <c r="I631" s="6"/>
      <c r="J631" s="6"/>
      <c r="K631" s="6"/>
      <c r="L631" s="20"/>
      <c r="M631" s="84">
        <f t="shared" si="77"/>
        <v>0</v>
      </c>
      <c r="N631" s="250">
        <f>RHcount!X625</f>
        <v>0</v>
      </c>
      <c r="O631" s="17">
        <f t="shared" si="79"/>
        <v>12</v>
      </c>
      <c r="P631" s="17">
        <f t="shared" si="81"/>
        <v>12</v>
      </c>
      <c r="Q631" s="17">
        <f t="shared" si="82"/>
        <v>0</v>
      </c>
      <c r="R631" s="17">
        <f t="shared" si="83"/>
        <v>0</v>
      </c>
      <c r="S631" s="17">
        <f t="shared" si="84"/>
        <v>0</v>
      </c>
      <c r="T631" s="17">
        <f t="shared" si="80"/>
        <v>0</v>
      </c>
      <c r="U631" s="4"/>
      <c r="V631" s="4"/>
    </row>
    <row r="632" spans="1:22" x14ac:dyDescent="0.35">
      <c r="A632" s="290" t="str">
        <f t="shared" si="78"/>
        <v>Sat</v>
      </c>
      <c r="B632" s="15"/>
      <c r="C632" s="16"/>
      <c r="D632" s="6"/>
      <c r="E632" s="6"/>
      <c r="F632" s="6"/>
      <c r="G632" s="6"/>
      <c r="H632" s="6"/>
      <c r="I632" s="6"/>
      <c r="J632" s="6"/>
      <c r="K632" s="6"/>
      <c r="L632" s="20"/>
      <c r="M632" s="84">
        <f t="shared" si="77"/>
        <v>0</v>
      </c>
      <c r="N632" s="250">
        <f>RHcount!X626</f>
        <v>0</v>
      </c>
      <c r="O632" s="17">
        <f t="shared" si="79"/>
        <v>12</v>
      </c>
      <c r="P632" s="17">
        <f t="shared" si="81"/>
        <v>12</v>
      </c>
      <c r="Q632" s="17">
        <f t="shared" si="82"/>
        <v>0</v>
      </c>
      <c r="R632" s="17">
        <f t="shared" si="83"/>
        <v>0</v>
      </c>
      <c r="S632" s="17">
        <f t="shared" si="84"/>
        <v>0</v>
      </c>
      <c r="T632" s="17">
        <f t="shared" si="80"/>
        <v>0</v>
      </c>
      <c r="U632" s="4"/>
      <c r="V632" s="4"/>
    </row>
    <row r="633" spans="1:22" x14ac:dyDescent="0.35">
      <c r="A633" s="290" t="str">
        <f t="shared" si="78"/>
        <v>Sat</v>
      </c>
      <c r="B633" s="15"/>
      <c r="C633" s="16"/>
      <c r="D633" s="6"/>
      <c r="E633" s="6"/>
      <c r="F633" s="6"/>
      <c r="G633" s="6"/>
      <c r="H633" s="6"/>
      <c r="I633" s="6"/>
      <c r="J633" s="6"/>
      <c r="K633" s="6"/>
      <c r="L633" s="20"/>
      <c r="M633" s="84">
        <f t="shared" si="77"/>
        <v>0</v>
      </c>
      <c r="N633" s="250">
        <f>RHcount!X627</f>
        <v>0</v>
      </c>
      <c r="O633" s="17">
        <f t="shared" si="79"/>
        <v>12</v>
      </c>
      <c r="P633" s="17">
        <f t="shared" si="81"/>
        <v>12</v>
      </c>
      <c r="Q633" s="17">
        <f t="shared" si="82"/>
        <v>0</v>
      </c>
      <c r="R633" s="17">
        <f t="shared" si="83"/>
        <v>0</v>
      </c>
      <c r="S633" s="17">
        <f t="shared" si="84"/>
        <v>0</v>
      </c>
      <c r="T633" s="17">
        <f t="shared" si="80"/>
        <v>0</v>
      </c>
      <c r="U633" s="4"/>
      <c r="V633" s="4"/>
    </row>
    <row r="634" spans="1:22" x14ac:dyDescent="0.35">
      <c r="A634" s="290" t="str">
        <f t="shared" si="78"/>
        <v>Sat</v>
      </c>
      <c r="B634" s="15"/>
      <c r="C634" s="16"/>
      <c r="D634" s="6"/>
      <c r="E634" s="6"/>
      <c r="F634" s="6"/>
      <c r="G634" s="6"/>
      <c r="H634" s="6"/>
      <c r="I634" s="6"/>
      <c r="J634" s="6"/>
      <c r="K634" s="6"/>
      <c r="L634" s="20"/>
      <c r="M634" s="84">
        <f t="shared" si="77"/>
        <v>0</v>
      </c>
      <c r="N634" s="250">
        <f>RHcount!X628</f>
        <v>0</v>
      </c>
      <c r="O634" s="17">
        <f t="shared" si="79"/>
        <v>12</v>
      </c>
      <c r="P634" s="17">
        <f t="shared" si="81"/>
        <v>12</v>
      </c>
      <c r="Q634" s="17">
        <f t="shared" si="82"/>
        <v>0</v>
      </c>
      <c r="R634" s="17">
        <f t="shared" si="83"/>
        <v>0</v>
      </c>
      <c r="S634" s="17">
        <f t="shared" si="84"/>
        <v>0</v>
      </c>
      <c r="T634" s="17">
        <f t="shared" si="80"/>
        <v>0</v>
      </c>
      <c r="U634" s="4"/>
      <c r="V634" s="4"/>
    </row>
    <row r="635" spans="1:22" x14ac:dyDescent="0.35">
      <c r="A635" s="290" t="str">
        <f t="shared" si="78"/>
        <v>Sat</v>
      </c>
      <c r="B635" s="15"/>
      <c r="C635" s="16"/>
      <c r="D635" s="6"/>
      <c r="E635" s="6"/>
      <c r="F635" s="6"/>
      <c r="G635" s="6"/>
      <c r="H635" s="6"/>
      <c r="I635" s="6"/>
      <c r="J635" s="6"/>
      <c r="K635" s="6"/>
      <c r="L635" s="20"/>
      <c r="M635" s="84">
        <f t="shared" si="77"/>
        <v>0</v>
      </c>
      <c r="N635" s="250">
        <f>RHcount!X629</f>
        <v>0</v>
      </c>
      <c r="O635" s="17">
        <f t="shared" si="79"/>
        <v>12</v>
      </c>
      <c r="P635" s="17">
        <f t="shared" si="81"/>
        <v>12</v>
      </c>
      <c r="Q635" s="17">
        <f t="shared" si="82"/>
        <v>0</v>
      </c>
      <c r="R635" s="17">
        <f t="shared" si="83"/>
        <v>0</v>
      </c>
      <c r="S635" s="17">
        <f t="shared" si="84"/>
        <v>0</v>
      </c>
      <c r="T635" s="17">
        <f t="shared" si="80"/>
        <v>0</v>
      </c>
      <c r="U635" s="4"/>
      <c r="V635" s="4"/>
    </row>
    <row r="636" spans="1:22" x14ac:dyDescent="0.35">
      <c r="A636" s="290" t="str">
        <f t="shared" si="78"/>
        <v>Sat</v>
      </c>
      <c r="B636" s="15"/>
      <c r="C636" s="16"/>
      <c r="D636" s="6"/>
      <c r="E636" s="6"/>
      <c r="F636" s="6"/>
      <c r="G636" s="6"/>
      <c r="H636" s="6"/>
      <c r="I636" s="6"/>
      <c r="J636" s="6"/>
      <c r="K636" s="6"/>
      <c r="L636" s="20"/>
      <c r="M636" s="84">
        <f t="shared" si="77"/>
        <v>0</v>
      </c>
      <c r="N636" s="250">
        <f>RHcount!X630</f>
        <v>0</v>
      </c>
      <c r="O636" s="17">
        <f t="shared" si="79"/>
        <v>12</v>
      </c>
      <c r="P636" s="17">
        <f t="shared" si="81"/>
        <v>12</v>
      </c>
      <c r="Q636" s="17">
        <f t="shared" si="82"/>
        <v>0</v>
      </c>
      <c r="R636" s="17">
        <f t="shared" si="83"/>
        <v>0</v>
      </c>
      <c r="S636" s="17">
        <f t="shared" si="84"/>
        <v>0</v>
      </c>
      <c r="T636" s="17">
        <f t="shared" si="80"/>
        <v>0</v>
      </c>
      <c r="U636" s="4"/>
      <c r="V636" s="4"/>
    </row>
    <row r="637" spans="1:22" x14ac:dyDescent="0.35">
      <c r="A637" s="290" t="str">
        <f t="shared" si="78"/>
        <v>Sat</v>
      </c>
      <c r="B637" s="15"/>
      <c r="C637" s="16"/>
      <c r="D637" s="6"/>
      <c r="E637" s="6"/>
      <c r="F637" s="6"/>
      <c r="G637" s="6"/>
      <c r="H637" s="6"/>
      <c r="I637" s="6"/>
      <c r="J637" s="6"/>
      <c r="K637" s="6"/>
      <c r="L637" s="20"/>
      <c r="M637" s="84">
        <f t="shared" si="77"/>
        <v>0</v>
      </c>
      <c r="N637" s="250">
        <f>RHcount!X631</f>
        <v>0</v>
      </c>
      <c r="O637" s="17">
        <f t="shared" si="79"/>
        <v>12</v>
      </c>
      <c r="P637" s="17">
        <f t="shared" si="81"/>
        <v>12</v>
      </c>
      <c r="Q637" s="17">
        <f t="shared" si="82"/>
        <v>0</v>
      </c>
      <c r="R637" s="17">
        <f t="shared" si="83"/>
        <v>0</v>
      </c>
      <c r="S637" s="17">
        <f t="shared" si="84"/>
        <v>0</v>
      </c>
      <c r="T637" s="17">
        <f t="shared" si="80"/>
        <v>0</v>
      </c>
      <c r="U637" s="4"/>
      <c r="V637" s="4"/>
    </row>
    <row r="638" spans="1:22" x14ac:dyDescent="0.35">
      <c r="A638" s="290" t="str">
        <f t="shared" si="78"/>
        <v>Sat</v>
      </c>
      <c r="B638" s="15"/>
      <c r="C638" s="16"/>
      <c r="D638" s="6"/>
      <c r="E638" s="6"/>
      <c r="F638" s="6"/>
      <c r="G638" s="6"/>
      <c r="H638" s="6"/>
      <c r="I638" s="6"/>
      <c r="J638" s="6"/>
      <c r="K638" s="6"/>
      <c r="L638" s="20"/>
      <c r="M638" s="84">
        <f t="shared" si="77"/>
        <v>0</v>
      </c>
      <c r="N638" s="250">
        <f>RHcount!X632</f>
        <v>0</v>
      </c>
      <c r="O638" s="17">
        <f t="shared" si="79"/>
        <v>12</v>
      </c>
      <c r="P638" s="17">
        <f t="shared" si="81"/>
        <v>12</v>
      </c>
      <c r="Q638" s="17">
        <f t="shared" si="82"/>
        <v>0</v>
      </c>
      <c r="R638" s="17">
        <f t="shared" si="83"/>
        <v>0</v>
      </c>
      <c r="S638" s="17">
        <f t="shared" si="84"/>
        <v>0</v>
      </c>
      <c r="T638" s="17">
        <f t="shared" si="80"/>
        <v>0</v>
      </c>
      <c r="U638" s="4"/>
      <c r="V638" s="4"/>
    </row>
    <row r="639" spans="1:22" x14ac:dyDescent="0.35">
      <c r="A639" s="290" t="str">
        <f t="shared" si="78"/>
        <v>Sat</v>
      </c>
      <c r="B639" s="15"/>
      <c r="C639" s="16"/>
      <c r="D639" s="6"/>
      <c r="E639" s="6"/>
      <c r="F639" s="6"/>
      <c r="G639" s="6"/>
      <c r="H639" s="6"/>
      <c r="I639" s="6"/>
      <c r="J639" s="6"/>
      <c r="K639" s="6"/>
      <c r="L639" s="20"/>
      <c r="M639" s="84">
        <f t="shared" si="77"/>
        <v>0</v>
      </c>
      <c r="N639" s="250">
        <f>RHcount!X633</f>
        <v>0</v>
      </c>
      <c r="O639" s="17">
        <f t="shared" si="79"/>
        <v>12</v>
      </c>
      <c r="P639" s="17">
        <f t="shared" si="81"/>
        <v>12</v>
      </c>
      <c r="Q639" s="17">
        <f t="shared" si="82"/>
        <v>0</v>
      </c>
      <c r="R639" s="17">
        <f t="shared" si="83"/>
        <v>0</v>
      </c>
      <c r="S639" s="17">
        <f t="shared" si="84"/>
        <v>0</v>
      </c>
      <c r="T639" s="17">
        <f t="shared" si="80"/>
        <v>0</v>
      </c>
      <c r="U639" s="4"/>
      <c r="V639" s="4"/>
    </row>
    <row r="640" spans="1:22" x14ac:dyDescent="0.35">
      <c r="A640" s="290" t="str">
        <f t="shared" si="78"/>
        <v>Sat</v>
      </c>
      <c r="B640" s="15"/>
      <c r="C640" s="16"/>
      <c r="D640" s="6"/>
      <c r="E640" s="6"/>
      <c r="F640" s="6"/>
      <c r="G640" s="6"/>
      <c r="H640" s="6"/>
      <c r="I640" s="6"/>
      <c r="J640" s="6"/>
      <c r="K640" s="6"/>
      <c r="L640" s="20"/>
      <c r="M640" s="84">
        <f t="shared" si="77"/>
        <v>0</v>
      </c>
      <c r="N640" s="250">
        <f>RHcount!X634</f>
        <v>0</v>
      </c>
      <c r="O640" s="17">
        <f t="shared" si="79"/>
        <v>12</v>
      </c>
      <c r="P640" s="17">
        <f t="shared" si="81"/>
        <v>12</v>
      </c>
      <c r="Q640" s="17">
        <f t="shared" si="82"/>
        <v>0</v>
      </c>
      <c r="R640" s="17">
        <f t="shared" si="83"/>
        <v>0</v>
      </c>
      <c r="S640" s="17">
        <f t="shared" si="84"/>
        <v>0</v>
      </c>
      <c r="T640" s="17">
        <f t="shared" si="80"/>
        <v>0</v>
      </c>
      <c r="U640" s="4"/>
      <c r="V640" s="4"/>
    </row>
    <row r="641" spans="1:22" x14ac:dyDescent="0.35">
      <c r="A641" s="290" t="str">
        <f t="shared" si="78"/>
        <v>Sat</v>
      </c>
      <c r="B641" s="15"/>
      <c r="C641" s="16"/>
      <c r="D641" s="6"/>
      <c r="E641" s="6"/>
      <c r="F641" s="6"/>
      <c r="G641" s="6"/>
      <c r="H641" s="6"/>
      <c r="I641" s="6"/>
      <c r="J641" s="6"/>
      <c r="K641" s="6"/>
      <c r="L641" s="20"/>
      <c r="M641" s="84">
        <f t="shared" si="77"/>
        <v>0</v>
      </c>
      <c r="N641" s="250">
        <f>RHcount!X635</f>
        <v>0</v>
      </c>
      <c r="O641" s="17">
        <f t="shared" si="79"/>
        <v>12</v>
      </c>
      <c r="P641" s="17">
        <f t="shared" si="81"/>
        <v>12</v>
      </c>
      <c r="Q641" s="17">
        <f t="shared" si="82"/>
        <v>0</v>
      </c>
      <c r="R641" s="17">
        <f t="shared" si="83"/>
        <v>0</v>
      </c>
      <c r="S641" s="17">
        <f t="shared" si="84"/>
        <v>0</v>
      </c>
      <c r="T641" s="17">
        <f t="shared" si="80"/>
        <v>0</v>
      </c>
      <c r="U641" s="4"/>
      <c r="V641" s="4"/>
    </row>
    <row r="642" spans="1:22" x14ac:dyDescent="0.35">
      <c r="A642" s="290" t="str">
        <f t="shared" si="78"/>
        <v>Sat</v>
      </c>
      <c r="B642" s="15"/>
      <c r="C642" s="16"/>
      <c r="D642" s="6"/>
      <c r="E642" s="6"/>
      <c r="F642" s="6"/>
      <c r="G642" s="6"/>
      <c r="H642" s="6"/>
      <c r="I642" s="6"/>
      <c r="J642" s="6"/>
      <c r="K642" s="6"/>
      <c r="L642" s="20"/>
      <c r="M642" s="84">
        <f t="shared" si="77"/>
        <v>0</v>
      </c>
      <c r="N642" s="250">
        <f>RHcount!X636</f>
        <v>0</v>
      </c>
      <c r="O642" s="17">
        <f t="shared" si="79"/>
        <v>12</v>
      </c>
      <c r="P642" s="17">
        <f t="shared" si="81"/>
        <v>12</v>
      </c>
      <c r="Q642" s="17">
        <f t="shared" si="82"/>
        <v>0</v>
      </c>
      <c r="R642" s="17">
        <f t="shared" si="83"/>
        <v>0</v>
      </c>
      <c r="S642" s="17">
        <f t="shared" si="84"/>
        <v>0</v>
      </c>
      <c r="T642" s="17">
        <f t="shared" si="80"/>
        <v>0</v>
      </c>
      <c r="U642" s="4"/>
      <c r="V642" s="4"/>
    </row>
    <row r="643" spans="1:22" x14ac:dyDescent="0.35">
      <c r="A643" s="290" t="str">
        <f t="shared" si="78"/>
        <v>Sat</v>
      </c>
      <c r="B643" s="15"/>
      <c r="C643" s="16"/>
      <c r="D643" s="6"/>
      <c r="E643" s="6"/>
      <c r="F643" s="6"/>
      <c r="G643" s="6"/>
      <c r="H643" s="6"/>
      <c r="I643" s="6"/>
      <c r="J643" s="6"/>
      <c r="K643" s="6"/>
      <c r="L643" s="20"/>
      <c r="M643" s="84">
        <f t="shared" si="77"/>
        <v>0</v>
      </c>
      <c r="N643" s="250">
        <f>RHcount!X637</f>
        <v>0</v>
      </c>
      <c r="O643" s="17">
        <f t="shared" si="79"/>
        <v>12</v>
      </c>
      <c r="P643" s="17">
        <f t="shared" si="81"/>
        <v>12</v>
      </c>
      <c r="Q643" s="17">
        <f t="shared" si="82"/>
        <v>0</v>
      </c>
      <c r="R643" s="17">
        <f t="shared" si="83"/>
        <v>0</v>
      </c>
      <c r="S643" s="17">
        <f t="shared" si="84"/>
        <v>0</v>
      </c>
      <c r="T643" s="17">
        <f t="shared" si="80"/>
        <v>0</v>
      </c>
      <c r="U643" s="4"/>
      <c r="V643" s="4"/>
    </row>
    <row r="644" spans="1:22" x14ac:dyDescent="0.35">
      <c r="A644" s="290" t="str">
        <f t="shared" si="78"/>
        <v>Sat</v>
      </c>
      <c r="B644" s="15"/>
      <c r="C644" s="16"/>
      <c r="D644" s="6"/>
      <c r="E644" s="6"/>
      <c r="F644" s="6"/>
      <c r="G644" s="6"/>
      <c r="H644" s="6"/>
      <c r="I644" s="6"/>
      <c r="J644" s="6"/>
      <c r="K644" s="6"/>
      <c r="L644" s="20"/>
      <c r="M644" s="84">
        <f t="shared" si="77"/>
        <v>0</v>
      </c>
      <c r="N644" s="250">
        <f>RHcount!X638</f>
        <v>0</v>
      </c>
      <c r="O644" s="17">
        <f t="shared" si="79"/>
        <v>12</v>
      </c>
      <c r="P644" s="17">
        <f t="shared" si="81"/>
        <v>12</v>
      </c>
      <c r="Q644" s="17">
        <f t="shared" si="82"/>
        <v>0</v>
      </c>
      <c r="R644" s="17">
        <f t="shared" si="83"/>
        <v>0</v>
      </c>
      <c r="S644" s="17">
        <f t="shared" si="84"/>
        <v>0</v>
      </c>
      <c r="T644" s="17">
        <f t="shared" si="80"/>
        <v>0</v>
      </c>
      <c r="U644" s="4"/>
      <c r="V644" s="4"/>
    </row>
    <row r="645" spans="1:22" x14ac:dyDescent="0.35">
      <c r="A645" s="290" t="str">
        <f t="shared" si="78"/>
        <v>Sat</v>
      </c>
      <c r="B645" s="15"/>
      <c r="C645" s="16"/>
      <c r="D645" s="6"/>
      <c r="E645" s="6"/>
      <c r="F645" s="6"/>
      <c r="G645" s="6"/>
      <c r="H645" s="6"/>
      <c r="I645" s="6"/>
      <c r="J645" s="6"/>
      <c r="K645" s="6"/>
      <c r="L645" s="20"/>
      <c r="M645" s="84">
        <f t="shared" si="77"/>
        <v>0</v>
      </c>
      <c r="N645" s="250">
        <f>RHcount!X639</f>
        <v>0</v>
      </c>
      <c r="O645" s="17">
        <f t="shared" si="79"/>
        <v>12</v>
      </c>
      <c r="P645" s="17">
        <f t="shared" si="81"/>
        <v>12</v>
      </c>
      <c r="Q645" s="17">
        <f t="shared" si="82"/>
        <v>0</v>
      </c>
      <c r="R645" s="17">
        <f t="shared" si="83"/>
        <v>0</v>
      </c>
      <c r="S645" s="17">
        <f t="shared" si="84"/>
        <v>0</v>
      </c>
      <c r="T645" s="17">
        <f t="shared" si="80"/>
        <v>0</v>
      </c>
      <c r="U645" s="4"/>
      <c r="V645" s="4"/>
    </row>
    <row r="646" spans="1:22" x14ac:dyDescent="0.35">
      <c r="A646" s="290" t="str">
        <f t="shared" si="78"/>
        <v>Sat</v>
      </c>
      <c r="B646" s="15"/>
      <c r="C646" s="16"/>
      <c r="D646" s="6"/>
      <c r="E646" s="6"/>
      <c r="F646" s="6"/>
      <c r="G646" s="6"/>
      <c r="H646" s="6"/>
      <c r="I646" s="6"/>
      <c r="J646" s="6"/>
      <c r="K646" s="6"/>
      <c r="L646" s="20"/>
      <c r="M646" s="84">
        <f t="shared" si="77"/>
        <v>0</v>
      </c>
      <c r="N646" s="250">
        <f>RHcount!X640</f>
        <v>0</v>
      </c>
      <c r="O646" s="17">
        <f t="shared" si="79"/>
        <v>12</v>
      </c>
      <c r="P646" s="17">
        <f t="shared" si="81"/>
        <v>12</v>
      </c>
      <c r="Q646" s="17">
        <f t="shared" si="82"/>
        <v>0</v>
      </c>
      <c r="R646" s="17">
        <f t="shared" si="83"/>
        <v>0</v>
      </c>
      <c r="S646" s="17">
        <f t="shared" si="84"/>
        <v>0</v>
      </c>
      <c r="T646" s="17">
        <f t="shared" si="80"/>
        <v>0</v>
      </c>
      <c r="U646" s="4"/>
      <c r="V646" s="4"/>
    </row>
    <row r="647" spans="1:22" x14ac:dyDescent="0.35">
      <c r="A647" s="290" t="str">
        <f t="shared" si="78"/>
        <v>Sat</v>
      </c>
      <c r="B647" s="15"/>
      <c r="C647" s="16"/>
      <c r="D647" s="6"/>
      <c r="E647" s="6"/>
      <c r="F647" s="6"/>
      <c r="G647" s="6"/>
      <c r="H647" s="6"/>
      <c r="I647" s="6"/>
      <c r="J647" s="6"/>
      <c r="K647" s="6"/>
      <c r="L647" s="20"/>
      <c r="M647" s="84">
        <f t="shared" si="77"/>
        <v>0</v>
      </c>
      <c r="N647" s="250">
        <f>RHcount!X641</f>
        <v>0</v>
      </c>
      <c r="O647" s="17">
        <f t="shared" si="79"/>
        <v>12</v>
      </c>
      <c r="P647" s="17">
        <f t="shared" si="81"/>
        <v>12</v>
      </c>
      <c r="Q647" s="17">
        <f t="shared" si="82"/>
        <v>0</v>
      </c>
      <c r="R647" s="17">
        <f t="shared" si="83"/>
        <v>0</v>
      </c>
      <c r="S647" s="17">
        <f t="shared" si="84"/>
        <v>0</v>
      </c>
      <c r="T647" s="17">
        <f t="shared" si="80"/>
        <v>0</v>
      </c>
      <c r="U647" s="4"/>
      <c r="V647" s="4"/>
    </row>
    <row r="648" spans="1:22" x14ac:dyDescent="0.35">
      <c r="A648" s="290" t="str">
        <f t="shared" si="78"/>
        <v>Sat</v>
      </c>
      <c r="B648" s="15"/>
      <c r="C648" s="16"/>
      <c r="D648" s="6"/>
      <c r="E648" s="6"/>
      <c r="F648" s="6"/>
      <c r="G648" s="6"/>
      <c r="H648" s="6"/>
      <c r="I648" s="6"/>
      <c r="J648" s="6"/>
      <c r="K648" s="6"/>
      <c r="L648" s="20"/>
      <c r="M648" s="84">
        <f t="shared" si="77"/>
        <v>0</v>
      </c>
      <c r="N648" s="250">
        <f>RHcount!X642</f>
        <v>0</v>
      </c>
      <c r="O648" s="17">
        <f t="shared" si="79"/>
        <v>12</v>
      </c>
      <c r="P648" s="17">
        <f t="shared" si="81"/>
        <v>12</v>
      </c>
      <c r="Q648" s="17">
        <f t="shared" si="82"/>
        <v>0</v>
      </c>
      <c r="R648" s="17">
        <f t="shared" si="83"/>
        <v>0</v>
      </c>
      <c r="S648" s="17">
        <f t="shared" si="84"/>
        <v>0</v>
      </c>
      <c r="T648" s="17">
        <f t="shared" si="80"/>
        <v>0</v>
      </c>
      <c r="U648" s="4"/>
      <c r="V648" s="4"/>
    </row>
    <row r="649" spans="1:22" x14ac:dyDescent="0.35">
      <c r="A649" s="290" t="str">
        <f t="shared" si="78"/>
        <v>Sat</v>
      </c>
      <c r="B649" s="15"/>
      <c r="C649" s="16"/>
      <c r="D649" s="6"/>
      <c r="E649" s="6"/>
      <c r="F649" s="6"/>
      <c r="G649" s="6"/>
      <c r="H649" s="6"/>
      <c r="I649" s="6"/>
      <c r="J649" s="6"/>
      <c r="K649" s="6"/>
      <c r="L649" s="20"/>
      <c r="M649" s="84">
        <f t="shared" si="77"/>
        <v>0</v>
      </c>
      <c r="N649" s="250">
        <f>RHcount!X643</f>
        <v>0</v>
      </c>
      <c r="O649" s="17">
        <f t="shared" si="79"/>
        <v>12</v>
      </c>
      <c r="P649" s="17">
        <f t="shared" si="81"/>
        <v>12</v>
      </c>
      <c r="Q649" s="17">
        <f t="shared" si="82"/>
        <v>0</v>
      </c>
      <c r="R649" s="17">
        <f t="shared" si="83"/>
        <v>0</v>
      </c>
      <c r="S649" s="17">
        <f t="shared" si="84"/>
        <v>0</v>
      </c>
      <c r="T649" s="17">
        <f t="shared" si="80"/>
        <v>0</v>
      </c>
      <c r="U649" s="4"/>
      <c r="V649" s="4"/>
    </row>
    <row r="650" spans="1:22" x14ac:dyDescent="0.35">
      <c r="A650" s="290" t="str">
        <f t="shared" si="78"/>
        <v>Sat</v>
      </c>
      <c r="B650" s="15"/>
      <c r="C650" s="16"/>
      <c r="D650" s="6"/>
      <c r="E650" s="6"/>
      <c r="F650" s="6"/>
      <c r="G650" s="6"/>
      <c r="H650" s="6"/>
      <c r="I650" s="6"/>
      <c r="J650" s="6"/>
      <c r="K650" s="6"/>
      <c r="L650" s="20"/>
      <c r="M650" s="84">
        <f t="shared" si="77"/>
        <v>0</v>
      </c>
      <c r="N650" s="250">
        <f>RHcount!X644</f>
        <v>0</v>
      </c>
      <c r="O650" s="17">
        <f t="shared" si="79"/>
        <v>12</v>
      </c>
      <c r="P650" s="17">
        <f t="shared" si="81"/>
        <v>12</v>
      </c>
      <c r="Q650" s="17">
        <f t="shared" si="82"/>
        <v>0</v>
      </c>
      <c r="R650" s="17">
        <f t="shared" si="83"/>
        <v>0</v>
      </c>
      <c r="S650" s="17">
        <f t="shared" si="84"/>
        <v>0</v>
      </c>
      <c r="T650" s="17">
        <f t="shared" si="80"/>
        <v>0</v>
      </c>
      <c r="U650" s="4"/>
      <c r="V650" s="4"/>
    </row>
    <row r="651" spans="1:22" x14ac:dyDescent="0.35">
      <c r="A651" s="290" t="str">
        <f t="shared" si="78"/>
        <v>Sat</v>
      </c>
      <c r="B651" s="15"/>
      <c r="C651" s="16"/>
      <c r="D651" s="6"/>
      <c r="E651" s="6"/>
      <c r="F651" s="6"/>
      <c r="G651" s="6"/>
      <c r="H651" s="6"/>
      <c r="I651" s="6"/>
      <c r="J651" s="6"/>
      <c r="K651" s="6"/>
      <c r="L651" s="20"/>
      <c r="M651" s="84">
        <f t="shared" ref="M651:M714" si="85">IF(F651&gt;"a",VLOOKUP(F651,$U$11:$V$26,2),F651)</f>
        <v>0</v>
      </c>
      <c r="N651" s="250">
        <f>RHcount!X645</f>
        <v>0</v>
      </c>
      <c r="O651" s="17">
        <f t="shared" si="79"/>
        <v>12</v>
      </c>
      <c r="P651" s="17">
        <f t="shared" si="81"/>
        <v>12</v>
      </c>
      <c r="Q651" s="17">
        <f t="shared" si="82"/>
        <v>0</v>
      </c>
      <c r="R651" s="17">
        <f t="shared" si="83"/>
        <v>0</v>
      </c>
      <c r="S651" s="17">
        <f t="shared" si="84"/>
        <v>0</v>
      </c>
      <c r="T651" s="17">
        <f t="shared" si="80"/>
        <v>0</v>
      </c>
      <c r="U651" s="4"/>
      <c r="V651" s="4"/>
    </row>
    <row r="652" spans="1:22" x14ac:dyDescent="0.35">
      <c r="A652" s="290" t="str">
        <f t="shared" si="78"/>
        <v>Sat</v>
      </c>
      <c r="B652" s="15"/>
      <c r="C652" s="16"/>
      <c r="D652" s="6"/>
      <c r="E652" s="6"/>
      <c r="F652" s="6"/>
      <c r="G652" s="6"/>
      <c r="H652" s="6"/>
      <c r="I652" s="6"/>
      <c r="J652" s="6"/>
      <c r="K652" s="6"/>
      <c r="L652" s="20"/>
      <c r="M652" s="84">
        <f t="shared" si="85"/>
        <v>0</v>
      </c>
      <c r="N652" s="250">
        <f>RHcount!X646</f>
        <v>0</v>
      </c>
      <c r="O652" s="17">
        <f t="shared" si="79"/>
        <v>12</v>
      </c>
      <c r="P652" s="17">
        <f t="shared" si="81"/>
        <v>12</v>
      </c>
      <c r="Q652" s="17">
        <f t="shared" si="82"/>
        <v>0</v>
      </c>
      <c r="R652" s="17">
        <f t="shared" si="83"/>
        <v>0</v>
      </c>
      <c r="S652" s="17">
        <f t="shared" si="84"/>
        <v>0</v>
      </c>
      <c r="T652" s="17">
        <f t="shared" si="80"/>
        <v>0</v>
      </c>
      <c r="U652" s="4"/>
      <c r="V652" s="4"/>
    </row>
    <row r="653" spans="1:22" x14ac:dyDescent="0.35">
      <c r="A653" s="290" t="str">
        <f t="shared" ref="A653:A716" si="86">TEXT(B653,"ddd")</f>
        <v>Sat</v>
      </c>
      <c r="B653" s="15"/>
      <c r="C653" s="16"/>
      <c r="D653" s="6"/>
      <c r="E653" s="6"/>
      <c r="F653" s="6"/>
      <c r="G653" s="6"/>
      <c r="H653" s="6"/>
      <c r="I653" s="6"/>
      <c r="J653" s="6"/>
      <c r="K653" s="6"/>
      <c r="L653" s="20"/>
      <c r="M653" s="84">
        <f t="shared" si="85"/>
        <v>0</v>
      </c>
      <c r="N653" s="250">
        <f>RHcount!X647</f>
        <v>0</v>
      </c>
      <c r="O653" s="17">
        <f t="shared" ref="O653:O716" si="87">HOUR(C653)+MINUTE(C653)/60+12</f>
        <v>12</v>
      </c>
      <c r="P653" s="17">
        <f t="shared" si="81"/>
        <v>12</v>
      </c>
      <c r="Q653" s="17">
        <f t="shared" si="82"/>
        <v>0</v>
      </c>
      <c r="R653" s="17">
        <f t="shared" si="83"/>
        <v>0</v>
      </c>
      <c r="S653" s="17">
        <f t="shared" si="84"/>
        <v>0</v>
      </c>
      <c r="T653" s="17">
        <f t="shared" ref="T653:T716" si="88">S653*R653</f>
        <v>0</v>
      </c>
      <c r="U653" s="4"/>
      <c r="V653" s="4"/>
    </row>
    <row r="654" spans="1:22" x14ac:dyDescent="0.35">
      <c r="A654" s="290" t="str">
        <f t="shared" si="86"/>
        <v>Sat</v>
      </c>
      <c r="B654" s="15"/>
      <c r="C654" s="16"/>
      <c r="D654" s="6"/>
      <c r="E654" s="6"/>
      <c r="F654" s="6"/>
      <c r="G654" s="6"/>
      <c r="H654" s="6"/>
      <c r="I654" s="6"/>
      <c r="J654" s="6"/>
      <c r="K654" s="6"/>
      <c r="L654" s="20"/>
      <c r="M654" s="84">
        <f t="shared" si="85"/>
        <v>0</v>
      </c>
      <c r="N654" s="250">
        <f>RHcount!X648</f>
        <v>0</v>
      </c>
      <c r="O654" s="17">
        <f t="shared" si="87"/>
        <v>12</v>
      </c>
      <c r="P654" s="17">
        <f t="shared" si="81"/>
        <v>12</v>
      </c>
      <c r="Q654" s="17">
        <f t="shared" si="82"/>
        <v>0</v>
      </c>
      <c r="R654" s="17">
        <f t="shared" si="83"/>
        <v>0</v>
      </c>
      <c r="S654" s="17">
        <f t="shared" si="84"/>
        <v>0</v>
      </c>
      <c r="T654" s="17">
        <f t="shared" si="88"/>
        <v>0</v>
      </c>
      <c r="U654" s="4"/>
      <c r="V654" s="4"/>
    </row>
    <row r="655" spans="1:22" x14ac:dyDescent="0.35">
      <c r="A655" s="290" t="str">
        <f t="shared" si="86"/>
        <v>Sat</v>
      </c>
      <c r="B655" s="15"/>
      <c r="C655" s="16"/>
      <c r="D655" s="6"/>
      <c r="E655" s="6"/>
      <c r="F655" s="6"/>
      <c r="G655" s="6"/>
      <c r="H655" s="6"/>
      <c r="I655" s="6"/>
      <c r="J655" s="6"/>
      <c r="K655" s="6"/>
      <c r="L655" s="20"/>
      <c r="M655" s="84">
        <f t="shared" si="85"/>
        <v>0</v>
      </c>
      <c r="N655" s="250">
        <f>RHcount!X649</f>
        <v>0</v>
      </c>
      <c r="O655" s="17">
        <f t="shared" si="87"/>
        <v>12</v>
      </c>
      <c r="P655" s="17">
        <f t="shared" si="81"/>
        <v>12</v>
      </c>
      <c r="Q655" s="17">
        <f t="shared" si="82"/>
        <v>0</v>
      </c>
      <c r="R655" s="17">
        <f t="shared" si="83"/>
        <v>0</v>
      </c>
      <c r="S655" s="17">
        <f t="shared" si="84"/>
        <v>0</v>
      </c>
      <c r="T655" s="17">
        <f t="shared" si="88"/>
        <v>0</v>
      </c>
      <c r="U655" s="4"/>
      <c r="V655" s="4"/>
    </row>
    <row r="656" spans="1:22" x14ac:dyDescent="0.35">
      <c r="A656" s="290" t="str">
        <f t="shared" si="86"/>
        <v>Sat</v>
      </c>
      <c r="B656" s="15"/>
      <c r="C656" s="16"/>
      <c r="D656" s="6"/>
      <c r="E656" s="6"/>
      <c r="F656" s="6"/>
      <c r="G656" s="6"/>
      <c r="H656" s="6"/>
      <c r="I656" s="6"/>
      <c r="J656" s="6"/>
      <c r="K656" s="6"/>
      <c r="L656" s="20"/>
      <c r="M656" s="84">
        <f t="shared" si="85"/>
        <v>0</v>
      </c>
      <c r="N656" s="250">
        <f>RHcount!X650</f>
        <v>0</v>
      </c>
      <c r="O656" s="17">
        <f t="shared" si="87"/>
        <v>12</v>
      </c>
      <c r="P656" s="17">
        <f t="shared" si="81"/>
        <v>12</v>
      </c>
      <c r="Q656" s="17">
        <f t="shared" si="82"/>
        <v>0</v>
      </c>
      <c r="R656" s="17">
        <f t="shared" si="83"/>
        <v>0</v>
      </c>
      <c r="S656" s="17">
        <f t="shared" si="84"/>
        <v>0</v>
      </c>
      <c r="T656" s="17">
        <f t="shared" si="88"/>
        <v>0</v>
      </c>
      <c r="U656" s="4"/>
      <c r="V656" s="4"/>
    </row>
    <row r="657" spans="1:22" x14ac:dyDescent="0.35">
      <c r="A657" s="290" t="str">
        <f t="shared" si="86"/>
        <v>Sat</v>
      </c>
      <c r="B657" s="15"/>
      <c r="C657" s="16"/>
      <c r="D657" s="6"/>
      <c r="E657" s="6"/>
      <c r="F657" s="6"/>
      <c r="G657" s="6"/>
      <c r="H657" s="6"/>
      <c r="I657" s="6"/>
      <c r="J657" s="6"/>
      <c r="K657" s="6"/>
      <c r="L657" s="20"/>
      <c r="M657" s="84">
        <f t="shared" si="85"/>
        <v>0</v>
      </c>
      <c r="N657" s="250">
        <f>RHcount!X651</f>
        <v>0</v>
      </c>
      <c r="O657" s="17">
        <f t="shared" si="87"/>
        <v>12</v>
      </c>
      <c r="P657" s="17">
        <f t="shared" si="81"/>
        <v>12</v>
      </c>
      <c r="Q657" s="17">
        <f t="shared" si="82"/>
        <v>0</v>
      </c>
      <c r="R657" s="17">
        <f t="shared" si="83"/>
        <v>0</v>
      </c>
      <c r="S657" s="17">
        <f t="shared" si="84"/>
        <v>0</v>
      </c>
      <c r="T657" s="17">
        <f t="shared" si="88"/>
        <v>0</v>
      </c>
      <c r="U657" s="4"/>
      <c r="V657" s="4"/>
    </row>
    <row r="658" spans="1:22" x14ac:dyDescent="0.35">
      <c r="A658" s="290" t="str">
        <f t="shared" si="86"/>
        <v>Sat</v>
      </c>
      <c r="B658" s="15"/>
      <c r="C658" s="16"/>
      <c r="D658" s="6"/>
      <c r="E658" s="6"/>
      <c r="F658" s="6"/>
      <c r="G658" s="6"/>
      <c r="H658" s="6"/>
      <c r="I658" s="6"/>
      <c r="J658" s="6"/>
      <c r="K658" s="6"/>
      <c r="L658" s="20"/>
      <c r="M658" s="84">
        <f t="shared" si="85"/>
        <v>0</v>
      </c>
      <c r="N658" s="250">
        <f>RHcount!X652</f>
        <v>0</v>
      </c>
      <c r="O658" s="17">
        <f t="shared" si="87"/>
        <v>12</v>
      </c>
      <c r="P658" s="17">
        <f t="shared" si="81"/>
        <v>12</v>
      </c>
      <c r="Q658" s="17">
        <f t="shared" si="82"/>
        <v>0</v>
      </c>
      <c r="R658" s="17">
        <f t="shared" si="83"/>
        <v>0</v>
      </c>
      <c r="S658" s="17">
        <f t="shared" si="84"/>
        <v>0</v>
      </c>
      <c r="T658" s="17">
        <f t="shared" si="88"/>
        <v>0</v>
      </c>
      <c r="U658" s="4"/>
      <c r="V658" s="4"/>
    </row>
    <row r="659" spans="1:22" x14ac:dyDescent="0.35">
      <c r="A659" s="290" t="str">
        <f t="shared" si="86"/>
        <v>Sat</v>
      </c>
      <c r="B659" s="15"/>
      <c r="C659" s="16"/>
      <c r="D659" s="6"/>
      <c r="E659" s="6"/>
      <c r="F659" s="6"/>
      <c r="G659" s="6"/>
      <c r="H659" s="6"/>
      <c r="I659" s="6"/>
      <c r="J659" s="6"/>
      <c r="K659" s="6"/>
      <c r="L659" s="20"/>
      <c r="M659" s="84">
        <f t="shared" si="85"/>
        <v>0</v>
      </c>
      <c r="N659" s="250">
        <f>RHcount!X653</f>
        <v>0</v>
      </c>
      <c r="O659" s="17">
        <f t="shared" si="87"/>
        <v>12</v>
      </c>
      <c r="P659" s="17">
        <f t="shared" si="81"/>
        <v>12</v>
      </c>
      <c r="Q659" s="17">
        <f t="shared" si="82"/>
        <v>0</v>
      </c>
      <c r="R659" s="17">
        <f t="shared" si="83"/>
        <v>0</v>
      </c>
      <c r="S659" s="17">
        <f t="shared" si="84"/>
        <v>0</v>
      </c>
      <c r="T659" s="17">
        <f t="shared" si="88"/>
        <v>0</v>
      </c>
      <c r="U659" s="4"/>
      <c r="V659" s="4"/>
    </row>
    <row r="660" spans="1:22" x14ac:dyDescent="0.35">
      <c r="A660" s="290" t="str">
        <f t="shared" si="86"/>
        <v>Sat</v>
      </c>
      <c r="B660" s="15"/>
      <c r="C660" s="16"/>
      <c r="D660" s="6"/>
      <c r="E660" s="6"/>
      <c r="F660" s="6"/>
      <c r="G660" s="6"/>
      <c r="H660" s="6"/>
      <c r="I660" s="6"/>
      <c r="J660" s="6"/>
      <c r="K660" s="6"/>
      <c r="L660" s="20"/>
      <c r="M660" s="84">
        <f t="shared" si="85"/>
        <v>0</v>
      </c>
      <c r="N660" s="250">
        <f>RHcount!X654</f>
        <v>0</v>
      </c>
      <c r="O660" s="17">
        <f t="shared" si="87"/>
        <v>12</v>
      </c>
      <c r="P660" s="17">
        <f t="shared" si="81"/>
        <v>12</v>
      </c>
      <c r="Q660" s="17">
        <f t="shared" si="82"/>
        <v>0</v>
      </c>
      <c r="R660" s="17">
        <f t="shared" si="83"/>
        <v>0</v>
      </c>
      <c r="S660" s="17">
        <f t="shared" si="84"/>
        <v>0</v>
      </c>
      <c r="T660" s="17">
        <f t="shared" si="88"/>
        <v>0</v>
      </c>
      <c r="U660" s="4"/>
      <c r="V660" s="4"/>
    </row>
    <row r="661" spans="1:22" x14ac:dyDescent="0.35">
      <c r="A661" s="290" t="str">
        <f t="shared" si="86"/>
        <v>Sat</v>
      </c>
      <c r="B661" s="15"/>
      <c r="C661" s="16"/>
      <c r="D661" s="6"/>
      <c r="E661" s="6"/>
      <c r="F661" s="6"/>
      <c r="G661" s="6"/>
      <c r="H661" s="6"/>
      <c r="I661" s="6"/>
      <c r="J661" s="6"/>
      <c r="K661" s="6"/>
      <c r="L661" s="20"/>
      <c r="M661" s="84">
        <f t="shared" si="85"/>
        <v>0</v>
      </c>
      <c r="N661" s="250">
        <f>RHcount!X655</f>
        <v>0</v>
      </c>
      <c r="O661" s="17">
        <f t="shared" si="87"/>
        <v>12</v>
      </c>
      <c r="P661" s="17">
        <f t="shared" si="81"/>
        <v>12</v>
      </c>
      <c r="Q661" s="17">
        <f t="shared" si="82"/>
        <v>0</v>
      </c>
      <c r="R661" s="17">
        <f t="shared" si="83"/>
        <v>0</v>
      </c>
      <c r="S661" s="17">
        <f t="shared" si="84"/>
        <v>0</v>
      </c>
      <c r="T661" s="17">
        <f t="shared" si="88"/>
        <v>0</v>
      </c>
      <c r="U661" s="4"/>
      <c r="V661" s="4"/>
    </row>
    <row r="662" spans="1:22" x14ac:dyDescent="0.35">
      <c r="A662" s="290" t="str">
        <f t="shared" si="86"/>
        <v>Sat</v>
      </c>
      <c r="B662" s="15"/>
      <c r="C662" s="16"/>
      <c r="D662" s="6"/>
      <c r="E662" s="6"/>
      <c r="F662" s="6"/>
      <c r="G662" s="6"/>
      <c r="H662" s="6"/>
      <c r="I662" s="6"/>
      <c r="J662" s="6"/>
      <c r="K662" s="6"/>
      <c r="L662" s="20"/>
      <c r="M662" s="84">
        <f t="shared" si="85"/>
        <v>0</v>
      </c>
      <c r="N662" s="250">
        <f>RHcount!X656</f>
        <v>0</v>
      </c>
      <c r="O662" s="17">
        <f t="shared" si="87"/>
        <v>12</v>
      </c>
      <c r="P662" s="17">
        <f t="shared" ref="P662:P725" si="89">IF(AND(O662&gt;20,O662&lt;30),20,O662)</f>
        <v>12</v>
      </c>
      <c r="Q662" s="17">
        <f t="shared" ref="Q662:Q725" si="90">IF(AND(O662&gt;20,O662&lt;30),0,MAX(0,E662-70))</f>
        <v>0</v>
      </c>
      <c r="R662" s="17">
        <f t="shared" ref="R662:R725" si="91">IF(P662&gt;0,ABS((P662-P661)/2+(P663-P662)/2),0)</f>
        <v>0</v>
      </c>
      <c r="S662" s="17">
        <f t="shared" ref="S662:S725" si="92">IF(OR(O662&gt;30,O662&lt;20),Q662+S661,0)</f>
        <v>0</v>
      </c>
      <c r="T662" s="17">
        <f t="shared" si="88"/>
        <v>0</v>
      </c>
      <c r="U662" s="4"/>
      <c r="V662" s="4"/>
    </row>
    <row r="663" spans="1:22" x14ac:dyDescent="0.35">
      <c r="A663" s="290" t="str">
        <f t="shared" si="86"/>
        <v>Sat</v>
      </c>
      <c r="B663" s="15"/>
      <c r="C663" s="16"/>
      <c r="D663" s="6"/>
      <c r="E663" s="6"/>
      <c r="F663" s="6"/>
      <c r="G663" s="6"/>
      <c r="H663" s="6"/>
      <c r="I663" s="6"/>
      <c r="J663" s="6"/>
      <c r="K663" s="6"/>
      <c r="L663" s="20"/>
      <c r="M663" s="84">
        <f t="shared" si="85"/>
        <v>0</v>
      </c>
      <c r="N663" s="250">
        <f>RHcount!X657</f>
        <v>0</v>
      </c>
      <c r="O663" s="17">
        <f t="shared" si="87"/>
        <v>12</v>
      </c>
      <c r="P663" s="17">
        <f t="shared" si="89"/>
        <v>12</v>
      </c>
      <c r="Q663" s="17">
        <f t="shared" si="90"/>
        <v>0</v>
      </c>
      <c r="R663" s="17">
        <f t="shared" si="91"/>
        <v>0</v>
      </c>
      <c r="S663" s="17">
        <f t="shared" si="92"/>
        <v>0</v>
      </c>
      <c r="T663" s="17">
        <f t="shared" si="88"/>
        <v>0</v>
      </c>
      <c r="U663" s="4"/>
      <c r="V663" s="4"/>
    </row>
    <row r="664" spans="1:22" x14ac:dyDescent="0.35">
      <c r="A664" s="290" t="str">
        <f t="shared" si="86"/>
        <v>Sat</v>
      </c>
      <c r="B664" s="15"/>
      <c r="C664" s="16"/>
      <c r="D664" s="6"/>
      <c r="E664" s="6"/>
      <c r="F664" s="6"/>
      <c r="G664" s="6"/>
      <c r="H664" s="6"/>
      <c r="I664" s="6"/>
      <c r="J664" s="6"/>
      <c r="K664" s="6"/>
      <c r="L664" s="20"/>
      <c r="M664" s="84">
        <f t="shared" si="85"/>
        <v>0</v>
      </c>
      <c r="N664" s="250">
        <f>RHcount!X658</f>
        <v>0</v>
      </c>
      <c r="O664" s="17">
        <f t="shared" si="87"/>
        <v>12</v>
      </c>
      <c r="P664" s="17">
        <f t="shared" si="89"/>
        <v>12</v>
      </c>
      <c r="Q664" s="17">
        <f t="shared" si="90"/>
        <v>0</v>
      </c>
      <c r="R664" s="17">
        <f t="shared" si="91"/>
        <v>0</v>
      </c>
      <c r="S664" s="17">
        <f t="shared" si="92"/>
        <v>0</v>
      </c>
      <c r="T664" s="17">
        <f t="shared" si="88"/>
        <v>0</v>
      </c>
      <c r="U664" s="4"/>
      <c r="V664" s="4"/>
    </row>
    <row r="665" spans="1:22" x14ac:dyDescent="0.35">
      <c r="A665" s="290" t="str">
        <f t="shared" si="86"/>
        <v>Sat</v>
      </c>
      <c r="B665" s="15"/>
      <c r="C665" s="16"/>
      <c r="D665" s="6"/>
      <c r="E665" s="6"/>
      <c r="F665" s="6"/>
      <c r="G665" s="6"/>
      <c r="H665" s="6"/>
      <c r="I665" s="6"/>
      <c r="J665" s="6"/>
      <c r="K665" s="6"/>
      <c r="L665" s="20"/>
      <c r="M665" s="84">
        <f t="shared" si="85"/>
        <v>0</v>
      </c>
      <c r="N665" s="250">
        <f>RHcount!X659</f>
        <v>0</v>
      </c>
      <c r="O665" s="17">
        <f t="shared" si="87"/>
        <v>12</v>
      </c>
      <c r="P665" s="17">
        <f t="shared" si="89"/>
        <v>12</v>
      </c>
      <c r="Q665" s="17">
        <f t="shared" si="90"/>
        <v>0</v>
      </c>
      <c r="R665" s="17">
        <f t="shared" si="91"/>
        <v>0</v>
      </c>
      <c r="S665" s="17">
        <f t="shared" si="92"/>
        <v>0</v>
      </c>
      <c r="T665" s="17">
        <f t="shared" si="88"/>
        <v>0</v>
      </c>
      <c r="U665" s="4"/>
      <c r="V665" s="4"/>
    </row>
    <row r="666" spans="1:22" x14ac:dyDescent="0.35">
      <c r="A666" s="290" t="str">
        <f t="shared" si="86"/>
        <v>Sat</v>
      </c>
      <c r="B666" s="15"/>
      <c r="C666" s="16"/>
      <c r="D666" s="6"/>
      <c r="E666" s="6"/>
      <c r="F666" s="6"/>
      <c r="G666" s="6"/>
      <c r="H666" s="6"/>
      <c r="I666" s="6"/>
      <c r="J666" s="6"/>
      <c r="K666" s="6"/>
      <c r="L666" s="20"/>
      <c r="M666" s="84">
        <f t="shared" si="85"/>
        <v>0</v>
      </c>
      <c r="N666" s="250">
        <f>RHcount!X660</f>
        <v>0</v>
      </c>
      <c r="O666" s="17">
        <f t="shared" si="87"/>
        <v>12</v>
      </c>
      <c r="P666" s="17">
        <f t="shared" si="89"/>
        <v>12</v>
      </c>
      <c r="Q666" s="17">
        <f t="shared" si="90"/>
        <v>0</v>
      </c>
      <c r="R666" s="17">
        <f t="shared" si="91"/>
        <v>0</v>
      </c>
      <c r="S666" s="17">
        <f t="shared" si="92"/>
        <v>0</v>
      </c>
      <c r="T666" s="17">
        <f t="shared" si="88"/>
        <v>0</v>
      </c>
      <c r="U666" s="4"/>
      <c r="V666" s="4"/>
    </row>
    <row r="667" spans="1:22" x14ac:dyDescent="0.35">
      <c r="A667" s="290" t="str">
        <f t="shared" si="86"/>
        <v>Sat</v>
      </c>
      <c r="B667" s="15"/>
      <c r="C667" s="16"/>
      <c r="D667" s="6"/>
      <c r="E667" s="6"/>
      <c r="F667" s="6"/>
      <c r="G667" s="6"/>
      <c r="H667" s="6"/>
      <c r="I667" s="6"/>
      <c r="J667" s="6"/>
      <c r="K667" s="6"/>
      <c r="L667" s="20"/>
      <c r="M667" s="84">
        <f t="shared" si="85"/>
        <v>0</v>
      </c>
      <c r="N667" s="250">
        <f>RHcount!X661</f>
        <v>0</v>
      </c>
      <c r="O667" s="17">
        <f t="shared" si="87"/>
        <v>12</v>
      </c>
      <c r="P667" s="17">
        <f t="shared" si="89"/>
        <v>12</v>
      </c>
      <c r="Q667" s="17">
        <f t="shared" si="90"/>
        <v>0</v>
      </c>
      <c r="R667" s="17">
        <f t="shared" si="91"/>
        <v>0</v>
      </c>
      <c r="S667" s="17">
        <f t="shared" si="92"/>
        <v>0</v>
      </c>
      <c r="T667" s="17">
        <f t="shared" si="88"/>
        <v>0</v>
      </c>
      <c r="U667" s="4"/>
      <c r="V667" s="4"/>
    </row>
    <row r="668" spans="1:22" x14ac:dyDescent="0.35">
      <c r="A668" s="290" t="str">
        <f t="shared" si="86"/>
        <v>Sat</v>
      </c>
      <c r="B668" s="15"/>
      <c r="C668" s="16"/>
      <c r="D668" s="6"/>
      <c r="E668" s="6"/>
      <c r="F668" s="6"/>
      <c r="G668" s="6"/>
      <c r="H668" s="6"/>
      <c r="I668" s="6"/>
      <c r="J668" s="6"/>
      <c r="K668" s="6"/>
      <c r="L668" s="20"/>
      <c r="M668" s="84">
        <f t="shared" si="85"/>
        <v>0</v>
      </c>
      <c r="N668" s="250">
        <f>RHcount!X662</f>
        <v>0</v>
      </c>
      <c r="O668" s="17">
        <f t="shared" si="87"/>
        <v>12</v>
      </c>
      <c r="P668" s="17">
        <f t="shared" si="89"/>
        <v>12</v>
      </c>
      <c r="Q668" s="17">
        <f t="shared" si="90"/>
        <v>0</v>
      </c>
      <c r="R668" s="17">
        <f t="shared" si="91"/>
        <v>0</v>
      </c>
      <c r="S668" s="17">
        <f t="shared" si="92"/>
        <v>0</v>
      </c>
      <c r="T668" s="17">
        <f t="shared" si="88"/>
        <v>0</v>
      </c>
      <c r="U668" s="4"/>
      <c r="V668" s="4"/>
    </row>
    <row r="669" spans="1:22" x14ac:dyDescent="0.35">
      <c r="A669" s="290" t="str">
        <f t="shared" si="86"/>
        <v>Sat</v>
      </c>
      <c r="B669" s="15"/>
      <c r="C669" s="16"/>
      <c r="D669" s="6"/>
      <c r="E669" s="6"/>
      <c r="F669" s="6"/>
      <c r="G669" s="6"/>
      <c r="H669" s="6"/>
      <c r="I669" s="6"/>
      <c r="J669" s="6"/>
      <c r="K669" s="6"/>
      <c r="L669" s="20"/>
      <c r="M669" s="84">
        <f t="shared" si="85"/>
        <v>0</v>
      </c>
      <c r="N669" s="250">
        <f>RHcount!X663</f>
        <v>0</v>
      </c>
      <c r="O669" s="17">
        <f t="shared" si="87"/>
        <v>12</v>
      </c>
      <c r="P669" s="17">
        <f t="shared" si="89"/>
        <v>12</v>
      </c>
      <c r="Q669" s="17">
        <f t="shared" si="90"/>
        <v>0</v>
      </c>
      <c r="R669" s="17">
        <f t="shared" si="91"/>
        <v>0</v>
      </c>
      <c r="S669" s="17">
        <f t="shared" si="92"/>
        <v>0</v>
      </c>
      <c r="T669" s="17">
        <f t="shared" si="88"/>
        <v>0</v>
      </c>
      <c r="U669" s="4"/>
      <c r="V669" s="4"/>
    </row>
    <row r="670" spans="1:22" x14ac:dyDescent="0.35">
      <c r="A670" s="290" t="str">
        <f t="shared" si="86"/>
        <v>Sat</v>
      </c>
      <c r="B670" s="15"/>
      <c r="C670" s="16"/>
      <c r="D670" s="6"/>
      <c r="E670" s="6"/>
      <c r="F670" s="6"/>
      <c r="G670" s="6"/>
      <c r="H670" s="6"/>
      <c r="I670" s="6"/>
      <c r="J670" s="6"/>
      <c r="K670" s="6"/>
      <c r="L670" s="20"/>
      <c r="M670" s="84">
        <f t="shared" si="85"/>
        <v>0</v>
      </c>
      <c r="N670" s="250">
        <f>RHcount!X664</f>
        <v>0</v>
      </c>
      <c r="O670" s="17">
        <f t="shared" si="87"/>
        <v>12</v>
      </c>
      <c r="P670" s="17">
        <f t="shared" si="89"/>
        <v>12</v>
      </c>
      <c r="Q670" s="17">
        <f t="shared" si="90"/>
        <v>0</v>
      </c>
      <c r="R670" s="17">
        <f t="shared" si="91"/>
        <v>0</v>
      </c>
      <c r="S670" s="17">
        <f t="shared" si="92"/>
        <v>0</v>
      </c>
      <c r="T670" s="17">
        <f t="shared" si="88"/>
        <v>0</v>
      </c>
      <c r="U670" s="4"/>
      <c r="V670" s="4"/>
    </row>
    <row r="671" spans="1:22" x14ac:dyDescent="0.35">
      <c r="A671" s="290" t="str">
        <f t="shared" si="86"/>
        <v>Sat</v>
      </c>
      <c r="B671" s="15"/>
      <c r="C671" s="16"/>
      <c r="D671" s="6"/>
      <c r="E671" s="6"/>
      <c r="F671" s="6"/>
      <c r="G671" s="6"/>
      <c r="H671" s="6"/>
      <c r="I671" s="6"/>
      <c r="J671" s="6"/>
      <c r="K671" s="6"/>
      <c r="L671" s="20"/>
      <c r="M671" s="84">
        <f t="shared" si="85"/>
        <v>0</v>
      </c>
      <c r="N671" s="250">
        <f>RHcount!X665</f>
        <v>0</v>
      </c>
      <c r="O671" s="17">
        <f t="shared" si="87"/>
        <v>12</v>
      </c>
      <c r="P671" s="17">
        <f t="shared" si="89"/>
        <v>12</v>
      </c>
      <c r="Q671" s="17">
        <f t="shared" si="90"/>
        <v>0</v>
      </c>
      <c r="R671" s="17">
        <f t="shared" si="91"/>
        <v>0</v>
      </c>
      <c r="S671" s="17">
        <f t="shared" si="92"/>
        <v>0</v>
      </c>
      <c r="T671" s="17">
        <f t="shared" si="88"/>
        <v>0</v>
      </c>
      <c r="U671" s="4"/>
      <c r="V671" s="4"/>
    </row>
    <row r="672" spans="1:22" x14ac:dyDescent="0.35">
      <c r="A672" s="290" t="str">
        <f t="shared" si="86"/>
        <v>Sat</v>
      </c>
      <c r="B672" s="15"/>
      <c r="C672" s="16"/>
      <c r="D672" s="6"/>
      <c r="E672" s="6"/>
      <c r="F672" s="6"/>
      <c r="G672" s="6"/>
      <c r="H672" s="6"/>
      <c r="I672" s="6"/>
      <c r="J672" s="6"/>
      <c r="K672" s="6"/>
      <c r="L672" s="20"/>
      <c r="M672" s="84">
        <f t="shared" si="85"/>
        <v>0</v>
      </c>
      <c r="N672" s="250">
        <f>RHcount!X666</f>
        <v>0</v>
      </c>
      <c r="O672" s="17">
        <f t="shared" si="87"/>
        <v>12</v>
      </c>
      <c r="P672" s="17">
        <f t="shared" si="89"/>
        <v>12</v>
      </c>
      <c r="Q672" s="17">
        <f t="shared" si="90"/>
        <v>0</v>
      </c>
      <c r="R672" s="17">
        <f t="shared" si="91"/>
        <v>0</v>
      </c>
      <c r="S672" s="17">
        <f t="shared" si="92"/>
        <v>0</v>
      </c>
      <c r="T672" s="17">
        <f t="shared" si="88"/>
        <v>0</v>
      </c>
      <c r="U672" s="4"/>
      <c r="V672" s="4"/>
    </row>
    <row r="673" spans="1:22" x14ac:dyDescent="0.35">
      <c r="A673" s="290" t="str">
        <f t="shared" si="86"/>
        <v>Sat</v>
      </c>
      <c r="B673" s="15"/>
      <c r="C673" s="16"/>
      <c r="D673" s="6"/>
      <c r="E673" s="6"/>
      <c r="F673" s="6"/>
      <c r="G673" s="6"/>
      <c r="H673" s="6"/>
      <c r="I673" s="6"/>
      <c r="J673" s="6"/>
      <c r="K673" s="6"/>
      <c r="L673" s="20"/>
      <c r="M673" s="84">
        <f t="shared" si="85"/>
        <v>0</v>
      </c>
      <c r="N673" s="250">
        <f>RHcount!X667</f>
        <v>0</v>
      </c>
      <c r="O673" s="17">
        <f t="shared" si="87"/>
        <v>12</v>
      </c>
      <c r="P673" s="17">
        <f t="shared" si="89"/>
        <v>12</v>
      </c>
      <c r="Q673" s="17">
        <f t="shared" si="90"/>
        <v>0</v>
      </c>
      <c r="R673" s="17">
        <f t="shared" si="91"/>
        <v>0</v>
      </c>
      <c r="S673" s="17">
        <f t="shared" si="92"/>
        <v>0</v>
      </c>
      <c r="T673" s="17">
        <f t="shared" si="88"/>
        <v>0</v>
      </c>
      <c r="U673" s="4"/>
      <c r="V673" s="4"/>
    </row>
    <row r="674" spans="1:22" x14ac:dyDescent="0.35">
      <c r="A674" s="290" t="str">
        <f t="shared" si="86"/>
        <v>Sat</v>
      </c>
      <c r="B674" s="15"/>
      <c r="C674" s="16"/>
      <c r="D674" s="6"/>
      <c r="E674" s="6"/>
      <c r="F674" s="6"/>
      <c r="G674" s="6"/>
      <c r="H674" s="6"/>
      <c r="I674" s="6"/>
      <c r="J674" s="6"/>
      <c r="K674" s="6"/>
      <c r="L674" s="20"/>
      <c r="M674" s="84">
        <f t="shared" si="85"/>
        <v>0</v>
      </c>
      <c r="N674" s="250">
        <f>RHcount!X668</f>
        <v>0</v>
      </c>
      <c r="O674" s="17">
        <f t="shared" si="87"/>
        <v>12</v>
      </c>
      <c r="P674" s="17">
        <f t="shared" si="89"/>
        <v>12</v>
      </c>
      <c r="Q674" s="17">
        <f t="shared" si="90"/>
        <v>0</v>
      </c>
      <c r="R674" s="17">
        <f t="shared" si="91"/>
        <v>0</v>
      </c>
      <c r="S674" s="17">
        <f t="shared" si="92"/>
        <v>0</v>
      </c>
      <c r="T674" s="17">
        <f t="shared" si="88"/>
        <v>0</v>
      </c>
      <c r="U674" s="4"/>
      <c r="V674" s="4"/>
    </row>
    <row r="675" spans="1:22" x14ac:dyDescent="0.35">
      <c r="A675" s="290" t="str">
        <f t="shared" si="86"/>
        <v>Sat</v>
      </c>
      <c r="B675" s="15"/>
      <c r="C675" s="16"/>
      <c r="D675" s="6"/>
      <c r="E675" s="6"/>
      <c r="F675" s="6"/>
      <c r="G675" s="6"/>
      <c r="H675" s="6"/>
      <c r="I675" s="6"/>
      <c r="J675" s="6"/>
      <c r="K675" s="6"/>
      <c r="L675" s="20"/>
      <c r="M675" s="84">
        <f t="shared" si="85"/>
        <v>0</v>
      </c>
      <c r="N675" s="250">
        <f>RHcount!X669</f>
        <v>0</v>
      </c>
      <c r="O675" s="17">
        <f t="shared" si="87"/>
        <v>12</v>
      </c>
      <c r="P675" s="17">
        <f t="shared" si="89"/>
        <v>12</v>
      </c>
      <c r="Q675" s="17">
        <f t="shared" si="90"/>
        <v>0</v>
      </c>
      <c r="R675" s="17">
        <f t="shared" si="91"/>
        <v>0</v>
      </c>
      <c r="S675" s="17">
        <f t="shared" si="92"/>
        <v>0</v>
      </c>
      <c r="T675" s="17">
        <f t="shared" si="88"/>
        <v>0</v>
      </c>
      <c r="U675" s="4"/>
      <c r="V675" s="4"/>
    </row>
    <row r="676" spans="1:22" x14ac:dyDescent="0.35">
      <c r="A676" s="290" t="str">
        <f t="shared" si="86"/>
        <v>Sat</v>
      </c>
      <c r="B676" s="15"/>
      <c r="C676" s="16"/>
      <c r="D676" s="6"/>
      <c r="E676" s="6"/>
      <c r="F676" s="6"/>
      <c r="G676" s="6"/>
      <c r="H676" s="6"/>
      <c r="I676" s="6"/>
      <c r="J676" s="6"/>
      <c r="K676" s="6"/>
      <c r="L676" s="20"/>
      <c r="M676" s="84">
        <f t="shared" si="85"/>
        <v>0</v>
      </c>
      <c r="N676" s="250">
        <f>RHcount!X670</f>
        <v>0</v>
      </c>
      <c r="O676" s="17">
        <f t="shared" si="87"/>
        <v>12</v>
      </c>
      <c r="P676" s="17">
        <f t="shared" si="89"/>
        <v>12</v>
      </c>
      <c r="Q676" s="17">
        <f t="shared" si="90"/>
        <v>0</v>
      </c>
      <c r="R676" s="17">
        <f t="shared" si="91"/>
        <v>0</v>
      </c>
      <c r="S676" s="17">
        <f t="shared" si="92"/>
        <v>0</v>
      </c>
      <c r="T676" s="17">
        <f t="shared" si="88"/>
        <v>0</v>
      </c>
      <c r="U676" s="4"/>
      <c r="V676" s="4"/>
    </row>
    <row r="677" spans="1:22" x14ac:dyDescent="0.35">
      <c r="A677" s="290" t="str">
        <f t="shared" si="86"/>
        <v>Sat</v>
      </c>
      <c r="B677" s="15"/>
      <c r="C677" s="16"/>
      <c r="D677" s="6"/>
      <c r="E677" s="6"/>
      <c r="F677" s="6"/>
      <c r="G677" s="6"/>
      <c r="H677" s="6"/>
      <c r="I677" s="6"/>
      <c r="J677" s="6"/>
      <c r="K677" s="6"/>
      <c r="L677" s="20"/>
      <c r="M677" s="84">
        <f t="shared" si="85"/>
        <v>0</v>
      </c>
      <c r="N677" s="250">
        <f>RHcount!X671</f>
        <v>0</v>
      </c>
      <c r="O677" s="17">
        <f t="shared" si="87"/>
        <v>12</v>
      </c>
      <c r="P677" s="17">
        <f t="shared" si="89"/>
        <v>12</v>
      </c>
      <c r="Q677" s="17">
        <f t="shared" si="90"/>
        <v>0</v>
      </c>
      <c r="R677" s="17">
        <f t="shared" si="91"/>
        <v>0</v>
      </c>
      <c r="S677" s="17">
        <f t="shared" si="92"/>
        <v>0</v>
      </c>
      <c r="T677" s="17">
        <f t="shared" si="88"/>
        <v>0</v>
      </c>
      <c r="U677" s="4"/>
      <c r="V677" s="4"/>
    </row>
    <row r="678" spans="1:22" x14ac:dyDescent="0.35">
      <c r="A678" s="290" t="str">
        <f t="shared" si="86"/>
        <v>Sat</v>
      </c>
      <c r="B678" s="15"/>
      <c r="C678" s="16"/>
      <c r="D678" s="6"/>
      <c r="E678" s="6"/>
      <c r="F678" s="6"/>
      <c r="G678" s="6"/>
      <c r="H678" s="6"/>
      <c r="I678" s="6"/>
      <c r="J678" s="6"/>
      <c r="K678" s="6"/>
      <c r="L678" s="20"/>
      <c r="M678" s="84">
        <f t="shared" si="85"/>
        <v>0</v>
      </c>
      <c r="N678" s="250">
        <f>RHcount!X672</f>
        <v>0</v>
      </c>
      <c r="O678" s="17">
        <f t="shared" si="87"/>
        <v>12</v>
      </c>
      <c r="P678" s="17">
        <f t="shared" si="89"/>
        <v>12</v>
      </c>
      <c r="Q678" s="17">
        <f t="shared" si="90"/>
        <v>0</v>
      </c>
      <c r="R678" s="17">
        <f t="shared" si="91"/>
        <v>0</v>
      </c>
      <c r="S678" s="17">
        <f t="shared" si="92"/>
        <v>0</v>
      </c>
      <c r="T678" s="17">
        <f t="shared" si="88"/>
        <v>0</v>
      </c>
      <c r="U678" s="4"/>
      <c r="V678" s="4"/>
    </row>
    <row r="679" spans="1:22" x14ac:dyDescent="0.35">
      <c r="A679" s="290" t="str">
        <f t="shared" si="86"/>
        <v>Sat</v>
      </c>
      <c r="B679" s="15"/>
      <c r="C679" s="16"/>
      <c r="D679" s="6"/>
      <c r="E679" s="6"/>
      <c r="F679" s="6"/>
      <c r="G679" s="6"/>
      <c r="H679" s="6"/>
      <c r="I679" s="6"/>
      <c r="J679" s="6"/>
      <c r="K679" s="6"/>
      <c r="L679" s="20"/>
      <c r="M679" s="84">
        <f t="shared" si="85"/>
        <v>0</v>
      </c>
      <c r="N679" s="250">
        <f>RHcount!X673</f>
        <v>0</v>
      </c>
      <c r="O679" s="17">
        <f t="shared" si="87"/>
        <v>12</v>
      </c>
      <c r="P679" s="17">
        <f t="shared" si="89"/>
        <v>12</v>
      </c>
      <c r="Q679" s="17">
        <f t="shared" si="90"/>
        <v>0</v>
      </c>
      <c r="R679" s="17">
        <f t="shared" si="91"/>
        <v>0</v>
      </c>
      <c r="S679" s="17">
        <f t="shared" si="92"/>
        <v>0</v>
      </c>
      <c r="T679" s="17">
        <f t="shared" si="88"/>
        <v>0</v>
      </c>
      <c r="U679" s="4"/>
      <c r="V679" s="4"/>
    </row>
    <row r="680" spans="1:22" x14ac:dyDescent="0.35">
      <c r="A680" s="290" t="str">
        <f t="shared" si="86"/>
        <v>Sat</v>
      </c>
      <c r="B680" s="15"/>
      <c r="C680" s="16"/>
      <c r="D680" s="6"/>
      <c r="E680" s="6"/>
      <c r="F680" s="6"/>
      <c r="G680" s="6"/>
      <c r="H680" s="6"/>
      <c r="I680" s="6"/>
      <c r="J680" s="6"/>
      <c r="K680" s="6"/>
      <c r="L680" s="20"/>
      <c r="M680" s="84">
        <f t="shared" si="85"/>
        <v>0</v>
      </c>
      <c r="N680" s="250">
        <f>RHcount!X674</f>
        <v>0</v>
      </c>
      <c r="O680" s="17">
        <f t="shared" si="87"/>
        <v>12</v>
      </c>
      <c r="P680" s="17">
        <f t="shared" si="89"/>
        <v>12</v>
      </c>
      <c r="Q680" s="17">
        <f t="shared" si="90"/>
        <v>0</v>
      </c>
      <c r="R680" s="17">
        <f t="shared" si="91"/>
        <v>0</v>
      </c>
      <c r="S680" s="17">
        <f t="shared" si="92"/>
        <v>0</v>
      </c>
      <c r="T680" s="17">
        <f t="shared" si="88"/>
        <v>0</v>
      </c>
      <c r="U680" s="4"/>
      <c r="V680" s="4"/>
    </row>
    <row r="681" spans="1:22" x14ac:dyDescent="0.35">
      <c r="A681" s="290" t="str">
        <f t="shared" si="86"/>
        <v>Sat</v>
      </c>
      <c r="B681" s="15"/>
      <c r="C681" s="16"/>
      <c r="D681" s="6"/>
      <c r="E681" s="6"/>
      <c r="F681" s="6"/>
      <c r="G681" s="6"/>
      <c r="H681" s="6"/>
      <c r="I681" s="6"/>
      <c r="J681" s="6"/>
      <c r="K681" s="6"/>
      <c r="L681" s="20"/>
      <c r="M681" s="84">
        <f t="shared" si="85"/>
        <v>0</v>
      </c>
      <c r="N681" s="250">
        <f>RHcount!X675</f>
        <v>0</v>
      </c>
      <c r="O681" s="17">
        <f t="shared" si="87"/>
        <v>12</v>
      </c>
      <c r="P681" s="17">
        <f t="shared" si="89"/>
        <v>12</v>
      </c>
      <c r="Q681" s="17">
        <f t="shared" si="90"/>
        <v>0</v>
      </c>
      <c r="R681" s="17">
        <f t="shared" si="91"/>
        <v>0</v>
      </c>
      <c r="S681" s="17">
        <f t="shared" si="92"/>
        <v>0</v>
      </c>
      <c r="T681" s="17">
        <f t="shared" si="88"/>
        <v>0</v>
      </c>
      <c r="U681" s="4"/>
      <c r="V681" s="4"/>
    </row>
    <row r="682" spans="1:22" x14ac:dyDescent="0.35">
      <c r="A682" s="290" t="str">
        <f t="shared" si="86"/>
        <v>Sat</v>
      </c>
      <c r="B682" s="15"/>
      <c r="C682" s="16"/>
      <c r="D682" s="6"/>
      <c r="E682" s="6"/>
      <c r="F682" s="6"/>
      <c r="G682" s="6"/>
      <c r="H682" s="6"/>
      <c r="I682" s="6"/>
      <c r="J682" s="6"/>
      <c r="K682" s="6"/>
      <c r="L682" s="20"/>
      <c r="M682" s="84">
        <f t="shared" si="85"/>
        <v>0</v>
      </c>
      <c r="N682" s="250">
        <f>RHcount!X676</f>
        <v>0</v>
      </c>
      <c r="O682" s="17">
        <f t="shared" si="87"/>
        <v>12</v>
      </c>
      <c r="P682" s="17">
        <f t="shared" si="89"/>
        <v>12</v>
      </c>
      <c r="Q682" s="17">
        <f t="shared" si="90"/>
        <v>0</v>
      </c>
      <c r="R682" s="17">
        <f t="shared" si="91"/>
        <v>0</v>
      </c>
      <c r="S682" s="17">
        <f t="shared" si="92"/>
        <v>0</v>
      </c>
      <c r="T682" s="17">
        <f t="shared" si="88"/>
        <v>0</v>
      </c>
      <c r="U682" s="4"/>
      <c r="V682" s="4"/>
    </row>
    <row r="683" spans="1:22" x14ac:dyDescent="0.35">
      <c r="A683" s="290" t="str">
        <f t="shared" si="86"/>
        <v>Sat</v>
      </c>
      <c r="B683" s="15"/>
      <c r="C683" s="16"/>
      <c r="D683" s="6"/>
      <c r="E683" s="6"/>
      <c r="F683" s="6"/>
      <c r="G683" s="6"/>
      <c r="H683" s="6"/>
      <c r="I683" s="6"/>
      <c r="J683" s="6"/>
      <c r="K683" s="6"/>
      <c r="L683" s="20"/>
      <c r="M683" s="84">
        <f t="shared" si="85"/>
        <v>0</v>
      </c>
      <c r="N683" s="250">
        <f>RHcount!X677</f>
        <v>0</v>
      </c>
      <c r="O683" s="17">
        <f t="shared" si="87"/>
        <v>12</v>
      </c>
      <c r="P683" s="17">
        <f t="shared" si="89"/>
        <v>12</v>
      </c>
      <c r="Q683" s="17">
        <f t="shared" si="90"/>
        <v>0</v>
      </c>
      <c r="R683" s="17">
        <f t="shared" si="91"/>
        <v>0</v>
      </c>
      <c r="S683" s="17">
        <f t="shared" si="92"/>
        <v>0</v>
      </c>
      <c r="T683" s="17">
        <f t="shared" si="88"/>
        <v>0</v>
      </c>
      <c r="U683" s="4"/>
      <c r="V683" s="4"/>
    </row>
    <row r="684" spans="1:22" x14ac:dyDescent="0.35">
      <c r="A684" s="290" t="str">
        <f t="shared" si="86"/>
        <v>Sat</v>
      </c>
      <c r="B684" s="15"/>
      <c r="C684" s="16"/>
      <c r="D684" s="6"/>
      <c r="E684" s="6"/>
      <c r="F684" s="6"/>
      <c r="G684" s="6"/>
      <c r="H684" s="6"/>
      <c r="I684" s="6"/>
      <c r="J684" s="6"/>
      <c r="K684" s="6"/>
      <c r="L684" s="20"/>
      <c r="M684" s="84">
        <f t="shared" si="85"/>
        <v>0</v>
      </c>
      <c r="N684" s="250">
        <f>RHcount!X678</f>
        <v>0</v>
      </c>
      <c r="O684" s="17">
        <f t="shared" si="87"/>
        <v>12</v>
      </c>
      <c r="P684" s="17">
        <f t="shared" si="89"/>
        <v>12</v>
      </c>
      <c r="Q684" s="17">
        <f t="shared" si="90"/>
        <v>0</v>
      </c>
      <c r="R684" s="17">
        <f t="shared" si="91"/>
        <v>0</v>
      </c>
      <c r="S684" s="17">
        <f t="shared" si="92"/>
        <v>0</v>
      </c>
      <c r="T684" s="17">
        <f t="shared" si="88"/>
        <v>0</v>
      </c>
      <c r="U684" s="4"/>
      <c r="V684" s="4"/>
    </row>
    <row r="685" spans="1:22" x14ac:dyDescent="0.35">
      <c r="A685" s="290" t="str">
        <f t="shared" si="86"/>
        <v>Sat</v>
      </c>
      <c r="B685" s="15"/>
      <c r="C685" s="16"/>
      <c r="D685" s="6"/>
      <c r="E685" s="6"/>
      <c r="F685" s="6"/>
      <c r="G685" s="6"/>
      <c r="H685" s="6"/>
      <c r="I685" s="6"/>
      <c r="J685" s="6"/>
      <c r="K685" s="6"/>
      <c r="L685" s="20"/>
      <c r="M685" s="84">
        <f t="shared" si="85"/>
        <v>0</v>
      </c>
      <c r="N685" s="250">
        <f>RHcount!X679</f>
        <v>0</v>
      </c>
      <c r="O685" s="17">
        <f t="shared" si="87"/>
        <v>12</v>
      </c>
      <c r="P685" s="17">
        <f t="shared" si="89"/>
        <v>12</v>
      </c>
      <c r="Q685" s="17">
        <f t="shared" si="90"/>
        <v>0</v>
      </c>
      <c r="R685" s="17">
        <f t="shared" si="91"/>
        <v>0</v>
      </c>
      <c r="S685" s="17">
        <f t="shared" si="92"/>
        <v>0</v>
      </c>
      <c r="T685" s="17">
        <f t="shared" si="88"/>
        <v>0</v>
      </c>
      <c r="U685" s="4"/>
      <c r="V685" s="4"/>
    </row>
    <row r="686" spans="1:22" x14ac:dyDescent="0.35">
      <c r="A686" s="290" t="str">
        <f t="shared" si="86"/>
        <v>Sat</v>
      </c>
      <c r="B686" s="15"/>
      <c r="C686" s="16"/>
      <c r="D686" s="6"/>
      <c r="E686" s="6"/>
      <c r="F686" s="6"/>
      <c r="G686" s="6"/>
      <c r="H686" s="6"/>
      <c r="I686" s="6"/>
      <c r="J686" s="6"/>
      <c r="K686" s="6"/>
      <c r="L686" s="20"/>
      <c r="M686" s="84">
        <f t="shared" si="85"/>
        <v>0</v>
      </c>
      <c r="N686" s="250">
        <f>RHcount!X680</f>
        <v>0</v>
      </c>
      <c r="O686" s="17">
        <f t="shared" si="87"/>
        <v>12</v>
      </c>
      <c r="P686" s="17">
        <f t="shared" si="89"/>
        <v>12</v>
      </c>
      <c r="Q686" s="17">
        <f t="shared" si="90"/>
        <v>0</v>
      </c>
      <c r="R686" s="17">
        <f t="shared" si="91"/>
        <v>0</v>
      </c>
      <c r="S686" s="17">
        <f t="shared" si="92"/>
        <v>0</v>
      </c>
      <c r="T686" s="17">
        <f t="shared" si="88"/>
        <v>0</v>
      </c>
      <c r="U686" s="4"/>
      <c r="V686" s="4"/>
    </row>
    <row r="687" spans="1:22" x14ac:dyDescent="0.35">
      <c r="A687" s="290" t="str">
        <f t="shared" si="86"/>
        <v>Sat</v>
      </c>
      <c r="B687" s="15"/>
      <c r="C687" s="16"/>
      <c r="D687" s="6"/>
      <c r="E687" s="6"/>
      <c r="F687" s="6"/>
      <c r="G687" s="6"/>
      <c r="H687" s="6"/>
      <c r="I687" s="6"/>
      <c r="J687" s="6"/>
      <c r="K687" s="6"/>
      <c r="L687" s="20"/>
      <c r="M687" s="84">
        <f t="shared" si="85"/>
        <v>0</v>
      </c>
      <c r="N687" s="250">
        <f>RHcount!X681</f>
        <v>0</v>
      </c>
      <c r="O687" s="17">
        <f t="shared" si="87"/>
        <v>12</v>
      </c>
      <c r="P687" s="17">
        <f t="shared" si="89"/>
        <v>12</v>
      </c>
      <c r="Q687" s="17">
        <f t="shared" si="90"/>
        <v>0</v>
      </c>
      <c r="R687" s="17">
        <f t="shared" si="91"/>
        <v>0</v>
      </c>
      <c r="S687" s="17">
        <f t="shared" si="92"/>
        <v>0</v>
      </c>
      <c r="T687" s="17">
        <f t="shared" si="88"/>
        <v>0</v>
      </c>
      <c r="U687" s="4"/>
      <c r="V687" s="4"/>
    </row>
    <row r="688" spans="1:22" x14ac:dyDescent="0.35">
      <c r="A688" s="290" t="str">
        <f t="shared" si="86"/>
        <v>Sat</v>
      </c>
      <c r="B688" s="15"/>
      <c r="C688" s="16"/>
      <c r="D688" s="6"/>
      <c r="E688" s="6"/>
      <c r="F688" s="6"/>
      <c r="G688" s="6"/>
      <c r="H688" s="6"/>
      <c r="I688" s="6"/>
      <c r="J688" s="6"/>
      <c r="K688" s="6"/>
      <c r="L688" s="20"/>
      <c r="M688" s="84">
        <f t="shared" si="85"/>
        <v>0</v>
      </c>
      <c r="N688" s="250">
        <f>RHcount!X682</f>
        <v>0</v>
      </c>
      <c r="O688" s="17">
        <f t="shared" si="87"/>
        <v>12</v>
      </c>
      <c r="P688" s="17">
        <f t="shared" si="89"/>
        <v>12</v>
      </c>
      <c r="Q688" s="17">
        <f t="shared" si="90"/>
        <v>0</v>
      </c>
      <c r="R688" s="17">
        <f t="shared" si="91"/>
        <v>0</v>
      </c>
      <c r="S688" s="17">
        <f t="shared" si="92"/>
        <v>0</v>
      </c>
      <c r="T688" s="17">
        <f t="shared" si="88"/>
        <v>0</v>
      </c>
      <c r="U688" s="4"/>
      <c r="V688" s="4"/>
    </row>
    <row r="689" spans="1:22" x14ac:dyDescent="0.35">
      <c r="A689" s="290" t="str">
        <f t="shared" si="86"/>
        <v>Sat</v>
      </c>
      <c r="B689" s="15"/>
      <c r="C689" s="16"/>
      <c r="D689" s="6"/>
      <c r="E689" s="6"/>
      <c r="F689" s="6"/>
      <c r="G689" s="6"/>
      <c r="H689" s="6"/>
      <c r="I689" s="6"/>
      <c r="J689" s="6"/>
      <c r="K689" s="6"/>
      <c r="L689" s="20"/>
      <c r="M689" s="84">
        <f t="shared" si="85"/>
        <v>0</v>
      </c>
      <c r="N689" s="250">
        <f>RHcount!X683</f>
        <v>0</v>
      </c>
      <c r="O689" s="17">
        <f t="shared" si="87"/>
        <v>12</v>
      </c>
      <c r="P689" s="17">
        <f t="shared" si="89"/>
        <v>12</v>
      </c>
      <c r="Q689" s="17">
        <f t="shared" si="90"/>
        <v>0</v>
      </c>
      <c r="R689" s="17">
        <f t="shared" si="91"/>
        <v>0</v>
      </c>
      <c r="S689" s="17">
        <f t="shared" si="92"/>
        <v>0</v>
      </c>
      <c r="T689" s="17">
        <f t="shared" si="88"/>
        <v>0</v>
      </c>
      <c r="U689" s="4"/>
      <c r="V689" s="4"/>
    </row>
    <row r="690" spans="1:22" x14ac:dyDescent="0.35">
      <c r="A690" s="290" t="str">
        <f t="shared" si="86"/>
        <v>Sat</v>
      </c>
      <c r="B690" s="15"/>
      <c r="C690" s="16"/>
      <c r="D690" s="6"/>
      <c r="E690" s="6"/>
      <c r="F690" s="6"/>
      <c r="G690" s="6"/>
      <c r="H690" s="6"/>
      <c r="I690" s="6"/>
      <c r="J690" s="6"/>
      <c r="K690" s="6"/>
      <c r="L690" s="20"/>
      <c r="M690" s="84">
        <f t="shared" si="85"/>
        <v>0</v>
      </c>
      <c r="N690" s="250">
        <f>RHcount!X684</f>
        <v>0</v>
      </c>
      <c r="O690" s="17">
        <f t="shared" si="87"/>
        <v>12</v>
      </c>
      <c r="P690" s="17">
        <f t="shared" si="89"/>
        <v>12</v>
      </c>
      <c r="Q690" s="17">
        <f t="shared" si="90"/>
        <v>0</v>
      </c>
      <c r="R690" s="17">
        <f t="shared" si="91"/>
        <v>0</v>
      </c>
      <c r="S690" s="17">
        <f t="shared" si="92"/>
        <v>0</v>
      </c>
      <c r="T690" s="17">
        <f t="shared" si="88"/>
        <v>0</v>
      </c>
      <c r="U690" s="4"/>
      <c r="V690" s="4"/>
    </row>
    <row r="691" spans="1:22" x14ac:dyDescent="0.35">
      <c r="A691" s="290" t="str">
        <f t="shared" si="86"/>
        <v>Sat</v>
      </c>
      <c r="B691" s="15"/>
      <c r="C691" s="16"/>
      <c r="D691" s="6"/>
      <c r="E691" s="6"/>
      <c r="F691" s="6"/>
      <c r="G691" s="6"/>
      <c r="H691" s="6"/>
      <c r="I691" s="6"/>
      <c r="J691" s="6"/>
      <c r="K691" s="6"/>
      <c r="L691" s="20"/>
      <c r="M691" s="84">
        <f t="shared" si="85"/>
        <v>0</v>
      </c>
      <c r="N691" s="250">
        <f>RHcount!X685</f>
        <v>0</v>
      </c>
      <c r="O691" s="17">
        <f t="shared" si="87"/>
        <v>12</v>
      </c>
      <c r="P691" s="17">
        <f t="shared" si="89"/>
        <v>12</v>
      </c>
      <c r="Q691" s="17">
        <f t="shared" si="90"/>
        <v>0</v>
      </c>
      <c r="R691" s="17">
        <f t="shared" si="91"/>
        <v>0</v>
      </c>
      <c r="S691" s="17">
        <f t="shared" si="92"/>
        <v>0</v>
      </c>
      <c r="T691" s="17">
        <f t="shared" si="88"/>
        <v>0</v>
      </c>
      <c r="U691" s="4"/>
      <c r="V691" s="4"/>
    </row>
    <row r="692" spans="1:22" x14ac:dyDescent="0.35">
      <c r="A692" s="290" t="str">
        <f t="shared" si="86"/>
        <v>Sat</v>
      </c>
      <c r="B692" s="15"/>
      <c r="C692" s="16"/>
      <c r="D692" s="6"/>
      <c r="E692" s="6"/>
      <c r="F692" s="6"/>
      <c r="G692" s="6"/>
      <c r="H692" s="6"/>
      <c r="I692" s="6"/>
      <c r="J692" s="6"/>
      <c r="K692" s="6"/>
      <c r="L692" s="20"/>
      <c r="M692" s="84">
        <f t="shared" si="85"/>
        <v>0</v>
      </c>
      <c r="N692" s="250">
        <f>RHcount!X686</f>
        <v>0</v>
      </c>
      <c r="O692" s="17">
        <f t="shared" si="87"/>
        <v>12</v>
      </c>
      <c r="P692" s="17">
        <f t="shared" si="89"/>
        <v>12</v>
      </c>
      <c r="Q692" s="17">
        <f t="shared" si="90"/>
        <v>0</v>
      </c>
      <c r="R692" s="17">
        <f t="shared" si="91"/>
        <v>0</v>
      </c>
      <c r="S692" s="17">
        <f t="shared" si="92"/>
        <v>0</v>
      </c>
      <c r="T692" s="17">
        <f t="shared" si="88"/>
        <v>0</v>
      </c>
      <c r="U692" s="4"/>
      <c r="V692" s="4"/>
    </row>
    <row r="693" spans="1:22" x14ac:dyDescent="0.35">
      <c r="A693" s="290" t="str">
        <f t="shared" si="86"/>
        <v>Sat</v>
      </c>
      <c r="B693" s="15"/>
      <c r="C693" s="16"/>
      <c r="D693" s="6"/>
      <c r="E693" s="6"/>
      <c r="F693" s="6"/>
      <c r="G693" s="6"/>
      <c r="H693" s="6"/>
      <c r="I693" s="6"/>
      <c r="J693" s="6"/>
      <c r="K693" s="6"/>
      <c r="L693" s="20"/>
      <c r="M693" s="84">
        <f t="shared" si="85"/>
        <v>0</v>
      </c>
      <c r="N693" s="250">
        <f>RHcount!X687</f>
        <v>0</v>
      </c>
      <c r="O693" s="17">
        <f t="shared" si="87"/>
        <v>12</v>
      </c>
      <c r="P693" s="17">
        <f t="shared" si="89"/>
        <v>12</v>
      </c>
      <c r="Q693" s="17">
        <f t="shared" si="90"/>
        <v>0</v>
      </c>
      <c r="R693" s="17">
        <f t="shared" si="91"/>
        <v>0</v>
      </c>
      <c r="S693" s="17">
        <f t="shared" si="92"/>
        <v>0</v>
      </c>
      <c r="T693" s="17">
        <f t="shared" si="88"/>
        <v>0</v>
      </c>
      <c r="U693" s="4"/>
      <c r="V693" s="4"/>
    </row>
    <row r="694" spans="1:22" x14ac:dyDescent="0.35">
      <c r="A694" s="290" t="str">
        <f t="shared" si="86"/>
        <v>Sat</v>
      </c>
      <c r="B694" s="15"/>
      <c r="C694" s="16"/>
      <c r="D694" s="6"/>
      <c r="E694" s="6"/>
      <c r="F694" s="6"/>
      <c r="G694" s="6"/>
      <c r="H694" s="6"/>
      <c r="I694" s="6"/>
      <c r="J694" s="6"/>
      <c r="K694" s="6"/>
      <c r="L694" s="20"/>
      <c r="M694" s="84">
        <f t="shared" si="85"/>
        <v>0</v>
      </c>
      <c r="N694" s="250">
        <f>RHcount!X688</f>
        <v>0</v>
      </c>
      <c r="O694" s="17">
        <f t="shared" si="87"/>
        <v>12</v>
      </c>
      <c r="P694" s="17">
        <f t="shared" si="89"/>
        <v>12</v>
      </c>
      <c r="Q694" s="17">
        <f t="shared" si="90"/>
        <v>0</v>
      </c>
      <c r="R694" s="17">
        <f t="shared" si="91"/>
        <v>0</v>
      </c>
      <c r="S694" s="17">
        <f t="shared" si="92"/>
        <v>0</v>
      </c>
      <c r="T694" s="17">
        <f t="shared" si="88"/>
        <v>0</v>
      </c>
      <c r="U694" s="4"/>
      <c r="V694" s="4"/>
    </row>
    <row r="695" spans="1:22" x14ac:dyDescent="0.35">
      <c r="A695" s="290" t="str">
        <f t="shared" si="86"/>
        <v>Sat</v>
      </c>
      <c r="B695" s="15"/>
      <c r="C695" s="16"/>
      <c r="D695" s="6"/>
      <c r="E695" s="6"/>
      <c r="F695" s="6"/>
      <c r="G695" s="6"/>
      <c r="H695" s="6"/>
      <c r="I695" s="6"/>
      <c r="J695" s="6"/>
      <c r="K695" s="6"/>
      <c r="L695" s="20"/>
      <c r="M695" s="84">
        <f t="shared" si="85"/>
        <v>0</v>
      </c>
      <c r="N695" s="250">
        <f>RHcount!X689</f>
        <v>0</v>
      </c>
      <c r="O695" s="17">
        <f t="shared" si="87"/>
        <v>12</v>
      </c>
      <c r="P695" s="17">
        <f t="shared" si="89"/>
        <v>12</v>
      </c>
      <c r="Q695" s="17">
        <f t="shared" si="90"/>
        <v>0</v>
      </c>
      <c r="R695" s="17">
        <f t="shared" si="91"/>
        <v>0</v>
      </c>
      <c r="S695" s="17">
        <f t="shared" si="92"/>
        <v>0</v>
      </c>
      <c r="T695" s="17">
        <f t="shared" si="88"/>
        <v>0</v>
      </c>
      <c r="U695" s="4"/>
      <c r="V695" s="4"/>
    </row>
    <row r="696" spans="1:22" x14ac:dyDescent="0.35">
      <c r="A696" s="290" t="str">
        <f t="shared" si="86"/>
        <v>Sat</v>
      </c>
      <c r="B696" s="15"/>
      <c r="C696" s="16"/>
      <c r="D696" s="6"/>
      <c r="E696" s="6"/>
      <c r="F696" s="6"/>
      <c r="G696" s="6"/>
      <c r="H696" s="6"/>
      <c r="I696" s="6"/>
      <c r="J696" s="6"/>
      <c r="K696" s="6"/>
      <c r="L696" s="20"/>
      <c r="M696" s="84">
        <f t="shared" si="85"/>
        <v>0</v>
      </c>
      <c r="N696" s="250">
        <f>RHcount!X690</f>
        <v>0</v>
      </c>
      <c r="O696" s="17">
        <f t="shared" si="87"/>
        <v>12</v>
      </c>
      <c r="P696" s="17">
        <f t="shared" si="89"/>
        <v>12</v>
      </c>
      <c r="Q696" s="17">
        <f t="shared" si="90"/>
        <v>0</v>
      </c>
      <c r="R696" s="17">
        <f t="shared" si="91"/>
        <v>0</v>
      </c>
      <c r="S696" s="17">
        <f t="shared" si="92"/>
        <v>0</v>
      </c>
      <c r="T696" s="17">
        <f t="shared" si="88"/>
        <v>0</v>
      </c>
      <c r="U696" s="4"/>
      <c r="V696" s="4"/>
    </row>
    <row r="697" spans="1:22" x14ac:dyDescent="0.35">
      <c r="A697" s="290" t="str">
        <f t="shared" si="86"/>
        <v>Sat</v>
      </c>
      <c r="B697" s="15"/>
      <c r="C697" s="16"/>
      <c r="D697" s="6"/>
      <c r="E697" s="6"/>
      <c r="F697" s="6"/>
      <c r="G697" s="6"/>
      <c r="H697" s="6"/>
      <c r="I697" s="6"/>
      <c r="J697" s="6"/>
      <c r="K697" s="6"/>
      <c r="L697" s="20"/>
      <c r="M697" s="84">
        <f t="shared" si="85"/>
        <v>0</v>
      </c>
      <c r="N697" s="250">
        <f>RHcount!X691</f>
        <v>0</v>
      </c>
      <c r="O697" s="17">
        <f t="shared" si="87"/>
        <v>12</v>
      </c>
      <c r="P697" s="17">
        <f t="shared" si="89"/>
        <v>12</v>
      </c>
      <c r="Q697" s="17">
        <f t="shared" si="90"/>
        <v>0</v>
      </c>
      <c r="R697" s="17">
        <f t="shared" si="91"/>
        <v>0</v>
      </c>
      <c r="S697" s="17">
        <f t="shared" si="92"/>
        <v>0</v>
      </c>
      <c r="T697" s="17">
        <f t="shared" si="88"/>
        <v>0</v>
      </c>
      <c r="U697" s="4"/>
      <c r="V697" s="4"/>
    </row>
    <row r="698" spans="1:22" x14ac:dyDescent="0.35">
      <c r="A698" s="290" t="str">
        <f t="shared" si="86"/>
        <v>Sat</v>
      </c>
      <c r="B698" s="15"/>
      <c r="C698" s="16"/>
      <c r="D698" s="6"/>
      <c r="E698" s="6"/>
      <c r="F698" s="6"/>
      <c r="G698" s="6"/>
      <c r="H698" s="6"/>
      <c r="I698" s="6"/>
      <c r="J698" s="6"/>
      <c r="K698" s="6"/>
      <c r="L698" s="20"/>
      <c r="M698" s="84">
        <f t="shared" si="85"/>
        <v>0</v>
      </c>
      <c r="N698" s="250">
        <f>RHcount!X692</f>
        <v>0</v>
      </c>
      <c r="O698" s="17">
        <f t="shared" si="87"/>
        <v>12</v>
      </c>
      <c r="P698" s="17">
        <f t="shared" si="89"/>
        <v>12</v>
      </c>
      <c r="Q698" s="17">
        <f t="shared" si="90"/>
        <v>0</v>
      </c>
      <c r="R698" s="17">
        <f t="shared" si="91"/>
        <v>0</v>
      </c>
      <c r="S698" s="17">
        <f t="shared" si="92"/>
        <v>0</v>
      </c>
      <c r="T698" s="17">
        <f t="shared" si="88"/>
        <v>0</v>
      </c>
      <c r="U698" s="4"/>
      <c r="V698" s="4"/>
    </row>
    <row r="699" spans="1:22" x14ac:dyDescent="0.35">
      <c r="A699" s="290" t="str">
        <f t="shared" si="86"/>
        <v>Sat</v>
      </c>
      <c r="B699" s="15"/>
      <c r="C699" s="16"/>
      <c r="D699" s="6"/>
      <c r="E699" s="6"/>
      <c r="F699" s="6"/>
      <c r="G699" s="6"/>
      <c r="H699" s="6"/>
      <c r="I699" s="6"/>
      <c r="J699" s="6"/>
      <c r="K699" s="6"/>
      <c r="L699" s="20"/>
      <c r="M699" s="84">
        <f t="shared" si="85"/>
        <v>0</v>
      </c>
      <c r="N699" s="250">
        <f>RHcount!X693</f>
        <v>0</v>
      </c>
      <c r="O699" s="17">
        <f t="shared" si="87"/>
        <v>12</v>
      </c>
      <c r="P699" s="17">
        <f t="shared" si="89"/>
        <v>12</v>
      </c>
      <c r="Q699" s="17">
        <f t="shared" si="90"/>
        <v>0</v>
      </c>
      <c r="R699" s="17">
        <f t="shared" si="91"/>
        <v>0</v>
      </c>
      <c r="S699" s="17">
        <f t="shared" si="92"/>
        <v>0</v>
      </c>
      <c r="T699" s="17">
        <f t="shared" si="88"/>
        <v>0</v>
      </c>
      <c r="U699" s="4"/>
      <c r="V699" s="4"/>
    </row>
    <row r="700" spans="1:22" x14ac:dyDescent="0.35">
      <c r="A700" s="290" t="str">
        <f t="shared" si="86"/>
        <v>Sat</v>
      </c>
      <c r="B700" s="15"/>
      <c r="C700" s="16"/>
      <c r="D700" s="6"/>
      <c r="E700" s="6"/>
      <c r="F700" s="6"/>
      <c r="G700" s="6"/>
      <c r="H700" s="6"/>
      <c r="I700" s="6"/>
      <c r="J700" s="6"/>
      <c r="K700" s="6"/>
      <c r="L700" s="20"/>
      <c r="M700" s="84">
        <f t="shared" si="85"/>
        <v>0</v>
      </c>
      <c r="N700" s="250">
        <f>RHcount!X694</f>
        <v>0</v>
      </c>
      <c r="O700" s="17">
        <f t="shared" si="87"/>
        <v>12</v>
      </c>
      <c r="P700" s="17">
        <f t="shared" si="89"/>
        <v>12</v>
      </c>
      <c r="Q700" s="17">
        <f t="shared" si="90"/>
        <v>0</v>
      </c>
      <c r="R700" s="17">
        <f t="shared" si="91"/>
        <v>0</v>
      </c>
      <c r="S700" s="17">
        <f t="shared" si="92"/>
        <v>0</v>
      </c>
      <c r="T700" s="17">
        <f t="shared" si="88"/>
        <v>0</v>
      </c>
      <c r="U700" s="4"/>
      <c r="V700" s="4"/>
    </row>
    <row r="701" spans="1:22" x14ac:dyDescent="0.35">
      <c r="A701" s="290" t="str">
        <f t="shared" si="86"/>
        <v>Sat</v>
      </c>
      <c r="B701" s="15"/>
      <c r="C701" s="16"/>
      <c r="D701" s="6"/>
      <c r="E701" s="6"/>
      <c r="F701" s="6"/>
      <c r="G701" s="6"/>
      <c r="H701" s="6"/>
      <c r="I701" s="6"/>
      <c r="J701" s="6"/>
      <c r="K701" s="6"/>
      <c r="L701" s="20"/>
      <c r="M701" s="84">
        <f t="shared" si="85"/>
        <v>0</v>
      </c>
      <c r="N701" s="250">
        <f>RHcount!X695</f>
        <v>0</v>
      </c>
      <c r="O701" s="17">
        <f t="shared" si="87"/>
        <v>12</v>
      </c>
      <c r="P701" s="17">
        <f t="shared" si="89"/>
        <v>12</v>
      </c>
      <c r="Q701" s="17">
        <f t="shared" si="90"/>
        <v>0</v>
      </c>
      <c r="R701" s="17">
        <f t="shared" si="91"/>
        <v>0</v>
      </c>
      <c r="S701" s="17">
        <f t="shared" si="92"/>
        <v>0</v>
      </c>
      <c r="T701" s="17">
        <f t="shared" si="88"/>
        <v>0</v>
      </c>
      <c r="U701" s="4"/>
      <c r="V701" s="4"/>
    </row>
    <row r="702" spans="1:22" x14ac:dyDescent="0.35">
      <c r="A702" s="290" t="str">
        <f t="shared" si="86"/>
        <v>Sat</v>
      </c>
      <c r="B702" s="15"/>
      <c r="C702" s="16"/>
      <c r="D702" s="6"/>
      <c r="E702" s="6"/>
      <c r="F702" s="6"/>
      <c r="G702" s="6"/>
      <c r="H702" s="6"/>
      <c r="I702" s="6"/>
      <c r="J702" s="6"/>
      <c r="K702" s="6"/>
      <c r="L702" s="20"/>
      <c r="M702" s="84">
        <f t="shared" si="85"/>
        <v>0</v>
      </c>
      <c r="N702" s="250">
        <f>RHcount!X696</f>
        <v>0</v>
      </c>
      <c r="O702" s="17">
        <f t="shared" si="87"/>
        <v>12</v>
      </c>
      <c r="P702" s="17">
        <f t="shared" si="89"/>
        <v>12</v>
      </c>
      <c r="Q702" s="17">
        <f t="shared" si="90"/>
        <v>0</v>
      </c>
      <c r="R702" s="17">
        <f t="shared" si="91"/>
        <v>0</v>
      </c>
      <c r="S702" s="17">
        <f t="shared" si="92"/>
        <v>0</v>
      </c>
      <c r="T702" s="17">
        <f t="shared" si="88"/>
        <v>0</v>
      </c>
      <c r="U702" s="4"/>
      <c r="V702" s="4"/>
    </row>
    <row r="703" spans="1:22" x14ac:dyDescent="0.35">
      <c r="A703" s="290" t="str">
        <f t="shared" si="86"/>
        <v>Sat</v>
      </c>
      <c r="B703" s="15"/>
      <c r="C703" s="16"/>
      <c r="D703" s="6"/>
      <c r="E703" s="6"/>
      <c r="F703" s="6"/>
      <c r="G703" s="6"/>
      <c r="H703" s="6"/>
      <c r="I703" s="6"/>
      <c r="J703" s="6"/>
      <c r="K703" s="6"/>
      <c r="L703" s="20"/>
      <c r="M703" s="84">
        <f t="shared" si="85"/>
        <v>0</v>
      </c>
      <c r="N703" s="250">
        <f>RHcount!X697</f>
        <v>0</v>
      </c>
      <c r="O703" s="17">
        <f t="shared" si="87"/>
        <v>12</v>
      </c>
      <c r="P703" s="17">
        <f t="shared" si="89"/>
        <v>12</v>
      </c>
      <c r="Q703" s="17">
        <f t="shared" si="90"/>
        <v>0</v>
      </c>
      <c r="R703" s="17">
        <f t="shared" si="91"/>
        <v>0</v>
      </c>
      <c r="S703" s="17">
        <f t="shared" si="92"/>
        <v>0</v>
      </c>
      <c r="T703" s="17">
        <f t="shared" si="88"/>
        <v>0</v>
      </c>
      <c r="U703" s="4"/>
      <c r="V703" s="4"/>
    </row>
    <row r="704" spans="1:22" x14ac:dyDescent="0.35">
      <c r="A704" s="290" t="str">
        <f t="shared" si="86"/>
        <v>Sat</v>
      </c>
      <c r="B704" s="15"/>
      <c r="C704" s="16"/>
      <c r="D704" s="6"/>
      <c r="E704" s="6"/>
      <c r="F704" s="6"/>
      <c r="G704" s="6"/>
      <c r="H704" s="6"/>
      <c r="I704" s="6"/>
      <c r="J704" s="6"/>
      <c r="K704" s="6"/>
      <c r="L704" s="20"/>
      <c r="M704" s="84">
        <f t="shared" si="85"/>
        <v>0</v>
      </c>
      <c r="N704" s="250">
        <f>RHcount!X698</f>
        <v>0</v>
      </c>
      <c r="O704" s="17">
        <f t="shared" si="87"/>
        <v>12</v>
      </c>
      <c r="P704" s="17">
        <f t="shared" si="89"/>
        <v>12</v>
      </c>
      <c r="Q704" s="17">
        <f t="shared" si="90"/>
        <v>0</v>
      </c>
      <c r="R704" s="17">
        <f t="shared" si="91"/>
        <v>0</v>
      </c>
      <c r="S704" s="17">
        <f t="shared" si="92"/>
        <v>0</v>
      </c>
      <c r="T704" s="17">
        <f t="shared" si="88"/>
        <v>0</v>
      </c>
      <c r="U704" s="4"/>
      <c r="V704" s="4"/>
    </row>
    <row r="705" spans="1:22" x14ac:dyDescent="0.35">
      <c r="A705" s="290" t="str">
        <f t="shared" si="86"/>
        <v>Sat</v>
      </c>
      <c r="B705" s="15"/>
      <c r="C705" s="16"/>
      <c r="D705" s="6"/>
      <c r="E705" s="6"/>
      <c r="F705" s="6"/>
      <c r="G705" s="6"/>
      <c r="H705" s="6"/>
      <c r="I705" s="6"/>
      <c r="J705" s="6"/>
      <c r="K705" s="6"/>
      <c r="L705" s="20"/>
      <c r="M705" s="84">
        <f t="shared" si="85"/>
        <v>0</v>
      </c>
      <c r="N705" s="250">
        <f>RHcount!X699</f>
        <v>0</v>
      </c>
      <c r="O705" s="17">
        <f t="shared" si="87"/>
        <v>12</v>
      </c>
      <c r="P705" s="17">
        <f t="shared" si="89"/>
        <v>12</v>
      </c>
      <c r="Q705" s="17">
        <f t="shared" si="90"/>
        <v>0</v>
      </c>
      <c r="R705" s="17">
        <f t="shared" si="91"/>
        <v>0</v>
      </c>
      <c r="S705" s="17">
        <f t="shared" si="92"/>
        <v>0</v>
      </c>
      <c r="T705" s="17">
        <f t="shared" si="88"/>
        <v>0</v>
      </c>
      <c r="U705" s="4"/>
      <c r="V705" s="4"/>
    </row>
    <row r="706" spans="1:22" x14ac:dyDescent="0.35">
      <c r="A706" s="290" t="str">
        <f t="shared" si="86"/>
        <v>Sat</v>
      </c>
      <c r="B706" s="15"/>
      <c r="C706" s="16"/>
      <c r="D706" s="6"/>
      <c r="E706" s="6"/>
      <c r="F706" s="6"/>
      <c r="G706" s="6"/>
      <c r="H706" s="6"/>
      <c r="I706" s="6"/>
      <c r="J706" s="6"/>
      <c r="K706" s="6"/>
      <c r="L706" s="20"/>
      <c r="M706" s="84">
        <f t="shared" si="85"/>
        <v>0</v>
      </c>
      <c r="N706" s="250">
        <f>RHcount!X700</f>
        <v>0</v>
      </c>
      <c r="O706" s="17">
        <f t="shared" si="87"/>
        <v>12</v>
      </c>
      <c r="P706" s="17">
        <f t="shared" si="89"/>
        <v>12</v>
      </c>
      <c r="Q706" s="17">
        <f t="shared" si="90"/>
        <v>0</v>
      </c>
      <c r="R706" s="17">
        <f t="shared" si="91"/>
        <v>0</v>
      </c>
      <c r="S706" s="17">
        <f t="shared" si="92"/>
        <v>0</v>
      </c>
      <c r="T706" s="17">
        <f t="shared" si="88"/>
        <v>0</v>
      </c>
      <c r="U706" s="4"/>
      <c r="V706" s="4"/>
    </row>
    <row r="707" spans="1:22" x14ac:dyDescent="0.35">
      <c r="A707" s="290" t="str">
        <f t="shared" si="86"/>
        <v>Sat</v>
      </c>
      <c r="B707" s="15"/>
      <c r="C707" s="16"/>
      <c r="D707" s="6"/>
      <c r="E707" s="6"/>
      <c r="F707" s="6"/>
      <c r="G707" s="6"/>
      <c r="H707" s="6"/>
      <c r="I707" s="6"/>
      <c r="J707" s="6"/>
      <c r="K707" s="6"/>
      <c r="L707" s="20"/>
      <c r="M707" s="84">
        <f t="shared" si="85"/>
        <v>0</v>
      </c>
      <c r="N707" s="250">
        <f>RHcount!X701</f>
        <v>0</v>
      </c>
      <c r="O707" s="17">
        <f t="shared" si="87"/>
        <v>12</v>
      </c>
      <c r="P707" s="17">
        <f t="shared" si="89"/>
        <v>12</v>
      </c>
      <c r="Q707" s="17">
        <f t="shared" si="90"/>
        <v>0</v>
      </c>
      <c r="R707" s="17">
        <f t="shared" si="91"/>
        <v>0</v>
      </c>
      <c r="S707" s="17">
        <f t="shared" si="92"/>
        <v>0</v>
      </c>
      <c r="T707" s="17">
        <f t="shared" si="88"/>
        <v>0</v>
      </c>
      <c r="U707" s="4"/>
      <c r="V707" s="4"/>
    </row>
    <row r="708" spans="1:22" x14ac:dyDescent="0.35">
      <c r="A708" s="290" t="str">
        <f t="shared" si="86"/>
        <v>Sat</v>
      </c>
      <c r="B708" s="15"/>
      <c r="C708" s="16"/>
      <c r="D708" s="6"/>
      <c r="E708" s="6"/>
      <c r="F708" s="6"/>
      <c r="G708" s="6"/>
      <c r="H708" s="6"/>
      <c r="I708" s="6"/>
      <c r="J708" s="6"/>
      <c r="K708" s="6"/>
      <c r="L708" s="20"/>
      <c r="M708" s="84">
        <f t="shared" si="85"/>
        <v>0</v>
      </c>
      <c r="N708" s="250">
        <f>RHcount!X702</f>
        <v>0</v>
      </c>
      <c r="O708" s="17">
        <f t="shared" si="87"/>
        <v>12</v>
      </c>
      <c r="P708" s="17">
        <f t="shared" si="89"/>
        <v>12</v>
      </c>
      <c r="Q708" s="17">
        <f t="shared" si="90"/>
        <v>0</v>
      </c>
      <c r="R708" s="17">
        <f t="shared" si="91"/>
        <v>0</v>
      </c>
      <c r="S708" s="17">
        <f t="shared" si="92"/>
        <v>0</v>
      </c>
      <c r="T708" s="17">
        <f t="shared" si="88"/>
        <v>0</v>
      </c>
      <c r="U708" s="4"/>
      <c r="V708" s="4"/>
    </row>
    <row r="709" spans="1:22" x14ac:dyDescent="0.35">
      <c r="A709" s="290" t="str">
        <f t="shared" si="86"/>
        <v>Sat</v>
      </c>
      <c r="B709" s="15"/>
      <c r="C709" s="16"/>
      <c r="D709" s="6"/>
      <c r="E709" s="6"/>
      <c r="F709" s="6"/>
      <c r="G709" s="6"/>
      <c r="H709" s="6"/>
      <c r="I709" s="6"/>
      <c r="J709" s="6"/>
      <c r="K709" s="6"/>
      <c r="L709" s="20"/>
      <c r="M709" s="84">
        <f t="shared" si="85"/>
        <v>0</v>
      </c>
      <c r="N709" s="250">
        <f>RHcount!X703</f>
        <v>0</v>
      </c>
      <c r="O709" s="17">
        <f t="shared" si="87"/>
        <v>12</v>
      </c>
      <c r="P709" s="17">
        <f t="shared" si="89"/>
        <v>12</v>
      </c>
      <c r="Q709" s="17">
        <f t="shared" si="90"/>
        <v>0</v>
      </c>
      <c r="R709" s="17">
        <f t="shared" si="91"/>
        <v>0</v>
      </c>
      <c r="S709" s="17">
        <f t="shared" si="92"/>
        <v>0</v>
      </c>
      <c r="T709" s="17">
        <f t="shared" si="88"/>
        <v>0</v>
      </c>
      <c r="U709" s="4"/>
      <c r="V709" s="4"/>
    </row>
    <row r="710" spans="1:22" x14ac:dyDescent="0.35">
      <c r="A710" s="290" t="str">
        <f t="shared" si="86"/>
        <v>Sat</v>
      </c>
      <c r="B710" s="15"/>
      <c r="C710" s="16"/>
      <c r="D710" s="6"/>
      <c r="E710" s="6"/>
      <c r="F710" s="6"/>
      <c r="G710" s="6"/>
      <c r="H710" s="6"/>
      <c r="I710" s="6"/>
      <c r="J710" s="6"/>
      <c r="K710" s="6"/>
      <c r="L710" s="20"/>
      <c r="M710" s="84">
        <f t="shared" si="85"/>
        <v>0</v>
      </c>
      <c r="N710" s="250">
        <f>RHcount!X704</f>
        <v>0</v>
      </c>
      <c r="O710" s="17">
        <f t="shared" si="87"/>
        <v>12</v>
      </c>
      <c r="P710" s="17">
        <f t="shared" si="89"/>
        <v>12</v>
      </c>
      <c r="Q710" s="17">
        <f t="shared" si="90"/>
        <v>0</v>
      </c>
      <c r="R710" s="17">
        <f t="shared" si="91"/>
        <v>0</v>
      </c>
      <c r="S710" s="17">
        <f t="shared" si="92"/>
        <v>0</v>
      </c>
      <c r="T710" s="17">
        <f t="shared" si="88"/>
        <v>0</v>
      </c>
      <c r="U710" s="4"/>
      <c r="V710" s="4"/>
    </row>
    <row r="711" spans="1:22" x14ac:dyDescent="0.35">
      <c r="A711" s="290" t="str">
        <f t="shared" si="86"/>
        <v>Sat</v>
      </c>
      <c r="B711" s="15"/>
      <c r="C711" s="16"/>
      <c r="D711" s="6"/>
      <c r="E711" s="6"/>
      <c r="F711" s="6"/>
      <c r="G711" s="6"/>
      <c r="H711" s="6"/>
      <c r="I711" s="6"/>
      <c r="J711" s="6"/>
      <c r="K711" s="6"/>
      <c r="L711" s="20"/>
      <c r="M711" s="84">
        <f t="shared" si="85"/>
        <v>0</v>
      </c>
      <c r="N711" s="250">
        <f>RHcount!X705</f>
        <v>0</v>
      </c>
      <c r="O711" s="17">
        <f t="shared" si="87"/>
        <v>12</v>
      </c>
      <c r="P711" s="17">
        <f t="shared" si="89"/>
        <v>12</v>
      </c>
      <c r="Q711" s="17">
        <f t="shared" si="90"/>
        <v>0</v>
      </c>
      <c r="R711" s="17">
        <f t="shared" si="91"/>
        <v>0</v>
      </c>
      <c r="S711" s="17">
        <f t="shared" si="92"/>
        <v>0</v>
      </c>
      <c r="T711" s="17">
        <f t="shared" si="88"/>
        <v>0</v>
      </c>
      <c r="U711" s="4"/>
      <c r="V711" s="4"/>
    </row>
    <row r="712" spans="1:22" x14ac:dyDescent="0.35">
      <c r="A712" s="290" t="str">
        <f t="shared" si="86"/>
        <v>Sat</v>
      </c>
      <c r="B712" s="15"/>
      <c r="C712" s="16"/>
      <c r="D712" s="6"/>
      <c r="E712" s="6"/>
      <c r="F712" s="6"/>
      <c r="G712" s="6"/>
      <c r="H712" s="6"/>
      <c r="I712" s="6"/>
      <c r="J712" s="6"/>
      <c r="K712" s="6"/>
      <c r="L712" s="20"/>
      <c r="M712" s="84">
        <f t="shared" si="85"/>
        <v>0</v>
      </c>
      <c r="N712" s="250">
        <f>RHcount!X706</f>
        <v>0</v>
      </c>
      <c r="O712" s="17">
        <f t="shared" si="87"/>
        <v>12</v>
      </c>
      <c r="P712" s="17">
        <f t="shared" si="89"/>
        <v>12</v>
      </c>
      <c r="Q712" s="17">
        <f t="shared" si="90"/>
        <v>0</v>
      </c>
      <c r="R712" s="17">
        <f t="shared" si="91"/>
        <v>0</v>
      </c>
      <c r="S712" s="17">
        <f t="shared" si="92"/>
        <v>0</v>
      </c>
      <c r="T712" s="17">
        <f t="shared" si="88"/>
        <v>0</v>
      </c>
      <c r="U712" s="4"/>
      <c r="V712" s="4"/>
    </row>
    <row r="713" spans="1:22" x14ac:dyDescent="0.35">
      <c r="A713" s="290" t="str">
        <f t="shared" si="86"/>
        <v>Sat</v>
      </c>
      <c r="B713" s="15"/>
      <c r="C713" s="16"/>
      <c r="D713" s="6"/>
      <c r="E713" s="6"/>
      <c r="F713" s="6"/>
      <c r="G713" s="6"/>
      <c r="H713" s="6"/>
      <c r="I713" s="6"/>
      <c r="J713" s="6"/>
      <c r="K713" s="6"/>
      <c r="L713" s="20"/>
      <c r="M713" s="84">
        <f t="shared" si="85"/>
        <v>0</v>
      </c>
      <c r="N713" s="250">
        <f>RHcount!X707</f>
        <v>0</v>
      </c>
      <c r="O713" s="17">
        <f t="shared" si="87"/>
        <v>12</v>
      </c>
      <c r="P713" s="17">
        <f t="shared" si="89"/>
        <v>12</v>
      </c>
      <c r="Q713" s="17">
        <f t="shared" si="90"/>
        <v>0</v>
      </c>
      <c r="R713" s="17">
        <f t="shared" si="91"/>
        <v>0</v>
      </c>
      <c r="S713" s="17">
        <f t="shared" si="92"/>
        <v>0</v>
      </c>
      <c r="T713" s="17">
        <f t="shared" si="88"/>
        <v>0</v>
      </c>
      <c r="U713" s="4"/>
      <c r="V713" s="4"/>
    </row>
    <row r="714" spans="1:22" x14ac:dyDescent="0.35">
      <c r="A714" s="290" t="str">
        <f t="shared" si="86"/>
        <v>Sat</v>
      </c>
      <c r="B714" s="15"/>
      <c r="C714" s="16"/>
      <c r="D714" s="6"/>
      <c r="E714" s="6"/>
      <c r="F714" s="6"/>
      <c r="G714" s="6"/>
      <c r="H714" s="6"/>
      <c r="I714" s="6"/>
      <c r="J714" s="6"/>
      <c r="K714" s="6"/>
      <c r="L714" s="20"/>
      <c r="M714" s="84">
        <f t="shared" si="85"/>
        <v>0</v>
      </c>
      <c r="N714" s="250">
        <f>RHcount!X708</f>
        <v>0</v>
      </c>
      <c r="O714" s="17">
        <f t="shared" si="87"/>
        <v>12</v>
      </c>
      <c r="P714" s="17">
        <f t="shared" si="89"/>
        <v>12</v>
      </c>
      <c r="Q714" s="17">
        <f t="shared" si="90"/>
        <v>0</v>
      </c>
      <c r="R714" s="17">
        <f t="shared" si="91"/>
        <v>0</v>
      </c>
      <c r="S714" s="17">
        <f t="shared" si="92"/>
        <v>0</v>
      </c>
      <c r="T714" s="17">
        <f t="shared" si="88"/>
        <v>0</v>
      </c>
      <c r="U714" s="4"/>
      <c r="V714" s="4"/>
    </row>
    <row r="715" spans="1:22" x14ac:dyDescent="0.35">
      <c r="A715" s="290" t="str">
        <f t="shared" si="86"/>
        <v>Sat</v>
      </c>
      <c r="B715" s="15"/>
      <c r="C715" s="16"/>
      <c r="D715" s="6"/>
      <c r="E715" s="6"/>
      <c r="F715" s="6"/>
      <c r="G715" s="6"/>
      <c r="H715" s="6"/>
      <c r="I715" s="6"/>
      <c r="J715" s="6"/>
      <c r="K715" s="6"/>
      <c r="L715" s="20"/>
      <c r="M715" s="84">
        <f t="shared" ref="M715:M762" si="93">IF(F715&gt;"a",VLOOKUP(F715,$U$11:$V$26,2),F715)</f>
        <v>0</v>
      </c>
      <c r="N715" s="250">
        <f>RHcount!X709</f>
        <v>0</v>
      </c>
      <c r="O715" s="17">
        <f t="shared" si="87"/>
        <v>12</v>
      </c>
      <c r="P715" s="17">
        <f t="shared" si="89"/>
        <v>12</v>
      </c>
      <c r="Q715" s="17">
        <f t="shared" si="90"/>
        <v>0</v>
      </c>
      <c r="R715" s="17">
        <f t="shared" si="91"/>
        <v>0</v>
      </c>
      <c r="S715" s="17">
        <f t="shared" si="92"/>
        <v>0</v>
      </c>
      <c r="T715" s="17">
        <f t="shared" si="88"/>
        <v>0</v>
      </c>
      <c r="U715" s="4"/>
      <c r="V715" s="4"/>
    </row>
    <row r="716" spans="1:22" x14ac:dyDescent="0.35">
      <c r="A716" s="290" t="str">
        <f t="shared" si="86"/>
        <v>Sat</v>
      </c>
      <c r="B716" s="15"/>
      <c r="C716" s="16"/>
      <c r="D716" s="6"/>
      <c r="E716" s="6"/>
      <c r="F716" s="6"/>
      <c r="G716" s="6"/>
      <c r="H716" s="6"/>
      <c r="I716" s="6"/>
      <c r="J716" s="6"/>
      <c r="K716" s="6"/>
      <c r="L716" s="20"/>
      <c r="M716" s="84">
        <f t="shared" si="93"/>
        <v>0</v>
      </c>
      <c r="N716" s="250">
        <f>RHcount!X710</f>
        <v>0</v>
      </c>
      <c r="O716" s="17">
        <f t="shared" si="87"/>
        <v>12</v>
      </c>
      <c r="P716" s="17">
        <f t="shared" si="89"/>
        <v>12</v>
      </c>
      <c r="Q716" s="17">
        <f t="shared" si="90"/>
        <v>0</v>
      </c>
      <c r="R716" s="17">
        <f t="shared" si="91"/>
        <v>0</v>
      </c>
      <c r="S716" s="17">
        <f t="shared" si="92"/>
        <v>0</v>
      </c>
      <c r="T716" s="17">
        <f t="shared" si="88"/>
        <v>0</v>
      </c>
      <c r="U716" s="4"/>
      <c r="V716" s="4"/>
    </row>
    <row r="717" spans="1:22" x14ac:dyDescent="0.35">
      <c r="A717" s="290" t="str">
        <f t="shared" ref="A717:A762" si="94">TEXT(B717,"ddd")</f>
        <v>Sat</v>
      </c>
      <c r="B717" s="15"/>
      <c r="C717" s="16"/>
      <c r="D717" s="6"/>
      <c r="E717" s="6"/>
      <c r="F717" s="6"/>
      <c r="G717" s="6"/>
      <c r="H717" s="6"/>
      <c r="I717" s="6"/>
      <c r="J717" s="6"/>
      <c r="K717" s="6"/>
      <c r="L717" s="20"/>
      <c r="M717" s="84">
        <f t="shared" si="93"/>
        <v>0</v>
      </c>
      <c r="N717" s="250">
        <f>RHcount!X711</f>
        <v>0</v>
      </c>
      <c r="O717" s="17">
        <f t="shared" ref="O717:O762" si="95">HOUR(C717)+MINUTE(C717)/60+12</f>
        <v>12</v>
      </c>
      <c r="P717" s="17">
        <f t="shared" si="89"/>
        <v>12</v>
      </c>
      <c r="Q717" s="17">
        <f t="shared" si="90"/>
        <v>0</v>
      </c>
      <c r="R717" s="17">
        <f t="shared" si="91"/>
        <v>0</v>
      </c>
      <c r="S717" s="17">
        <f t="shared" si="92"/>
        <v>0</v>
      </c>
      <c r="T717" s="17">
        <f t="shared" ref="T717:T762" si="96">S717*R717</f>
        <v>0</v>
      </c>
      <c r="U717" s="4"/>
      <c r="V717" s="4"/>
    </row>
    <row r="718" spans="1:22" x14ac:dyDescent="0.35">
      <c r="A718" s="290" t="str">
        <f t="shared" si="94"/>
        <v>Sat</v>
      </c>
      <c r="B718" s="15"/>
      <c r="C718" s="16"/>
      <c r="D718" s="6"/>
      <c r="E718" s="6"/>
      <c r="F718" s="6"/>
      <c r="G718" s="6"/>
      <c r="H718" s="6"/>
      <c r="I718" s="6"/>
      <c r="J718" s="6"/>
      <c r="K718" s="6"/>
      <c r="L718" s="20"/>
      <c r="M718" s="84">
        <f t="shared" si="93"/>
        <v>0</v>
      </c>
      <c r="N718" s="250">
        <f>RHcount!X712</f>
        <v>0</v>
      </c>
      <c r="O718" s="17">
        <f t="shared" si="95"/>
        <v>12</v>
      </c>
      <c r="P718" s="17">
        <f t="shared" si="89"/>
        <v>12</v>
      </c>
      <c r="Q718" s="17">
        <f t="shared" si="90"/>
        <v>0</v>
      </c>
      <c r="R718" s="17">
        <f t="shared" si="91"/>
        <v>0</v>
      </c>
      <c r="S718" s="17">
        <f t="shared" si="92"/>
        <v>0</v>
      </c>
      <c r="T718" s="17">
        <f t="shared" si="96"/>
        <v>0</v>
      </c>
      <c r="U718" s="4"/>
      <c r="V718" s="4"/>
    </row>
    <row r="719" spans="1:22" x14ac:dyDescent="0.35">
      <c r="A719" s="290" t="str">
        <f t="shared" si="94"/>
        <v>Sat</v>
      </c>
      <c r="B719" s="15"/>
      <c r="C719" s="16"/>
      <c r="D719" s="6"/>
      <c r="E719" s="6"/>
      <c r="F719" s="6"/>
      <c r="G719" s="6"/>
      <c r="H719" s="6"/>
      <c r="I719" s="6"/>
      <c r="J719" s="6"/>
      <c r="K719" s="6"/>
      <c r="L719" s="20"/>
      <c r="M719" s="84">
        <f t="shared" si="93"/>
        <v>0</v>
      </c>
      <c r="N719" s="250">
        <f>RHcount!X713</f>
        <v>0</v>
      </c>
      <c r="O719" s="17">
        <f t="shared" si="95"/>
        <v>12</v>
      </c>
      <c r="P719" s="17">
        <f t="shared" si="89"/>
        <v>12</v>
      </c>
      <c r="Q719" s="17">
        <f t="shared" si="90"/>
        <v>0</v>
      </c>
      <c r="R719" s="17">
        <f t="shared" si="91"/>
        <v>0</v>
      </c>
      <c r="S719" s="17">
        <f t="shared" si="92"/>
        <v>0</v>
      </c>
      <c r="T719" s="17">
        <f t="shared" si="96"/>
        <v>0</v>
      </c>
      <c r="U719" s="4"/>
      <c r="V719" s="4"/>
    </row>
    <row r="720" spans="1:22" x14ac:dyDescent="0.35">
      <c r="A720" s="290" t="str">
        <f t="shared" si="94"/>
        <v>Sat</v>
      </c>
      <c r="B720" s="15"/>
      <c r="C720" s="16"/>
      <c r="D720" s="6"/>
      <c r="E720" s="6"/>
      <c r="F720" s="6"/>
      <c r="G720" s="6"/>
      <c r="H720" s="6"/>
      <c r="I720" s="6"/>
      <c r="J720" s="6"/>
      <c r="K720" s="6"/>
      <c r="L720" s="20"/>
      <c r="M720" s="84">
        <f t="shared" si="93"/>
        <v>0</v>
      </c>
      <c r="N720" s="250">
        <f>RHcount!X714</f>
        <v>0</v>
      </c>
      <c r="O720" s="17">
        <f t="shared" si="95"/>
        <v>12</v>
      </c>
      <c r="P720" s="17">
        <f t="shared" si="89"/>
        <v>12</v>
      </c>
      <c r="Q720" s="17">
        <f t="shared" si="90"/>
        <v>0</v>
      </c>
      <c r="R720" s="17">
        <f t="shared" si="91"/>
        <v>0</v>
      </c>
      <c r="S720" s="17">
        <f t="shared" si="92"/>
        <v>0</v>
      </c>
      <c r="T720" s="17">
        <f t="shared" si="96"/>
        <v>0</v>
      </c>
      <c r="U720" s="4"/>
      <c r="V720" s="4"/>
    </row>
    <row r="721" spans="1:22" x14ac:dyDescent="0.35">
      <c r="A721" s="290" t="str">
        <f t="shared" si="94"/>
        <v>Sat</v>
      </c>
      <c r="B721" s="15"/>
      <c r="C721" s="16"/>
      <c r="D721" s="6"/>
      <c r="E721" s="6"/>
      <c r="F721" s="6"/>
      <c r="G721" s="6"/>
      <c r="H721" s="6"/>
      <c r="I721" s="6"/>
      <c r="J721" s="6"/>
      <c r="K721" s="6"/>
      <c r="L721" s="20"/>
      <c r="M721" s="84">
        <f t="shared" si="93"/>
        <v>0</v>
      </c>
      <c r="N721" s="250">
        <f>RHcount!X715</f>
        <v>0</v>
      </c>
      <c r="O721" s="17">
        <f t="shared" si="95"/>
        <v>12</v>
      </c>
      <c r="P721" s="17">
        <f t="shared" si="89"/>
        <v>12</v>
      </c>
      <c r="Q721" s="17">
        <f t="shared" si="90"/>
        <v>0</v>
      </c>
      <c r="R721" s="17">
        <f t="shared" si="91"/>
        <v>0</v>
      </c>
      <c r="S721" s="17">
        <f t="shared" si="92"/>
        <v>0</v>
      </c>
      <c r="T721" s="17">
        <f t="shared" si="96"/>
        <v>0</v>
      </c>
      <c r="U721" s="4"/>
      <c r="V721" s="4"/>
    </row>
    <row r="722" spans="1:22" x14ac:dyDescent="0.35">
      <c r="A722" s="290" t="str">
        <f t="shared" si="94"/>
        <v>Sat</v>
      </c>
      <c r="B722" s="15"/>
      <c r="C722" s="16"/>
      <c r="D722" s="6"/>
      <c r="E722" s="6"/>
      <c r="F722" s="6"/>
      <c r="G722" s="6"/>
      <c r="H722" s="6"/>
      <c r="I722" s="6"/>
      <c r="J722" s="6"/>
      <c r="K722" s="6"/>
      <c r="L722" s="20"/>
      <c r="M722" s="84">
        <f t="shared" si="93"/>
        <v>0</v>
      </c>
      <c r="N722" s="250">
        <f>RHcount!X716</f>
        <v>0</v>
      </c>
      <c r="O722" s="17">
        <f t="shared" si="95"/>
        <v>12</v>
      </c>
      <c r="P722" s="17">
        <f t="shared" si="89"/>
        <v>12</v>
      </c>
      <c r="Q722" s="17">
        <f t="shared" si="90"/>
        <v>0</v>
      </c>
      <c r="R722" s="17">
        <f t="shared" si="91"/>
        <v>0</v>
      </c>
      <c r="S722" s="17">
        <f t="shared" si="92"/>
        <v>0</v>
      </c>
      <c r="T722" s="17">
        <f t="shared" si="96"/>
        <v>0</v>
      </c>
      <c r="U722" s="4"/>
      <c r="V722" s="4"/>
    </row>
    <row r="723" spans="1:22" x14ac:dyDescent="0.35">
      <c r="A723" s="290" t="str">
        <f t="shared" si="94"/>
        <v>Sat</v>
      </c>
      <c r="B723" s="15"/>
      <c r="C723" s="16"/>
      <c r="D723" s="6"/>
      <c r="E723" s="6"/>
      <c r="F723" s="6"/>
      <c r="G723" s="6"/>
      <c r="H723" s="6"/>
      <c r="I723" s="6"/>
      <c r="J723" s="6"/>
      <c r="K723" s="6"/>
      <c r="L723" s="20"/>
      <c r="M723" s="84">
        <f t="shared" si="93"/>
        <v>0</v>
      </c>
      <c r="N723" s="250">
        <f>RHcount!X717</f>
        <v>0</v>
      </c>
      <c r="O723" s="17">
        <f t="shared" si="95"/>
        <v>12</v>
      </c>
      <c r="P723" s="17">
        <f t="shared" si="89"/>
        <v>12</v>
      </c>
      <c r="Q723" s="17">
        <f t="shared" si="90"/>
        <v>0</v>
      </c>
      <c r="R723" s="17">
        <f t="shared" si="91"/>
        <v>0</v>
      </c>
      <c r="S723" s="17">
        <f t="shared" si="92"/>
        <v>0</v>
      </c>
      <c r="T723" s="17">
        <f t="shared" si="96"/>
        <v>0</v>
      </c>
      <c r="U723" s="4"/>
      <c r="V723" s="4"/>
    </row>
    <row r="724" spans="1:22" x14ac:dyDescent="0.35">
      <c r="A724" s="290" t="str">
        <f t="shared" si="94"/>
        <v>Sat</v>
      </c>
      <c r="B724" s="15"/>
      <c r="C724" s="16"/>
      <c r="D724" s="6"/>
      <c r="E724" s="6"/>
      <c r="F724" s="6"/>
      <c r="G724" s="6"/>
      <c r="H724" s="6"/>
      <c r="I724" s="6"/>
      <c r="J724" s="6"/>
      <c r="K724" s="6"/>
      <c r="L724" s="20"/>
      <c r="M724" s="84">
        <f t="shared" si="93"/>
        <v>0</v>
      </c>
      <c r="N724" s="250">
        <f>RHcount!X718</f>
        <v>0</v>
      </c>
      <c r="O724" s="17">
        <f t="shared" si="95"/>
        <v>12</v>
      </c>
      <c r="P724" s="17">
        <f t="shared" si="89"/>
        <v>12</v>
      </c>
      <c r="Q724" s="17">
        <f t="shared" si="90"/>
        <v>0</v>
      </c>
      <c r="R724" s="17">
        <f t="shared" si="91"/>
        <v>0</v>
      </c>
      <c r="S724" s="17">
        <f t="shared" si="92"/>
        <v>0</v>
      </c>
      <c r="T724" s="17">
        <f t="shared" si="96"/>
        <v>0</v>
      </c>
      <c r="U724" s="4"/>
      <c r="V724" s="4"/>
    </row>
    <row r="725" spans="1:22" x14ac:dyDescent="0.35">
      <c r="A725" s="290" t="str">
        <f t="shared" si="94"/>
        <v>Sat</v>
      </c>
      <c r="B725" s="15"/>
      <c r="C725" s="16"/>
      <c r="D725" s="6"/>
      <c r="E725" s="6"/>
      <c r="F725" s="6"/>
      <c r="G725" s="6"/>
      <c r="H725" s="6"/>
      <c r="I725" s="6"/>
      <c r="J725" s="6"/>
      <c r="K725" s="6"/>
      <c r="L725" s="20"/>
      <c r="M725" s="84">
        <f t="shared" si="93"/>
        <v>0</v>
      </c>
      <c r="N725" s="250">
        <f>RHcount!X719</f>
        <v>0</v>
      </c>
      <c r="O725" s="17">
        <f t="shared" si="95"/>
        <v>12</v>
      </c>
      <c r="P725" s="17">
        <f t="shared" si="89"/>
        <v>12</v>
      </c>
      <c r="Q725" s="17">
        <f t="shared" si="90"/>
        <v>0</v>
      </c>
      <c r="R725" s="17">
        <f t="shared" si="91"/>
        <v>0</v>
      </c>
      <c r="S725" s="17">
        <f t="shared" si="92"/>
        <v>0</v>
      </c>
      <c r="T725" s="17">
        <f t="shared" si="96"/>
        <v>0</v>
      </c>
      <c r="U725" s="4"/>
      <c r="V725" s="4"/>
    </row>
    <row r="726" spans="1:22" x14ac:dyDescent="0.35">
      <c r="A726" s="290" t="str">
        <f t="shared" si="94"/>
        <v>Sat</v>
      </c>
      <c r="B726" s="15"/>
      <c r="C726" s="16"/>
      <c r="D726" s="6"/>
      <c r="E726" s="6"/>
      <c r="F726" s="6"/>
      <c r="G726" s="6"/>
      <c r="H726" s="6"/>
      <c r="I726" s="6"/>
      <c r="J726" s="6"/>
      <c r="K726" s="6"/>
      <c r="L726" s="20"/>
      <c r="M726" s="84">
        <f t="shared" si="93"/>
        <v>0</v>
      </c>
      <c r="N726" s="250">
        <f>RHcount!X720</f>
        <v>0</v>
      </c>
      <c r="O726" s="17">
        <f t="shared" si="95"/>
        <v>12</v>
      </c>
      <c r="P726" s="17">
        <f t="shared" ref="P726:P762" si="97">IF(AND(O726&gt;20,O726&lt;30),20,O726)</f>
        <v>12</v>
      </c>
      <c r="Q726" s="17">
        <f t="shared" ref="Q726:Q762" si="98">IF(AND(O726&gt;20,O726&lt;30),0,MAX(0,E726-70))</f>
        <v>0</v>
      </c>
      <c r="R726" s="17">
        <f t="shared" ref="R726:R762" si="99">IF(P726&gt;0,ABS((P726-P725)/2+(P727-P726)/2),0)</f>
        <v>0</v>
      </c>
      <c r="S726" s="17">
        <f t="shared" ref="S726:S762" si="100">IF(OR(O726&gt;30,O726&lt;20),Q726+S725,0)</f>
        <v>0</v>
      </c>
      <c r="T726" s="17">
        <f t="shared" si="96"/>
        <v>0</v>
      </c>
      <c r="U726" s="4"/>
      <c r="V726" s="4"/>
    </row>
    <row r="727" spans="1:22" x14ac:dyDescent="0.35">
      <c r="A727" s="290" t="str">
        <f t="shared" si="94"/>
        <v>Sat</v>
      </c>
      <c r="B727" s="15"/>
      <c r="C727" s="16"/>
      <c r="D727" s="6"/>
      <c r="E727" s="6"/>
      <c r="F727" s="6"/>
      <c r="G727" s="6"/>
      <c r="H727" s="6"/>
      <c r="I727" s="6"/>
      <c r="J727" s="6"/>
      <c r="K727" s="6"/>
      <c r="L727" s="20"/>
      <c r="M727" s="84">
        <f t="shared" si="93"/>
        <v>0</v>
      </c>
      <c r="N727" s="250">
        <f>RHcount!X721</f>
        <v>0</v>
      </c>
      <c r="O727" s="17">
        <f t="shared" si="95"/>
        <v>12</v>
      </c>
      <c r="P727" s="17">
        <f t="shared" si="97"/>
        <v>12</v>
      </c>
      <c r="Q727" s="17">
        <f t="shared" si="98"/>
        <v>0</v>
      </c>
      <c r="R727" s="17">
        <f t="shared" si="99"/>
        <v>0</v>
      </c>
      <c r="S727" s="17">
        <f t="shared" si="100"/>
        <v>0</v>
      </c>
      <c r="T727" s="17">
        <f t="shared" si="96"/>
        <v>0</v>
      </c>
      <c r="U727" s="4"/>
      <c r="V727" s="4"/>
    </row>
    <row r="728" spans="1:22" x14ac:dyDescent="0.35">
      <c r="A728" s="290" t="str">
        <f t="shared" si="94"/>
        <v>Sat</v>
      </c>
      <c r="B728" s="15"/>
      <c r="C728" s="16"/>
      <c r="D728" s="6"/>
      <c r="E728" s="6"/>
      <c r="F728" s="6"/>
      <c r="G728" s="6"/>
      <c r="H728" s="6"/>
      <c r="I728" s="6"/>
      <c r="J728" s="6"/>
      <c r="K728" s="6"/>
      <c r="L728" s="20"/>
      <c r="M728" s="84">
        <f t="shared" si="93"/>
        <v>0</v>
      </c>
      <c r="N728" s="250">
        <f>RHcount!X722</f>
        <v>0</v>
      </c>
      <c r="O728" s="17">
        <f t="shared" si="95"/>
        <v>12</v>
      </c>
      <c r="P728" s="17">
        <f t="shared" si="97"/>
        <v>12</v>
      </c>
      <c r="Q728" s="17">
        <f t="shared" si="98"/>
        <v>0</v>
      </c>
      <c r="R728" s="17">
        <f t="shared" si="99"/>
        <v>0</v>
      </c>
      <c r="S728" s="17">
        <f t="shared" si="100"/>
        <v>0</v>
      </c>
      <c r="T728" s="17">
        <f t="shared" si="96"/>
        <v>0</v>
      </c>
      <c r="U728" s="4"/>
      <c r="V728" s="4"/>
    </row>
    <row r="729" spans="1:22" x14ac:dyDescent="0.35">
      <c r="A729" s="290" t="str">
        <f t="shared" si="94"/>
        <v>Sat</v>
      </c>
      <c r="B729" s="15"/>
      <c r="C729" s="16"/>
      <c r="D729" s="6"/>
      <c r="E729" s="6"/>
      <c r="F729" s="6"/>
      <c r="G729" s="6"/>
      <c r="H729" s="6"/>
      <c r="I729" s="6"/>
      <c r="J729" s="6"/>
      <c r="K729" s="6"/>
      <c r="L729" s="20"/>
      <c r="M729" s="84">
        <f t="shared" si="93"/>
        <v>0</v>
      </c>
      <c r="N729" s="250">
        <f>RHcount!X723</f>
        <v>0</v>
      </c>
      <c r="O729" s="17">
        <f t="shared" si="95"/>
        <v>12</v>
      </c>
      <c r="P729" s="17">
        <f t="shared" si="97"/>
        <v>12</v>
      </c>
      <c r="Q729" s="17">
        <f t="shared" si="98"/>
        <v>0</v>
      </c>
      <c r="R729" s="17">
        <f t="shared" si="99"/>
        <v>0</v>
      </c>
      <c r="S729" s="17">
        <f t="shared" si="100"/>
        <v>0</v>
      </c>
      <c r="T729" s="17">
        <f t="shared" si="96"/>
        <v>0</v>
      </c>
      <c r="U729" s="4"/>
      <c r="V729" s="4"/>
    </row>
    <row r="730" spans="1:22" x14ac:dyDescent="0.35">
      <c r="A730" s="290" t="str">
        <f t="shared" si="94"/>
        <v>Sat</v>
      </c>
      <c r="B730" s="15"/>
      <c r="C730" s="16"/>
      <c r="D730" s="6"/>
      <c r="E730" s="6"/>
      <c r="F730" s="6"/>
      <c r="G730" s="6"/>
      <c r="H730" s="6"/>
      <c r="I730" s="6"/>
      <c r="J730" s="6"/>
      <c r="K730" s="6"/>
      <c r="L730" s="20"/>
      <c r="M730" s="84">
        <f t="shared" si="93"/>
        <v>0</v>
      </c>
      <c r="N730" s="250">
        <f>RHcount!X724</f>
        <v>0</v>
      </c>
      <c r="O730" s="17">
        <f t="shared" si="95"/>
        <v>12</v>
      </c>
      <c r="P730" s="17">
        <f t="shared" si="97"/>
        <v>12</v>
      </c>
      <c r="Q730" s="17">
        <f t="shared" si="98"/>
        <v>0</v>
      </c>
      <c r="R730" s="17">
        <f t="shared" si="99"/>
        <v>0</v>
      </c>
      <c r="S730" s="17">
        <f t="shared" si="100"/>
        <v>0</v>
      </c>
      <c r="T730" s="17">
        <f t="shared" si="96"/>
        <v>0</v>
      </c>
      <c r="U730" s="4"/>
      <c r="V730" s="4"/>
    </row>
    <row r="731" spans="1:22" x14ac:dyDescent="0.35">
      <c r="A731" s="290" t="str">
        <f t="shared" si="94"/>
        <v>Sat</v>
      </c>
      <c r="B731" s="15"/>
      <c r="C731" s="16"/>
      <c r="D731" s="6"/>
      <c r="E731" s="6"/>
      <c r="F731" s="6"/>
      <c r="G731" s="6"/>
      <c r="H731" s="6"/>
      <c r="I731" s="6"/>
      <c r="J731" s="6"/>
      <c r="K731" s="6"/>
      <c r="L731" s="20"/>
      <c r="M731" s="84">
        <f t="shared" si="93"/>
        <v>0</v>
      </c>
      <c r="N731" s="250">
        <f>RHcount!X725</f>
        <v>0</v>
      </c>
      <c r="O731" s="17">
        <f t="shared" si="95"/>
        <v>12</v>
      </c>
      <c r="P731" s="17">
        <f t="shared" si="97"/>
        <v>12</v>
      </c>
      <c r="Q731" s="17">
        <f t="shared" si="98"/>
        <v>0</v>
      </c>
      <c r="R731" s="17">
        <f t="shared" si="99"/>
        <v>0</v>
      </c>
      <c r="S731" s="17">
        <f t="shared" si="100"/>
        <v>0</v>
      </c>
      <c r="T731" s="17">
        <f t="shared" si="96"/>
        <v>0</v>
      </c>
      <c r="U731" s="4"/>
      <c r="V731" s="4"/>
    </row>
    <row r="732" spans="1:22" x14ac:dyDescent="0.35">
      <c r="A732" s="290" t="str">
        <f t="shared" si="94"/>
        <v>Sat</v>
      </c>
      <c r="B732" s="15"/>
      <c r="C732" s="16"/>
      <c r="D732" s="6"/>
      <c r="E732" s="6"/>
      <c r="F732" s="6"/>
      <c r="G732" s="6"/>
      <c r="H732" s="6"/>
      <c r="I732" s="6"/>
      <c r="J732" s="6"/>
      <c r="K732" s="6"/>
      <c r="L732" s="20"/>
      <c r="M732" s="84">
        <f t="shared" si="93"/>
        <v>0</v>
      </c>
      <c r="N732" s="250">
        <f>RHcount!X726</f>
        <v>0</v>
      </c>
      <c r="O732" s="17">
        <f t="shared" si="95"/>
        <v>12</v>
      </c>
      <c r="P732" s="17">
        <f t="shared" si="97"/>
        <v>12</v>
      </c>
      <c r="Q732" s="17">
        <f t="shared" si="98"/>
        <v>0</v>
      </c>
      <c r="R732" s="17">
        <f t="shared" si="99"/>
        <v>0</v>
      </c>
      <c r="S732" s="17">
        <f t="shared" si="100"/>
        <v>0</v>
      </c>
      <c r="T732" s="17">
        <f t="shared" si="96"/>
        <v>0</v>
      </c>
      <c r="U732" s="4"/>
      <c r="V732" s="4"/>
    </row>
    <row r="733" spans="1:22" x14ac:dyDescent="0.35">
      <c r="A733" s="290" t="str">
        <f t="shared" si="94"/>
        <v>Sat</v>
      </c>
      <c r="B733" s="15"/>
      <c r="C733" s="16"/>
      <c r="D733" s="6"/>
      <c r="E733" s="6"/>
      <c r="F733" s="6"/>
      <c r="G733" s="6"/>
      <c r="H733" s="6"/>
      <c r="I733" s="6"/>
      <c r="J733" s="6"/>
      <c r="K733" s="6"/>
      <c r="L733" s="20"/>
      <c r="M733" s="84">
        <f t="shared" si="93"/>
        <v>0</v>
      </c>
      <c r="N733" s="250">
        <f>RHcount!X727</f>
        <v>0</v>
      </c>
      <c r="O733" s="17">
        <f t="shared" si="95"/>
        <v>12</v>
      </c>
      <c r="P733" s="17">
        <f t="shared" si="97"/>
        <v>12</v>
      </c>
      <c r="Q733" s="17">
        <f t="shared" si="98"/>
        <v>0</v>
      </c>
      <c r="R733" s="17">
        <f t="shared" si="99"/>
        <v>0</v>
      </c>
      <c r="S733" s="17">
        <f t="shared" si="100"/>
        <v>0</v>
      </c>
      <c r="T733" s="17">
        <f t="shared" si="96"/>
        <v>0</v>
      </c>
      <c r="U733" s="4"/>
      <c r="V733" s="4"/>
    </row>
    <row r="734" spans="1:22" x14ac:dyDescent="0.35">
      <c r="A734" s="290" t="str">
        <f t="shared" si="94"/>
        <v>Sat</v>
      </c>
      <c r="B734" s="15"/>
      <c r="C734" s="16"/>
      <c r="D734" s="6"/>
      <c r="E734" s="6"/>
      <c r="F734" s="6"/>
      <c r="G734" s="6"/>
      <c r="H734" s="6"/>
      <c r="I734" s="6"/>
      <c r="J734" s="6"/>
      <c r="K734" s="6"/>
      <c r="L734" s="20"/>
      <c r="M734" s="84">
        <f t="shared" si="93"/>
        <v>0</v>
      </c>
      <c r="N734" s="250">
        <f>RHcount!X728</f>
        <v>0</v>
      </c>
      <c r="O734" s="17">
        <f t="shared" si="95"/>
        <v>12</v>
      </c>
      <c r="P734" s="17">
        <f t="shared" si="97"/>
        <v>12</v>
      </c>
      <c r="Q734" s="17">
        <f t="shared" si="98"/>
        <v>0</v>
      </c>
      <c r="R734" s="17">
        <f t="shared" si="99"/>
        <v>0</v>
      </c>
      <c r="S734" s="17">
        <f t="shared" si="100"/>
        <v>0</v>
      </c>
      <c r="T734" s="17">
        <f t="shared" si="96"/>
        <v>0</v>
      </c>
      <c r="U734" s="4"/>
      <c r="V734" s="4"/>
    </row>
    <row r="735" spans="1:22" x14ac:dyDescent="0.35">
      <c r="A735" s="290" t="str">
        <f t="shared" si="94"/>
        <v>Sat</v>
      </c>
      <c r="B735" s="15"/>
      <c r="C735" s="16"/>
      <c r="D735" s="6"/>
      <c r="E735" s="6"/>
      <c r="F735" s="6"/>
      <c r="G735" s="6"/>
      <c r="H735" s="6"/>
      <c r="I735" s="6"/>
      <c r="J735" s="6"/>
      <c r="K735" s="6"/>
      <c r="L735" s="20"/>
      <c r="M735" s="84">
        <f t="shared" si="93"/>
        <v>0</v>
      </c>
      <c r="N735" s="250">
        <f>RHcount!X729</f>
        <v>0</v>
      </c>
      <c r="O735" s="17">
        <f t="shared" si="95"/>
        <v>12</v>
      </c>
      <c r="P735" s="17">
        <f t="shared" si="97"/>
        <v>12</v>
      </c>
      <c r="Q735" s="17">
        <f t="shared" si="98"/>
        <v>0</v>
      </c>
      <c r="R735" s="17">
        <f t="shared" si="99"/>
        <v>0</v>
      </c>
      <c r="S735" s="17">
        <f t="shared" si="100"/>
        <v>0</v>
      </c>
      <c r="T735" s="17">
        <f t="shared" si="96"/>
        <v>0</v>
      </c>
      <c r="U735" s="4"/>
      <c r="V735" s="4"/>
    </row>
    <row r="736" spans="1:22" x14ac:dyDescent="0.35">
      <c r="A736" s="290" t="str">
        <f t="shared" si="94"/>
        <v>Sat</v>
      </c>
      <c r="B736" s="15"/>
      <c r="C736" s="16"/>
      <c r="D736" s="6"/>
      <c r="E736" s="6"/>
      <c r="F736" s="6"/>
      <c r="G736" s="6"/>
      <c r="H736" s="6"/>
      <c r="I736" s="6"/>
      <c r="J736" s="6"/>
      <c r="K736" s="6"/>
      <c r="L736" s="20"/>
      <c r="M736" s="84">
        <f t="shared" si="93"/>
        <v>0</v>
      </c>
      <c r="N736" s="250">
        <f>RHcount!X730</f>
        <v>0</v>
      </c>
      <c r="O736" s="17">
        <f t="shared" si="95"/>
        <v>12</v>
      </c>
      <c r="P736" s="17">
        <f t="shared" si="97"/>
        <v>12</v>
      </c>
      <c r="Q736" s="17">
        <f t="shared" si="98"/>
        <v>0</v>
      </c>
      <c r="R736" s="17">
        <f t="shared" si="99"/>
        <v>0</v>
      </c>
      <c r="S736" s="17">
        <f t="shared" si="100"/>
        <v>0</v>
      </c>
      <c r="T736" s="17">
        <f t="shared" si="96"/>
        <v>0</v>
      </c>
      <c r="U736" s="4"/>
      <c r="V736" s="4"/>
    </row>
    <row r="737" spans="1:22" x14ac:dyDescent="0.35">
      <c r="A737" s="290" t="str">
        <f t="shared" si="94"/>
        <v>Sat</v>
      </c>
      <c r="B737" s="15"/>
      <c r="C737" s="16"/>
      <c r="D737" s="6"/>
      <c r="E737" s="6"/>
      <c r="F737" s="6"/>
      <c r="G737" s="6"/>
      <c r="H737" s="6"/>
      <c r="I737" s="6"/>
      <c r="J737" s="6"/>
      <c r="K737" s="6"/>
      <c r="L737" s="20"/>
      <c r="M737" s="84">
        <f t="shared" si="93"/>
        <v>0</v>
      </c>
      <c r="N737" s="250">
        <f>RHcount!X731</f>
        <v>0</v>
      </c>
      <c r="O737" s="17">
        <f t="shared" si="95"/>
        <v>12</v>
      </c>
      <c r="P737" s="17">
        <f t="shared" si="97"/>
        <v>12</v>
      </c>
      <c r="Q737" s="17">
        <f t="shared" si="98"/>
        <v>0</v>
      </c>
      <c r="R737" s="17">
        <f t="shared" si="99"/>
        <v>0</v>
      </c>
      <c r="S737" s="17">
        <f t="shared" si="100"/>
        <v>0</v>
      </c>
      <c r="T737" s="17">
        <f t="shared" si="96"/>
        <v>0</v>
      </c>
      <c r="U737" s="4"/>
      <c r="V737" s="4"/>
    </row>
    <row r="738" spans="1:22" x14ac:dyDescent="0.35">
      <c r="A738" s="290" t="str">
        <f t="shared" si="94"/>
        <v>Sat</v>
      </c>
      <c r="B738" s="15"/>
      <c r="C738" s="16"/>
      <c r="D738" s="6"/>
      <c r="E738" s="6"/>
      <c r="F738" s="6"/>
      <c r="G738" s="6"/>
      <c r="H738" s="6"/>
      <c r="I738" s="6"/>
      <c r="J738" s="6"/>
      <c r="K738" s="6"/>
      <c r="L738" s="20"/>
      <c r="M738" s="84">
        <f t="shared" si="93"/>
        <v>0</v>
      </c>
      <c r="N738" s="250">
        <f>RHcount!X732</f>
        <v>0</v>
      </c>
      <c r="O738" s="17">
        <f t="shared" si="95"/>
        <v>12</v>
      </c>
      <c r="P738" s="17">
        <f t="shared" si="97"/>
        <v>12</v>
      </c>
      <c r="Q738" s="17">
        <f t="shared" si="98"/>
        <v>0</v>
      </c>
      <c r="R738" s="17">
        <f t="shared" si="99"/>
        <v>0</v>
      </c>
      <c r="S738" s="17">
        <f t="shared" si="100"/>
        <v>0</v>
      </c>
      <c r="T738" s="17">
        <f t="shared" si="96"/>
        <v>0</v>
      </c>
      <c r="U738" s="4"/>
      <c r="V738" s="4"/>
    </row>
    <row r="739" spans="1:22" x14ac:dyDescent="0.35">
      <c r="A739" s="290" t="str">
        <f t="shared" si="94"/>
        <v>Sat</v>
      </c>
      <c r="B739" s="15"/>
      <c r="C739" s="16"/>
      <c r="D739" s="6"/>
      <c r="E739" s="6"/>
      <c r="F739" s="6"/>
      <c r="G739" s="6"/>
      <c r="H739" s="6"/>
      <c r="I739" s="6"/>
      <c r="J739" s="6"/>
      <c r="K739" s="6"/>
      <c r="L739" s="20"/>
      <c r="M739" s="84">
        <f t="shared" si="93"/>
        <v>0</v>
      </c>
      <c r="N739" s="250">
        <f>RHcount!X733</f>
        <v>0</v>
      </c>
      <c r="O739" s="17">
        <f t="shared" si="95"/>
        <v>12</v>
      </c>
      <c r="P739" s="17">
        <f t="shared" si="97"/>
        <v>12</v>
      </c>
      <c r="Q739" s="17">
        <f t="shared" si="98"/>
        <v>0</v>
      </c>
      <c r="R739" s="17">
        <f t="shared" si="99"/>
        <v>0</v>
      </c>
      <c r="S739" s="17">
        <f t="shared" si="100"/>
        <v>0</v>
      </c>
      <c r="T739" s="17">
        <f t="shared" si="96"/>
        <v>0</v>
      </c>
      <c r="U739" s="4"/>
      <c r="V739" s="4"/>
    </row>
    <row r="740" spans="1:22" x14ac:dyDescent="0.35">
      <c r="A740" s="290" t="str">
        <f t="shared" si="94"/>
        <v>Sat</v>
      </c>
      <c r="B740" s="15"/>
      <c r="C740" s="16"/>
      <c r="D740" s="6"/>
      <c r="E740" s="6"/>
      <c r="F740" s="6"/>
      <c r="G740" s="6"/>
      <c r="H740" s="6"/>
      <c r="I740" s="6"/>
      <c r="J740" s="6"/>
      <c r="K740" s="6"/>
      <c r="L740" s="20"/>
      <c r="M740" s="84">
        <f t="shared" si="93"/>
        <v>0</v>
      </c>
      <c r="N740" s="250">
        <f>RHcount!X734</f>
        <v>0</v>
      </c>
      <c r="O740" s="17">
        <f t="shared" si="95"/>
        <v>12</v>
      </c>
      <c r="P740" s="17">
        <f t="shared" si="97"/>
        <v>12</v>
      </c>
      <c r="Q740" s="17">
        <f t="shared" si="98"/>
        <v>0</v>
      </c>
      <c r="R740" s="17">
        <f t="shared" si="99"/>
        <v>0</v>
      </c>
      <c r="S740" s="17">
        <f t="shared" si="100"/>
        <v>0</v>
      </c>
      <c r="T740" s="17">
        <f t="shared" si="96"/>
        <v>0</v>
      </c>
      <c r="U740" s="4"/>
      <c r="V740" s="4"/>
    </row>
    <row r="741" spans="1:22" x14ac:dyDescent="0.35">
      <c r="A741" s="290" t="str">
        <f t="shared" si="94"/>
        <v>Sat</v>
      </c>
      <c r="B741" s="15"/>
      <c r="C741" s="16"/>
      <c r="D741" s="6"/>
      <c r="E741" s="6"/>
      <c r="F741" s="6"/>
      <c r="G741" s="6"/>
      <c r="H741" s="6"/>
      <c r="I741" s="6"/>
      <c r="J741" s="6"/>
      <c r="K741" s="6"/>
      <c r="L741" s="20"/>
      <c r="M741" s="84">
        <f t="shared" si="93"/>
        <v>0</v>
      </c>
      <c r="N741" s="250">
        <f>RHcount!X735</f>
        <v>0</v>
      </c>
      <c r="O741" s="17">
        <f t="shared" si="95"/>
        <v>12</v>
      </c>
      <c r="P741" s="17">
        <f t="shared" si="97"/>
        <v>12</v>
      </c>
      <c r="Q741" s="17">
        <f t="shared" si="98"/>
        <v>0</v>
      </c>
      <c r="R741" s="17">
        <f t="shared" si="99"/>
        <v>0</v>
      </c>
      <c r="S741" s="17">
        <f t="shared" si="100"/>
        <v>0</v>
      </c>
      <c r="T741" s="17">
        <f t="shared" si="96"/>
        <v>0</v>
      </c>
      <c r="U741" s="4"/>
      <c r="V741" s="4"/>
    </row>
    <row r="742" spans="1:22" x14ac:dyDescent="0.35">
      <c r="A742" s="290" t="str">
        <f t="shared" si="94"/>
        <v>Sat</v>
      </c>
      <c r="B742" s="15"/>
      <c r="C742" s="16"/>
      <c r="D742" s="6"/>
      <c r="E742" s="6"/>
      <c r="F742" s="6"/>
      <c r="G742" s="6"/>
      <c r="H742" s="6"/>
      <c r="I742" s="6"/>
      <c r="J742" s="6"/>
      <c r="K742" s="6"/>
      <c r="L742" s="20"/>
      <c r="M742" s="84">
        <f t="shared" si="93"/>
        <v>0</v>
      </c>
      <c r="N742" s="250">
        <f>RHcount!X736</f>
        <v>0</v>
      </c>
      <c r="O742" s="17">
        <f t="shared" si="95"/>
        <v>12</v>
      </c>
      <c r="P742" s="17">
        <f t="shared" si="97"/>
        <v>12</v>
      </c>
      <c r="Q742" s="17">
        <f t="shared" si="98"/>
        <v>0</v>
      </c>
      <c r="R742" s="17">
        <f t="shared" si="99"/>
        <v>0</v>
      </c>
      <c r="S742" s="17">
        <f t="shared" si="100"/>
        <v>0</v>
      </c>
      <c r="T742" s="17">
        <f t="shared" si="96"/>
        <v>0</v>
      </c>
      <c r="U742" s="4"/>
      <c r="V742" s="4"/>
    </row>
    <row r="743" spans="1:22" x14ac:dyDescent="0.35">
      <c r="A743" s="290" t="str">
        <f t="shared" si="94"/>
        <v>Sat</v>
      </c>
      <c r="B743" s="15"/>
      <c r="C743" s="16"/>
      <c r="D743" s="6"/>
      <c r="E743" s="6"/>
      <c r="F743" s="6"/>
      <c r="G743" s="6"/>
      <c r="H743" s="6"/>
      <c r="I743" s="6"/>
      <c r="J743" s="6"/>
      <c r="K743" s="6"/>
      <c r="L743" s="20"/>
      <c r="M743" s="84">
        <f t="shared" si="93"/>
        <v>0</v>
      </c>
      <c r="N743" s="250">
        <f>RHcount!X737</f>
        <v>0</v>
      </c>
      <c r="O743" s="17">
        <f t="shared" si="95"/>
        <v>12</v>
      </c>
      <c r="P743" s="17">
        <f t="shared" si="97"/>
        <v>12</v>
      </c>
      <c r="Q743" s="17">
        <f t="shared" si="98"/>
        <v>0</v>
      </c>
      <c r="R743" s="17">
        <f t="shared" si="99"/>
        <v>0</v>
      </c>
      <c r="S743" s="17">
        <f t="shared" si="100"/>
        <v>0</v>
      </c>
      <c r="T743" s="17">
        <f t="shared" si="96"/>
        <v>0</v>
      </c>
      <c r="U743" s="4"/>
      <c r="V743" s="4"/>
    </row>
    <row r="744" spans="1:22" x14ac:dyDescent="0.35">
      <c r="A744" s="290" t="str">
        <f t="shared" si="94"/>
        <v>Sat</v>
      </c>
      <c r="B744" s="15"/>
      <c r="C744" s="16"/>
      <c r="D744" s="6"/>
      <c r="E744" s="6"/>
      <c r="F744" s="6"/>
      <c r="G744" s="6"/>
      <c r="H744" s="6"/>
      <c r="I744" s="6"/>
      <c r="J744" s="6"/>
      <c r="K744" s="6"/>
      <c r="L744" s="20"/>
      <c r="M744" s="84">
        <f t="shared" si="93"/>
        <v>0</v>
      </c>
      <c r="N744" s="250">
        <f>RHcount!X738</f>
        <v>0</v>
      </c>
      <c r="O744" s="17">
        <f t="shared" si="95"/>
        <v>12</v>
      </c>
      <c r="P744" s="17">
        <f t="shared" si="97"/>
        <v>12</v>
      </c>
      <c r="Q744" s="17">
        <f t="shared" si="98"/>
        <v>0</v>
      </c>
      <c r="R744" s="17">
        <f t="shared" si="99"/>
        <v>0</v>
      </c>
      <c r="S744" s="17">
        <f t="shared" si="100"/>
        <v>0</v>
      </c>
      <c r="T744" s="17">
        <f t="shared" si="96"/>
        <v>0</v>
      </c>
      <c r="U744" s="4"/>
      <c r="V744" s="4"/>
    </row>
    <row r="745" spans="1:22" x14ac:dyDescent="0.35">
      <c r="A745" s="290" t="str">
        <f t="shared" si="94"/>
        <v>Sat</v>
      </c>
      <c r="B745" s="15"/>
      <c r="C745" s="16"/>
      <c r="D745" s="6"/>
      <c r="E745" s="6"/>
      <c r="F745" s="6"/>
      <c r="G745" s="6"/>
      <c r="H745" s="6"/>
      <c r="I745" s="6"/>
      <c r="J745" s="6"/>
      <c r="K745" s="6"/>
      <c r="L745" s="20"/>
      <c r="M745" s="84">
        <f t="shared" si="93"/>
        <v>0</v>
      </c>
      <c r="N745" s="250">
        <f>RHcount!X739</f>
        <v>0</v>
      </c>
      <c r="O745" s="17">
        <f t="shared" si="95"/>
        <v>12</v>
      </c>
      <c r="P745" s="17">
        <f t="shared" si="97"/>
        <v>12</v>
      </c>
      <c r="Q745" s="17">
        <f t="shared" si="98"/>
        <v>0</v>
      </c>
      <c r="R745" s="17">
        <f t="shared" si="99"/>
        <v>0</v>
      </c>
      <c r="S745" s="17">
        <f t="shared" si="100"/>
        <v>0</v>
      </c>
      <c r="T745" s="17">
        <f t="shared" si="96"/>
        <v>0</v>
      </c>
      <c r="U745" s="4"/>
      <c r="V745" s="4"/>
    </row>
    <row r="746" spans="1:22" x14ac:dyDescent="0.35">
      <c r="A746" s="290" t="str">
        <f t="shared" si="94"/>
        <v>Sat</v>
      </c>
      <c r="B746" s="15"/>
      <c r="C746" s="16"/>
      <c r="D746" s="6"/>
      <c r="E746" s="6"/>
      <c r="F746" s="6"/>
      <c r="G746" s="6"/>
      <c r="H746" s="6"/>
      <c r="I746" s="6"/>
      <c r="J746" s="6"/>
      <c r="K746" s="6"/>
      <c r="L746" s="20"/>
      <c r="M746" s="84">
        <f t="shared" si="93"/>
        <v>0</v>
      </c>
      <c r="N746" s="250">
        <f>RHcount!X740</f>
        <v>0</v>
      </c>
      <c r="O746" s="17">
        <f t="shared" si="95"/>
        <v>12</v>
      </c>
      <c r="P746" s="17">
        <f t="shared" si="97"/>
        <v>12</v>
      </c>
      <c r="Q746" s="17">
        <f t="shared" si="98"/>
        <v>0</v>
      </c>
      <c r="R746" s="17">
        <f t="shared" si="99"/>
        <v>0</v>
      </c>
      <c r="S746" s="17">
        <f t="shared" si="100"/>
        <v>0</v>
      </c>
      <c r="T746" s="17">
        <f t="shared" si="96"/>
        <v>0</v>
      </c>
      <c r="U746" s="4"/>
      <c r="V746" s="4"/>
    </row>
    <row r="747" spans="1:22" x14ac:dyDescent="0.35">
      <c r="A747" s="290" t="str">
        <f t="shared" si="94"/>
        <v>Sat</v>
      </c>
      <c r="B747" s="15"/>
      <c r="C747" s="16"/>
      <c r="D747" s="6"/>
      <c r="E747" s="6"/>
      <c r="F747" s="6"/>
      <c r="G747" s="6"/>
      <c r="H747" s="6"/>
      <c r="I747" s="6"/>
      <c r="J747" s="6"/>
      <c r="K747" s="6"/>
      <c r="L747" s="20"/>
      <c r="M747" s="84">
        <f t="shared" si="93"/>
        <v>0</v>
      </c>
      <c r="N747" s="250">
        <f>RHcount!X741</f>
        <v>0</v>
      </c>
      <c r="O747" s="17">
        <f t="shared" si="95"/>
        <v>12</v>
      </c>
      <c r="P747" s="17">
        <f t="shared" si="97"/>
        <v>12</v>
      </c>
      <c r="Q747" s="17">
        <f t="shared" si="98"/>
        <v>0</v>
      </c>
      <c r="R747" s="17">
        <f t="shared" si="99"/>
        <v>0</v>
      </c>
      <c r="S747" s="17">
        <f t="shared" si="100"/>
        <v>0</v>
      </c>
      <c r="T747" s="17">
        <f t="shared" si="96"/>
        <v>0</v>
      </c>
      <c r="U747" s="4"/>
      <c r="V747" s="4"/>
    </row>
    <row r="748" spans="1:22" x14ac:dyDescent="0.35">
      <c r="A748" s="290" t="str">
        <f t="shared" si="94"/>
        <v>Sat</v>
      </c>
      <c r="B748" s="15"/>
      <c r="C748" s="16"/>
      <c r="D748" s="6"/>
      <c r="E748" s="6"/>
      <c r="F748" s="6"/>
      <c r="G748" s="6"/>
      <c r="H748" s="6"/>
      <c r="I748" s="6"/>
      <c r="J748" s="6"/>
      <c r="K748" s="6"/>
      <c r="L748" s="20"/>
      <c r="M748" s="84">
        <f t="shared" si="93"/>
        <v>0</v>
      </c>
      <c r="N748" s="250">
        <f>RHcount!X742</f>
        <v>0</v>
      </c>
      <c r="O748" s="17">
        <f t="shared" si="95"/>
        <v>12</v>
      </c>
      <c r="P748" s="17">
        <f t="shared" si="97"/>
        <v>12</v>
      </c>
      <c r="Q748" s="17">
        <f t="shared" si="98"/>
        <v>0</v>
      </c>
      <c r="R748" s="17">
        <f t="shared" si="99"/>
        <v>0</v>
      </c>
      <c r="S748" s="17">
        <f t="shared" si="100"/>
        <v>0</v>
      </c>
      <c r="T748" s="17">
        <f t="shared" si="96"/>
        <v>0</v>
      </c>
      <c r="U748" s="4"/>
      <c r="V748" s="4"/>
    </row>
    <row r="749" spans="1:22" x14ac:dyDescent="0.35">
      <c r="A749" s="290" t="str">
        <f t="shared" si="94"/>
        <v>Sat</v>
      </c>
      <c r="B749" s="15"/>
      <c r="C749" s="16"/>
      <c r="D749" s="6"/>
      <c r="E749" s="6"/>
      <c r="F749" s="6"/>
      <c r="G749" s="6"/>
      <c r="H749" s="6"/>
      <c r="I749" s="6"/>
      <c r="J749" s="6"/>
      <c r="K749" s="6"/>
      <c r="L749" s="20"/>
      <c r="M749" s="84">
        <f t="shared" si="93"/>
        <v>0</v>
      </c>
      <c r="N749" s="250">
        <f>RHcount!X743</f>
        <v>0</v>
      </c>
      <c r="O749" s="17">
        <f t="shared" si="95"/>
        <v>12</v>
      </c>
      <c r="P749" s="17">
        <f t="shared" si="97"/>
        <v>12</v>
      </c>
      <c r="Q749" s="17">
        <f t="shared" si="98"/>
        <v>0</v>
      </c>
      <c r="R749" s="17">
        <f t="shared" si="99"/>
        <v>0</v>
      </c>
      <c r="S749" s="17">
        <f t="shared" si="100"/>
        <v>0</v>
      </c>
      <c r="T749" s="17">
        <f t="shared" si="96"/>
        <v>0</v>
      </c>
      <c r="U749" s="4"/>
      <c r="V749" s="4"/>
    </row>
    <row r="750" spans="1:22" x14ac:dyDescent="0.35">
      <c r="A750" s="290" t="str">
        <f t="shared" si="94"/>
        <v>Sat</v>
      </c>
      <c r="B750" s="15"/>
      <c r="C750" s="16"/>
      <c r="D750" s="6"/>
      <c r="E750" s="6"/>
      <c r="F750" s="6"/>
      <c r="G750" s="6"/>
      <c r="H750" s="6"/>
      <c r="I750" s="6"/>
      <c r="J750" s="6"/>
      <c r="K750" s="6"/>
      <c r="L750" s="20"/>
      <c r="M750" s="84">
        <f t="shared" si="93"/>
        <v>0</v>
      </c>
      <c r="N750" s="250">
        <f>RHcount!X744</f>
        <v>0</v>
      </c>
      <c r="O750" s="17">
        <f t="shared" si="95"/>
        <v>12</v>
      </c>
      <c r="P750" s="17">
        <f t="shared" si="97"/>
        <v>12</v>
      </c>
      <c r="Q750" s="17">
        <f t="shared" si="98"/>
        <v>0</v>
      </c>
      <c r="R750" s="17">
        <f t="shared" si="99"/>
        <v>0</v>
      </c>
      <c r="S750" s="17">
        <f t="shared" si="100"/>
        <v>0</v>
      </c>
      <c r="T750" s="17">
        <f t="shared" si="96"/>
        <v>0</v>
      </c>
      <c r="U750" s="4"/>
      <c r="V750" s="4"/>
    </row>
    <row r="751" spans="1:22" x14ac:dyDescent="0.35">
      <c r="A751" s="290" t="str">
        <f t="shared" si="94"/>
        <v>Sat</v>
      </c>
      <c r="B751" s="15"/>
      <c r="C751" s="16"/>
      <c r="D751" s="6"/>
      <c r="E751" s="6"/>
      <c r="F751" s="6"/>
      <c r="G751" s="6"/>
      <c r="H751" s="6"/>
      <c r="I751" s="6"/>
      <c r="J751" s="6"/>
      <c r="K751" s="6"/>
      <c r="L751" s="20"/>
      <c r="M751" s="84">
        <f t="shared" si="93"/>
        <v>0</v>
      </c>
      <c r="N751" s="250">
        <f>RHcount!X745</f>
        <v>0</v>
      </c>
      <c r="O751" s="17">
        <f t="shared" si="95"/>
        <v>12</v>
      </c>
      <c r="P751" s="17">
        <f t="shared" si="97"/>
        <v>12</v>
      </c>
      <c r="Q751" s="17">
        <f t="shared" si="98"/>
        <v>0</v>
      </c>
      <c r="R751" s="17">
        <f t="shared" si="99"/>
        <v>0</v>
      </c>
      <c r="S751" s="17">
        <f t="shared" si="100"/>
        <v>0</v>
      </c>
      <c r="T751" s="17">
        <f t="shared" si="96"/>
        <v>0</v>
      </c>
      <c r="U751" s="4"/>
      <c r="V751" s="4"/>
    </row>
    <row r="752" spans="1:22" x14ac:dyDescent="0.35">
      <c r="A752" s="290" t="str">
        <f t="shared" si="94"/>
        <v>Sat</v>
      </c>
      <c r="B752" s="15"/>
      <c r="C752" s="16"/>
      <c r="D752" s="6"/>
      <c r="E752" s="6"/>
      <c r="F752" s="6"/>
      <c r="G752" s="6"/>
      <c r="H752" s="6"/>
      <c r="I752" s="6"/>
      <c r="J752" s="6"/>
      <c r="K752" s="6"/>
      <c r="L752" s="20"/>
      <c r="M752" s="84">
        <f t="shared" si="93"/>
        <v>0</v>
      </c>
      <c r="N752" s="250">
        <f>RHcount!X746</f>
        <v>0</v>
      </c>
      <c r="O752" s="17">
        <f t="shared" si="95"/>
        <v>12</v>
      </c>
      <c r="P752" s="17">
        <f t="shared" si="97"/>
        <v>12</v>
      </c>
      <c r="Q752" s="17">
        <f t="shared" si="98"/>
        <v>0</v>
      </c>
      <c r="R752" s="17">
        <f t="shared" si="99"/>
        <v>0</v>
      </c>
      <c r="S752" s="17">
        <f t="shared" si="100"/>
        <v>0</v>
      </c>
      <c r="T752" s="17">
        <f t="shared" si="96"/>
        <v>0</v>
      </c>
      <c r="U752" s="4"/>
      <c r="V752" s="4"/>
    </row>
    <row r="753" spans="1:22" x14ac:dyDescent="0.35">
      <c r="A753" s="290" t="str">
        <f t="shared" si="94"/>
        <v>Sat</v>
      </c>
      <c r="B753" s="15"/>
      <c r="C753" s="16"/>
      <c r="D753" s="6"/>
      <c r="E753" s="6"/>
      <c r="F753" s="6"/>
      <c r="G753" s="6"/>
      <c r="H753" s="6"/>
      <c r="I753" s="6"/>
      <c r="J753" s="6"/>
      <c r="K753" s="6"/>
      <c r="L753" s="20"/>
      <c r="M753" s="84">
        <f t="shared" si="93"/>
        <v>0</v>
      </c>
      <c r="N753" s="250">
        <f>RHcount!X747</f>
        <v>0</v>
      </c>
      <c r="O753" s="17">
        <f t="shared" si="95"/>
        <v>12</v>
      </c>
      <c r="P753" s="17">
        <f t="shared" si="97"/>
        <v>12</v>
      </c>
      <c r="Q753" s="17">
        <f t="shared" si="98"/>
        <v>0</v>
      </c>
      <c r="R753" s="17">
        <f t="shared" si="99"/>
        <v>0</v>
      </c>
      <c r="S753" s="17">
        <f t="shared" si="100"/>
        <v>0</v>
      </c>
      <c r="T753" s="17">
        <f t="shared" si="96"/>
        <v>0</v>
      </c>
      <c r="U753" s="4"/>
      <c r="V753" s="4"/>
    </row>
    <row r="754" spans="1:22" x14ac:dyDescent="0.35">
      <c r="A754" s="290" t="str">
        <f t="shared" si="94"/>
        <v>Sat</v>
      </c>
      <c r="B754" s="15"/>
      <c r="C754" s="16"/>
      <c r="D754" s="6"/>
      <c r="E754" s="6"/>
      <c r="F754" s="6"/>
      <c r="G754" s="6"/>
      <c r="H754" s="6"/>
      <c r="I754" s="6"/>
      <c r="J754" s="6"/>
      <c r="K754" s="6"/>
      <c r="L754" s="20"/>
      <c r="M754" s="84">
        <f t="shared" si="93"/>
        <v>0</v>
      </c>
      <c r="N754" s="250">
        <f>RHcount!X748</f>
        <v>0</v>
      </c>
      <c r="O754" s="17">
        <f t="shared" si="95"/>
        <v>12</v>
      </c>
      <c r="P754" s="17">
        <f t="shared" si="97"/>
        <v>12</v>
      </c>
      <c r="Q754" s="17">
        <f t="shared" si="98"/>
        <v>0</v>
      </c>
      <c r="R754" s="17">
        <f t="shared" si="99"/>
        <v>0</v>
      </c>
      <c r="S754" s="17">
        <f t="shared" si="100"/>
        <v>0</v>
      </c>
      <c r="T754" s="17">
        <f t="shared" si="96"/>
        <v>0</v>
      </c>
      <c r="U754" s="4"/>
      <c r="V754" s="4"/>
    </row>
    <row r="755" spans="1:22" x14ac:dyDescent="0.35">
      <c r="A755" s="290" t="str">
        <f t="shared" si="94"/>
        <v>Sat</v>
      </c>
      <c r="B755" s="15"/>
      <c r="C755" s="16"/>
      <c r="D755" s="6"/>
      <c r="E755" s="6"/>
      <c r="F755" s="6"/>
      <c r="G755" s="6"/>
      <c r="H755" s="6"/>
      <c r="I755" s="6"/>
      <c r="J755" s="6"/>
      <c r="K755" s="6"/>
      <c r="L755" s="20"/>
      <c r="M755" s="84">
        <f t="shared" si="93"/>
        <v>0</v>
      </c>
      <c r="N755" s="250">
        <f>RHcount!X749</f>
        <v>0</v>
      </c>
      <c r="O755" s="17">
        <f t="shared" si="95"/>
        <v>12</v>
      </c>
      <c r="P755" s="17">
        <f t="shared" si="97"/>
        <v>12</v>
      </c>
      <c r="Q755" s="17">
        <f t="shared" si="98"/>
        <v>0</v>
      </c>
      <c r="R755" s="17">
        <f t="shared" si="99"/>
        <v>0</v>
      </c>
      <c r="S755" s="17">
        <f t="shared" si="100"/>
        <v>0</v>
      </c>
      <c r="T755" s="17">
        <f t="shared" si="96"/>
        <v>0</v>
      </c>
      <c r="U755" s="4"/>
      <c r="V755" s="4"/>
    </row>
    <row r="756" spans="1:22" x14ac:dyDescent="0.35">
      <c r="A756" s="290" t="str">
        <f t="shared" si="94"/>
        <v>Sat</v>
      </c>
      <c r="B756" s="15"/>
      <c r="C756" s="16"/>
      <c r="D756" s="6"/>
      <c r="E756" s="6"/>
      <c r="F756" s="6"/>
      <c r="G756" s="6"/>
      <c r="H756" s="6"/>
      <c r="I756" s="6"/>
      <c r="J756" s="6"/>
      <c r="K756" s="6"/>
      <c r="L756" s="20"/>
      <c r="M756" s="84">
        <f t="shared" si="93"/>
        <v>0</v>
      </c>
      <c r="N756" s="250">
        <f>RHcount!X750</f>
        <v>0</v>
      </c>
      <c r="O756" s="17">
        <f t="shared" si="95"/>
        <v>12</v>
      </c>
      <c r="P756" s="17">
        <f t="shared" si="97"/>
        <v>12</v>
      </c>
      <c r="Q756" s="17">
        <f t="shared" si="98"/>
        <v>0</v>
      </c>
      <c r="R756" s="17">
        <f t="shared" si="99"/>
        <v>0</v>
      </c>
      <c r="S756" s="17">
        <f t="shared" si="100"/>
        <v>0</v>
      </c>
      <c r="T756" s="17">
        <f t="shared" si="96"/>
        <v>0</v>
      </c>
      <c r="U756" s="4"/>
      <c r="V756" s="4"/>
    </row>
    <row r="757" spans="1:22" x14ac:dyDescent="0.35">
      <c r="A757" s="290" t="str">
        <f t="shared" si="94"/>
        <v>Sat</v>
      </c>
      <c r="B757" s="15"/>
      <c r="C757" s="16"/>
      <c r="D757" s="6"/>
      <c r="E757" s="6"/>
      <c r="F757" s="6"/>
      <c r="G757" s="6"/>
      <c r="H757" s="6"/>
      <c r="I757" s="6"/>
      <c r="J757" s="6"/>
      <c r="K757" s="6"/>
      <c r="L757" s="20"/>
      <c r="M757" s="84">
        <f t="shared" si="93"/>
        <v>0</v>
      </c>
      <c r="N757" s="250">
        <f>RHcount!X751</f>
        <v>0</v>
      </c>
      <c r="O757" s="17">
        <f t="shared" si="95"/>
        <v>12</v>
      </c>
      <c r="P757" s="17">
        <f t="shared" si="97"/>
        <v>12</v>
      </c>
      <c r="Q757" s="17">
        <f t="shared" si="98"/>
        <v>0</v>
      </c>
      <c r="R757" s="17">
        <f t="shared" si="99"/>
        <v>0</v>
      </c>
      <c r="S757" s="17">
        <f t="shared" si="100"/>
        <v>0</v>
      </c>
      <c r="T757" s="17">
        <f t="shared" si="96"/>
        <v>0</v>
      </c>
      <c r="U757" s="4"/>
      <c r="V757" s="4"/>
    </row>
    <row r="758" spans="1:22" x14ac:dyDescent="0.35">
      <c r="A758" s="290" t="str">
        <f t="shared" si="94"/>
        <v>Sat</v>
      </c>
      <c r="B758" s="15"/>
      <c r="C758" s="16"/>
      <c r="D758" s="6"/>
      <c r="E758" s="6"/>
      <c r="F758" s="6"/>
      <c r="G758" s="6"/>
      <c r="H758" s="6"/>
      <c r="I758" s="6"/>
      <c r="J758" s="6"/>
      <c r="K758" s="6"/>
      <c r="L758" s="20"/>
      <c r="M758" s="84">
        <f t="shared" si="93"/>
        <v>0</v>
      </c>
      <c r="N758" s="250">
        <f>RHcount!X752</f>
        <v>0</v>
      </c>
      <c r="O758" s="17">
        <f t="shared" si="95"/>
        <v>12</v>
      </c>
      <c r="P758" s="17">
        <f t="shared" si="97"/>
        <v>12</v>
      </c>
      <c r="Q758" s="17">
        <f t="shared" si="98"/>
        <v>0</v>
      </c>
      <c r="R758" s="17">
        <f t="shared" si="99"/>
        <v>0</v>
      </c>
      <c r="S758" s="17">
        <f t="shared" si="100"/>
        <v>0</v>
      </c>
      <c r="T758" s="17">
        <f t="shared" si="96"/>
        <v>0</v>
      </c>
      <c r="U758" s="4"/>
      <c r="V758" s="4"/>
    </row>
    <row r="759" spans="1:22" x14ac:dyDescent="0.35">
      <c r="A759" s="290" t="str">
        <f t="shared" si="94"/>
        <v>Sat</v>
      </c>
      <c r="B759" s="15"/>
      <c r="C759" s="16"/>
      <c r="D759" s="6"/>
      <c r="E759" s="6"/>
      <c r="F759" s="6"/>
      <c r="G759" s="6"/>
      <c r="H759" s="6"/>
      <c r="I759" s="6"/>
      <c r="J759" s="6"/>
      <c r="K759" s="6"/>
      <c r="L759" s="20"/>
      <c r="M759" s="84">
        <f t="shared" si="93"/>
        <v>0</v>
      </c>
      <c r="N759" s="250">
        <f>RHcount!X753</f>
        <v>0</v>
      </c>
      <c r="O759" s="17">
        <f t="shared" si="95"/>
        <v>12</v>
      </c>
      <c r="P759" s="17">
        <f t="shared" si="97"/>
        <v>12</v>
      </c>
      <c r="Q759" s="17">
        <f t="shared" si="98"/>
        <v>0</v>
      </c>
      <c r="R759" s="17">
        <f t="shared" si="99"/>
        <v>0</v>
      </c>
      <c r="S759" s="17">
        <f t="shared" si="100"/>
        <v>0</v>
      </c>
      <c r="T759" s="17">
        <f t="shared" si="96"/>
        <v>0</v>
      </c>
      <c r="U759" s="4"/>
      <c r="V759" s="4"/>
    </row>
    <row r="760" spans="1:22" x14ac:dyDescent="0.35">
      <c r="A760" s="290" t="str">
        <f t="shared" si="94"/>
        <v>Sat</v>
      </c>
      <c r="B760" s="15"/>
      <c r="C760" s="16"/>
      <c r="D760" s="6"/>
      <c r="E760" s="6"/>
      <c r="F760" s="6"/>
      <c r="G760" s="6"/>
      <c r="H760" s="6"/>
      <c r="I760" s="6"/>
      <c r="J760" s="6"/>
      <c r="K760" s="6"/>
      <c r="L760" s="20"/>
      <c r="M760" s="84">
        <f t="shared" si="93"/>
        <v>0</v>
      </c>
      <c r="N760" s="250">
        <f>RHcount!X754</f>
        <v>0</v>
      </c>
      <c r="O760" s="17">
        <f t="shared" si="95"/>
        <v>12</v>
      </c>
      <c r="P760" s="17">
        <f t="shared" si="97"/>
        <v>12</v>
      </c>
      <c r="Q760" s="17">
        <f t="shared" si="98"/>
        <v>0</v>
      </c>
      <c r="R760" s="17">
        <f t="shared" si="99"/>
        <v>0</v>
      </c>
      <c r="S760" s="17">
        <f t="shared" si="100"/>
        <v>0</v>
      </c>
      <c r="T760" s="17">
        <f t="shared" si="96"/>
        <v>0</v>
      </c>
      <c r="U760" s="4"/>
      <c r="V760" s="4"/>
    </row>
    <row r="761" spans="1:22" x14ac:dyDescent="0.35">
      <c r="A761" s="290" t="str">
        <f t="shared" si="94"/>
        <v>Sat</v>
      </c>
      <c r="B761" s="15"/>
      <c r="C761" s="16"/>
      <c r="D761" s="6"/>
      <c r="E761" s="6"/>
      <c r="F761" s="6"/>
      <c r="G761" s="6"/>
      <c r="H761" s="6"/>
      <c r="I761" s="6"/>
      <c r="J761" s="6"/>
      <c r="K761" s="6"/>
      <c r="L761" s="20"/>
      <c r="M761" s="84">
        <f t="shared" si="93"/>
        <v>0</v>
      </c>
      <c r="N761" s="250">
        <f>RHcount!X755</f>
        <v>0</v>
      </c>
      <c r="O761" s="17">
        <f t="shared" si="95"/>
        <v>12</v>
      </c>
      <c r="P761" s="17">
        <f t="shared" si="97"/>
        <v>12</v>
      </c>
      <c r="Q761" s="17">
        <f t="shared" si="98"/>
        <v>0</v>
      </c>
      <c r="R761" s="17">
        <f t="shared" si="99"/>
        <v>0</v>
      </c>
      <c r="S761" s="17">
        <f t="shared" si="100"/>
        <v>0</v>
      </c>
      <c r="T761" s="17">
        <f t="shared" si="96"/>
        <v>0</v>
      </c>
      <c r="U761" s="4"/>
      <c r="V761" s="4"/>
    </row>
    <row r="762" spans="1:22" x14ac:dyDescent="0.35">
      <c r="A762" s="290" t="str">
        <f t="shared" si="94"/>
        <v>Sat</v>
      </c>
      <c r="B762" s="15"/>
      <c r="C762" s="16"/>
      <c r="D762" s="6"/>
      <c r="E762" s="6"/>
      <c r="F762" s="6"/>
      <c r="G762" s="6"/>
      <c r="H762" s="6"/>
      <c r="I762" s="6"/>
      <c r="J762" s="6"/>
      <c r="K762" s="6"/>
      <c r="L762" s="20"/>
      <c r="M762" s="84">
        <f t="shared" si="93"/>
        <v>0</v>
      </c>
      <c r="N762" s="250">
        <f>RHcount!X756</f>
        <v>0</v>
      </c>
      <c r="O762" s="17">
        <f t="shared" si="95"/>
        <v>12</v>
      </c>
      <c r="P762" s="17">
        <f t="shared" si="97"/>
        <v>12</v>
      </c>
      <c r="Q762" s="17">
        <f t="shared" si="98"/>
        <v>0</v>
      </c>
      <c r="R762" s="17">
        <f t="shared" si="99"/>
        <v>6</v>
      </c>
      <c r="S762" s="17">
        <f t="shared" si="100"/>
        <v>0</v>
      </c>
      <c r="T762" s="17">
        <f t="shared" si="96"/>
        <v>0</v>
      </c>
      <c r="U762" s="4"/>
      <c r="V762" s="4"/>
    </row>
    <row r="763" spans="1:22" x14ac:dyDescent="0.35">
      <c r="A763" s="17"/>
      <c r="B763" s="17"/>
      <c r="C763" s="17"/>
      <c r="D763" s="17"/>
      <c r="E763" s="17"/>
      <c r="F763" s="17"/>
      <c r="G763" s="4"/>
      <c r="H763" s="4"/>
    </row>
    <row r="764" spans="1:22" x14ac:dyDescent="0.35">
      <c r="A764" s="17"/>
      <c r="B764" s="17"/>
      <c r="C764" s="17"/>
      <c r="D764" s="17"/>
      <c r="E764" s="17"/>
      <c r="F764" s="17"/>
      <c r="G764" s="4"/>
      <c r="H764" s="4"/>
    </row>
    <row r="765" spans="1:22" x14ac:dyDescent="0.35">
      <c r="A765" s="17"/>
      <c r="B765" s="17"/>
      <c r="C765" s="17"/>
      <c r="D765" s="17"/>
      <c r="E765" s="17"/>
      <c r="F765" s="17"/>
      <c r="G765" s="4"/>
      <c r="H765" s="4"/>
    </row>
    <row r="766" spans="1:22" x14ac:dyDescent="0.35">
      <c r="A766" s="17"/>
      <c r="B766" s="17"/>
      <c r="C766" s="17"/>
      <c r="D766" s="17"/>
      <c r="E766" s="17"/>
      <c r="F766" s="17"/>
      <c r="G766" s="4"/>
      <c r="H766" s="4"/>
    </row>
    <row r="767" spans="1:22" x14ac:dyDescent="0.35">
      <c r="A767" s="17"/>
      <c r="B767" s="17"/>
      <c r="C767" s="17"/>
      <c r="D767" s="17"/>
      <c r="E767" s="17"/>
      <c r="F767" s="17"/>
      <c r="G767" s="4"/>
      <c r="H767" s="4"/>
    </row>
    <row r="768" spans="1:22" x14ac:dyDescent="0.35">
      <c r="A768" s="17"/>
      <c r="B768" s="17"/>
      <c r="C768" s="17"/>
      <c r="D768" s="17"/>
      <c r="E768" s="17"/>
      <c r="F768" s="17"/>
      <c r="G768" s="4"/>
      <c r="H768" s="4"/>
    </row>
    <row r="769" spans="1:8" x14ac:dyDescent="0.35">
      <c r="A769" s="17"/>
      <c r="B769" s="17"/>
      <c r="C769" s="17"/>
      <c r="D769" s="17"/>
      <c r="E769" s="17"/>
      <c r="F769" s="17"/>
      <c r="G769" s="4"/>
      <c r="H769" s="4"/>
    </row>
    <row r="770" spans="1:8" x14ac:dyDescent="0.35">
      <c r="A770" s="17"/>
      <c r="B770" s="17"/>
      <c r="C770" s="17"/>
      <c r="D770" s="17"/>
      <c r="E770" s="17"/>
      <c r="F770" s="17"/>
      <c r="G770" s="4"/>
      <c r="H770" s="4"/>
    </row>
    <row r="771" spans="1:8" x14ac:dyDescent="0.35">
      <c r="A771" s="17"/>
      <c r="B771" s="17"/>
      <c r="C771" s="17"/>
      <c r="D771" s="17"/>
      <c r="E771" s="17"/>
      <c r="F771" s="17"/>
      <c r="G771" s="4"/>
      <c r="H771" s="4"/>
    </row>
    <row r="772" spans="1:8" x14ac:dyDescent="0.35">
      <c r="A772" s="17"/>
      <c r="B772" s="17"/>
      <c r="C772" s="17"/>
      <c r="D772" s="17"/>
      <c r="E772" s="17"/>
      <c r="F772" s="17"/>
      <c r="G772" s="4"/>
      <c r="H772" s="4"/>
    </row>
    <row r="773" spans="1:8" x14ac:dyDescent="0.35">
      <c r="A773" s="17"/>
      <c r="B773" s="17"/>
      <c r="C773" s="17"/>
      <c r="D773" s="17"/>
      <c r="E773" s="17"/>
      <c r="F773" s="17"/>
      <c r="G773" s="4"/>
      <c r="H773" s="4"/>
    </row>
    <row r="774" spans="1:8" x14ac:dyDescent="0.35">
      <c r="A774" s="17"/>
      <c r="B774" s="17"/>
      <c r="C774" s="17"/>
      <c r="D774" s="17"/>
      <c r="E774" s="17"/>
      <c r="F774" s="17"/>
      <c r="G774" s="4"/>
      <c r="H774" s="4"/>
    </row>
    <row r="775" spans="1:8" x14ac:dyDescent="0.35">
      <c r="A775" s="17"/>
      <c r="B775" s="17"/>
      <c r="C775" s="17"/>
      <c r="D775" s="17"/>
      <c r="E775" s="17"/>
      <c r="F775" s="17"/>
      <c r="G775" s="4"/>
      <c r="H775" s="4"/>
    </row>
    <row r="776" spans="1:8" x14ac:dyDescent="0.35">
      <c r="A776" s="17"/>
      <c r="B776" s="17"/>
      <c r="C776" s="17"/>
      <c r="D776" s="17"/>
      <c r="E776" s="17"/>
      <c r="F776" s="17"/>
      <c r="G776" s="4"/>
      <c r="H776" s="4"/>
    </row>
    <row r="777" spans="1:8" x14ac:dyDescent="0.35">
      <c r="A777" s="17"/>
      <c r="B777" s="17"/>
      <c r="C777" s="17"/>
      <c r="D777" s="17"/>
      <c r="E777" s="17"/>
      <c r="F777" s="17"/>
      <c r="G777" s="4"/>
      <c r="H777" s="4"/>
    </row>
    <row r="778" spans="1:8" x14ac:dyDescent="0.35">
      <c r="A778" s="17"/>
      <c r="B778" s="17"/>
      <c r="C778" s="17"/>
      <c r="D778" s="17"/>
      <c r="E778" s="17"/>
      <c r="F778" s="17"/>
      <c r="G778" s="4"/>
      <c r="H778" s="4"/>
    </row>
    <row r="779" spans="1:8" x14ac:dyDescent="0.35">
      <c r="A779" s="17"/>
      <c r="B779" s="17"/>
      <c r="C779" s="17"/>
      <c r="D779" s="17"/>
      <c r="E779" s="17"/>
      <c r="F779" s="17"/>
      <c r="G779" s="4"/>
      <c r="H779" s="4"/>
    </row>
    <row r="780" spans="1:8" x14ac:dyDescent="0.35">
      <c r="A780" s="17"/>
      <c r="B780" s="17"/>
      <c r="C780" s="17"/>
      <c r="D780" s="17"/>
      <c r="E780" s="17"/>
      <c r="F780" s="17"/>
      <c r="G780" s="4"/>
      <c r="H780" s="4"/>
    </row>
    <row r="781" spans="1:8" x14ac:dyDescent="0.35">
      <c r="A781" s="17"/>
      <c r="B781" s="17"/>
      <c r="C781" s="17"/>
      <c r="D781" s="17"/>
      <c r="E781" s="17"/>
      <c r="F781" s="17"/>
      <c r="G781" s="4"/>
      <c r="H781" s="4"/>
    </row>
    <row r="782" spans="1:8" x14ac:dyDescent="0.35">
      <c r="A782" s="17"/>
      <c r="B782" s="17"/>
      <c r="C782" s="17"/>
      <c r="D782" s="17"/>
      <c r="E782" s="17"/>
      <c r="F782" s="17"/>
      <c r="G782" s="4"/>
      <c r="H782" s="4"/>
    </row>
    <row r="783" spans="1:8" x14ac:dyDescent="0.35">
      <c r="A783" s="17"/>
      <c r="B783" s="17"/>
      <c r="C783" s="17"/>
      <c r="D783" s="17"/>
      <c r="E783" s="17"/>
      <c r="F783" s="17"/>
      <c r="G783" s="4"/>
      <c r="H783" s="4"/>
    </row>
    <row r="784" spans="1:8" x14ac:dyDescent="0.35">
      <c r="A784" s="17"/>
      <c r="B784" s="17"/>
      <c r="C784" s="17"/>
      <c r="D784" s="17"/>
      <c r="E784" s="17"/>
      <c r="F784" s="17"/>
      <c r="G784" s="4"/>
      <c r="H784" s="4"/>
    </row>
    <row r="785" spans="1:8" x14ac:dyDescent="0.35">
      <c r="A785" s="17"/>
      <c r="B785" s="17"/>
      <c r="C785" s="17"/>
      <c r="D785" s="17"/>
      <c r="E785" s="17"/>
      <c r="F785" s="17"/>
      <c r="G785" s="4"/>
      <c r="H785" s="4"/>
    </row>
    <row r="786" spans="1:8" x14ac:dyDescent="0.35">
      <c r="A786" s="17"/>
      <c r="B786" s="17"/>
      <c r="C786" s="17"/>
      <c r="D786" s="17"/>
      <c r="E786" s="17"/>
      <c r="F786" s="17"/>
      <c r="G786" s="4"/>
      <c r="H786" s="4"/>
    </row>
    <row r="787" spans="1:8" x14ac:dyDescent="0.35">
      <c r="A787" s="17"/>
      <c r="B787" s="17"/>
      <c r="C787" s="17"/>
      <c r="D787" s="17"/>
      <c r="E787" s="17"/>
      <c r="F787" s="17"/>
      <c r="G787" s="4"/>
      <c r="H787" s="4"/>
    </row>
    <row r="788" spans="1:8" x14ac:dyDescent="0.35">
      <c r="A788" s="17"/>
      <c r="B788" s="17"/>
      <c r="C788" s="17"/>
      <c r="D788" s="17"/>
      <c r="E788" s="17"/>
      <c r="F788" s="17"/>
      <c r="G788" s="4"/>
      <c r="H788" s="4"/>
    </row>
    <row r="789" spans="1:8" x14ac:dyDescent="0.35">
      <c r="A789" s="17"/>
      <c r="B789" s="17"/>
      <c r="C789" s="17"/>
      <c r="D789" s="17"/>
      <c r="E789" s="17"/>
      <c r="F789" s="17"/>
      <c r="G789" s="4"/>
      <c r="H789" s="4"/>
    </row>
    <row r="790" spans="1:8" x14ac:dyDescent="0.35">
      <c r="A790" s="17"/>
      <c r="B790" s="17"/>
      <c r="C790" s="17"/>
      <c r="D790" s="17"/>
      <c r="E790" s="17"/>
      <c r="F790" s="17"/>
      <c r="G790" s="4"/>
      <c r="H790" s="4"/>
    </row>
    <row r="791" spans="1:8" x14ac:dyDescent="0.35">
      <c r="A791" s="17"/>
      <c r="B791" s="17"/>
      <c r="C791" s="17"/>
      <c r="D791" s="17"/>
      <c r="E791" s="17"/>
      <c r="F791" s="17"/>
      <c r="G791" s="4"/>
      <c r="H791" s="4"/>
    </row>
    <row r="792" spans="1:8" x14ac:dyDescent="0.35">
      <c r="A792" s="17"/>
      <c r="B792" s="17"/>
      <c r="C792" s="17"/>
      <c r="D792" s="17"/>
      <c r="E792" s="17"/>
      <c r="F792" s="17"/>
      <c r="G792" s="4"/>
      <c r="H792" s="4"/>
    </row>
    <row r="793" spans="1:8" x14ac:dyDescent="0.35">
      <c r="A793" s="17"/>
      <c r="B793" s="17"/>
      <c r="C793" s="17"/>
      <c r="D793" s="17"/>
      <c r="E793" s="17"/>
      <c r="F793" s="17"/>
      <c r="G793" s="4"/>
      <c r="H793" s="4"/>
    </row>
    <row r="794" spans="1:8" x14ac:dyDescent="0.35">
      <c r="A794" s="17"/>
      <c r="B794" s="17"/>
      <c r="C794" s="17"/>
      <c r="D794" s="17"/>
      <c r="E794" s="17"/>
      <c r="F794" s="17"/>
      <c r="G794" s="4"/>
      <c r="H794" s="4"/>
    </row>
    <row r="795" spans="1:8" x14ac:dyDescent="0.35">
      <c r="A795" s="17"/>
      <c r="B795" s="17"/>
      <c r="C795" s="17"/>
      <c r="D795" s="17"/>
      <c r="E795" s="17"/>
      <c r="F795" s="17"/>
      <c r="G795" s="4"/>
      <c r="H795" s="4"/>
    </row>
    <row r="796" spans="1:8" x14ac:dyDescent="0.35">
      <c r="A796" s="17"/>
      <c r="B796" s="17"/>
      <c r="C796" s="17"/>
      <c r="D796" s="17"/>
      <c r="E796" s="17"/>
      <c r="F796" s="17"/>
      <c r="G796" s="4"/>
      <c r="H796" s="4"/>
    </row>
    <row r="797" spans="1:8" x14ac:dyDescent="0.35">
      <c r="A797" s="17"/>
      <c r="B797" s="17"/>
      <c r="C797" s="17"/>
      <c r="D797" s="17"/>
      <c r="E797" s="17"/>
      <c r="F797" s="17"/>
      <c r="G797" s="4"/>
      <c r="H797" s="4"/>
    </row>
    <row r="798" spans="1:8" x14ac:dyDescent="0.35">
      <c r="A798" s="17"/>
      <c r="B798" s="17"/>
      <c r="C798" s="17"/>
      <c r="D798" s="17"/>
      <c r="E798" s="17"/>
      <c r="F798" s="17"/>
      <c r="G798" s="4"/>
      <c r="H798" s="4"/>
    </row>
    <row r="799" spans="1:8" x14ac:dyDescent="0.35">
      <c r="A799" s="17"/>
      <c r="B799" s="17"/>
      <c r="C799" s="17"/>
      <c r="D799" s="17"/>
      <c r="E799" s="17"/>
      <c r="F799" s="17"/>
      <c r="G799" s="4"/>
      <c r="H799" s="4"/>
    </row>
    <row r="800" spans="1:8" x14ac:dyDescent="0.35">
      <c r="A800" s="17"/>
      <c r="B800" s="17"/>
      <c r="C800" s="17"/>
      <c r="D800" s="17"/>
      <c r="E800" s="17"/>
      <c r="F800" s="17"/>
      <c r="G800" s="4"/>
      <c r="H800" s="4"/>
    </row>
    <row r="801" spans="1:8" x14ac:dyDescent="0.35">
      <c r="A801" s="17"/>
      <c r="B801" s="17"/>
      <c r="C801" s="17"/>
      <c r="D801" s="17"/>
      <c r="E801" s="17"/>
      <c r="F801" s="17"/>
      <c r="G801" s="4"/>
      <c r="H801" s="4"/>
    </row>
    <row r="802" spans="1:8" x14ac:dyDescent="0.35">
      <c r="A802" s="17"/>
      <c r="B802" s="17"/>
      <c r="C802" s="17"/>
      <c r="D802" s="17"/>
      <c r="E802" s="17"/>
      <c r="F802" s="17"/>
      <c r="G802" s="4"/>
      <c r="H802" s="4"/>
    </row>
    <row r="803" spans="1:8" x14ac:dyDescent="0.35">
      <c r="A803" s="17"/>
      <c r="B803" s="17"/>
      <c r="C803" s="17"/>
      <c r="D803" s="17"/>
      <c r="E803" s="17"/>
      <c r="F803" s="17"/>
      <c r="G803" s="4"/>
      <c r="H803" s="4"/>
    </row>
    <row r="804" spans="1:8" x14ac:dyDescent="0.35">
      <c r="A804" s="17"/>
      <c r="B804" s="17"/>
      <c r="C804" s="17"/>
      <c r="D804" s="17"/>
      <c r="E804" s="17"/>
      <c r="F804" s="17"/>
      <c r="G804" s="4"/>
      <c r="H804" s="4"/>
    </row>
    <row r="805" spans="1:8" x14ac:dyDescent="0.35">
      <c r="A805" s="17"/>
      <c r="B805" s="17"/>
      <c r="C805" s="17"/>
      <c r="D805" s="17"/>
      <c r="E805" s="17"/>
      <c r="F805" s="17"/>
      <c r="G805" s="4"/>
      <c r="H805" s="4"/>
    </row>
    <row r="806" spans="1:8" x14ac:dyDescent="0.35">
      <c r="A806" s="17"/>
      <c r="B806" s="17"/>
      <c r="C806" s="17"/>
      <c r="D806" s="17"/>
      <c r="E806" s="17"/>
      <c r="F806" s="17"/>
      <c r="G806" s="4"/>
      <c r="H806" s="4"/>
    </row>
    <row r="807" spans="1:8" x14ac:dyDescent="0.35">
      <c r="A807" s="17"/>
      <c r="B807" s="17"/>
      <c r="C807" s="17"/>
      <c r="D807" s="17"/>
      <c r="E807" s="17"/>
      <c r="F807" s="17"/>
      <c r="G807" s="4"/>
      <c r="H807" s="4"/>
    </row>
    <row r="808" spans="1:8" x14ac:dyDescent="0.35">
      <c r="A808" s="17"/>
      <c r="B808" s="17"/>
      <c r="C808" s="17"/>
      <c r="D808" s="17"/>
      <c r="E808" s="17"/>
      <c r="F808" s="17"/>
      <c r="G808" s="4"/>
      <c r="H808" s="4"/>
    </row>
    <row r="809" spans="1:8" x14ac:dyDescent="0.35">
      <c r="A809" s="17"/>
      <c r="B809" s="17"/>
      <c r="C809" s="17"/>
      <c r="D809" s="17"/>
      <c r="E809" s="17"/>
      <c r="F809" s="17"/>
      <c r="G809" s="4"/>
      <c r="H809" s="4"/>
    </row>
    <row r="810" spans="1:8" x14ac:dyDescent="0.35">
      <c r="A810" s="17"/>
      <c r="B810" s="17"/>
      <c r="C810" s="17"/>
      <c r="D810" s="17"/>
      <c r="E810" s="17"/>
      <c r="F810" s="17"/>
      <c r="G810" s="4"/>
      <c r="H810" s="4"/>
    </row>
    <row r="811" spans="1:8" x14ac:dyDescent="0.35">
      <c r="A811" s="17"/>
      <c r="B811" s="17"/>
      <c r="C811" s="17"/>
      <c r="D811" s="17"/>
      <c r="E811" s="17"/>
      <c r="F811" s="17"/>
      <c r="G811" s="4"/>
      <c r="H811" s="4"/>
    </row>
    <row r="812" spans="1:8" x14ac:dyDescent="0.35">
      <c r="A812" s="17"/>
      <c r="B812" s="17"/>
      <c r="C812" s="17"/>
      <c r="D812" s="17"/>
      <c r="E812" s="17"/>
      <c r="F812" s="17"/>
      <c r="G812" s="4"/>
      <c r="H812" s="4"/>
    </row>
    <row r="813" spans="1:8" x14ac:dyDescent="0.35">
      <c r="A813" s="17"/>
      <c r="B813" s="17"/>
      <c r="C813" s="17"/>
      <c r="D813" s="17"/>
      <c r="E813" s="17"/>
      <c r="F813" s="17"/>
      <c r="G813" s="4"/>
      <c r="H813" s="4"/>
    </row>
    <row r="814" spans="1:8" x14ac:dyDescent="0.35">
      <c r="A814" s="17"/>
      <c r="B814" s="17"/>
      <c r="C814" s="17"/>
      <c r="D814" s="17"/>
      <c r="E814" s="17"/>
      <c r="F814" s="17"/>
      <c r="G814" s="4"/>
      <c r="H814" s="4"/>
    </row>
    <row r="815" spans="1:8" x14ac:dyDescent="0.35">
      <c r="A815" s="17"/>
      <c r="B815" s="17"/>
      <c r="C815" s="17"/>
      <c r="D815" s="17"/>
      <c r="E815" s="17"/>
      <c r="F815" s="17"/>
      <c r="G815" s="4"/>
      <c r="H815" s="4"/>
    </row>
    <row r="816" spans="1:8" x14ac:dyDescent="0.35">
      <c r="A816" s="17"/>
      <c r="B816" s="17"/>
      <c r="C816" s="17"/>
      <c r="D816" s="17"/>
      <c r="E816" s="17"/>
      <c r="F816" s="17"/>
      <c r="G816" s="4"/>
      <c r="H816" s="4"/>
    </row>
    <row r="817" spans="1:8" x14ac:dyDescent="0.35">
      <c r="A817" s="17"/>
      <c r="B817" s="17"/>
      <c r="C817" s="17"/>
      <c r="D817" s="17"/>
      <c r="E817" s="17"/>
      <c r="F817" s="17"/>
      <c r="G817" s="4"/>
      <c r="H817" s="4"/>
    </row>
    <row r="818" spans="1:8" x14ac:dyDescent="0.35">
      <c r="A818" s="17"/>
      <c r="B818" s="17"/>
      <c r="C818" s="17"/>
      <c r="D818" s="17"/>
      <c r="E818" s="17"/>
      <c r="F818" s="17"/>
      <c r="G818" s="4"/>
      <c r="H818" s="4"/>
    </row>
    <row r="819" spans="1:8" x14ac:dyDescent="0.35">
      <c r="A819" s="17"/>
      <c r="B819" s="17"/>
      <c r="C819" s="17"/>
      <c r="D819" s="17"/>
      <c r="E819" s="17"/>
      <c r="F819" s="17"/>
      <c r="G819" s="4"/>
      <c r="H819" s="4"/>
    </row>
    <row r="820" spans="1:8" x14ac:dyDescent="0.35">
      <c r="A820" s="17"/>
      <c r="B820" s="17"/>
      <c r="C820" s="17"/>
      <c r="D820" s="17"/>
      <c r="E820" s="17"/>
      <c r="F820" s="17"/>
      <c r="G820" s="4"/>
      <c r="H820" s="4"/>
    </row>
    <row r="821" spans="1:8" x14ac:dyDescent="0.35">
      <c r="A821" s="17"/>
      <c r="B821" s="17"/>
      <c r="C821" s="17"/>
      <c r="D821" s="17"/>
      <c r="E821" s="17"/>
      <c r="F821" s="17"/>
      <c r="G821" s="4"/>
      <c r="H821" s="4"/>
    </row>
    <row r="822" spans="1:8" x14ac:dyDescent="0.35">
      <c r="A822" s="17"/>
      <c r="B822" s="17"/>
      <c r="C822" s="17"/>
      <c r="D822" s="17"/>
      <c r="E822" s="17"/>
      <c r="F822" s="17"/>
      <c r="G822" s="4"/>
      <c r="H822" s="4"/>
    </row>
    <row r="823" spans="1:8" x14ac:dyDescent="0.35">
      <c r="A823" s="17"/>
      <c r="B823" s="17"/>
      <c r="C823" s="17"/>
      <c r="D823" s="17"/>
      <c r="E823" s="17"/>
      <c r="F823" s="17"/>
      <c r="G823" s="4"/>
      <c r="H823" s="4"/>
    </row>
    <row r="824" spans="1:8" x14ac:dyDescent="0.35">
      <c r="A824" s="17"/>
      <c r="B824" s="17"/>
      <c r="C824" s="17"/>
      <c r="D824" s="17"/>
      <c r="E824" s="17"/>
      <c r="F824" s="17"/>
      <c r="G824" s="4"/>
      <c r="H824" s="4"/>
    </row>
    <row r="825" spans="1:8" x14ac:dyDescent="0.35">
      <c r="A825" s="17"/>
      <c r="B825" s="17"/>
      <c r="C825" s="17"/>
      <c r="D825" s="17"/>
      <c r="E825" s="17"/>
      <c r="F825" s="17"/>
      <c r="G825" s="4"/>
      <c r="H825" s="4"/>
    </row>
    <row r="826" spans="1:8" x14ac:dyDescent="0.35">
      <c r="A826" s="17"/>
      <c r="B826" s="17"/>
      <c r="C826" s="17"/>
      <c r="D826" s="17"/>
      <c r="E826" s="17"/>
      <c r="F826" s="17"/>
      <c r="G826" s="4"/>
      <c r="H826" s="4"/>
    </row>
    <row r="827" spans="1:8" x14ac:dyDescent="0.35">
      <c r="A827" s="17"/>
      <c r="B827" s="17"/>
      <c r="C827" s="17"/>
      <c r="D827" s="17"/>
      <c r="E827" s="17"/>
      <c r="F827" s="17"/>
      <c r="G827" s="4"/>
      <c r="H827" s="4"/>
    </row>
    <row r="828" spans="1:8" x14ac:dyDescent="0.35">
      <c r="A828" s="17"/>
      <c r="B828" s="17"/>
      <c r="C828" s="17"/>
      <c r="D828" s="17"/>
      <c r="E828" s="17"/>
      <c r="F828" s="17"/>
      <c r="G828" s="4"/>
      <c r="H828" s="4"/>
    </row>
    <row r="829" spans="1:8" x14ac:dyDescent="0.35">
      <c r="A829" s="17"/>
      <c r="B829" s="17"/>
      <c r="C829" s="17"/>
      <c r="D829" s="17"/>
      <c r="E829" s="17"/>
      <c r="F829" s="17"/>
      <c r="G829" s="4"/>
      <c r="H829" s="4"/>
    </row>
    <row r="830" spans="1:8" x14ac:dyDescent="0.35">
      <c r="A830" s="17"/>
      <c r="B830" s="17"/>
      <c r="C830" s="17"/>
      <c r="D830" s="17"/>
      <c r="E830" s="17"/>
      <c r="F830" s="17"/>
      <c r="G830" s="4"/>
      <c r="H830" s="4"/>
    </row>
    <row r="831" spans="1:8" x14ac:dyDescent="0.35">
      <c r="A831" s="17"/>
      <c r="B831" s="17"/>
      <c r="C831" s="17"/>
      <c r="D831" s="17"/>
      <c r="E831" s="17"/>
      <c r="F831" s="17"/>
      <c r="G831" s="4"/>
      <c r="H831" s="4"/>
    </row>
    <row r="832" spans="1:8" x14ac:dyDescent="0.35">
      <c r="A832" s="17"/>
      <c r="B832" s="17"/>
      <c r="C832" s="17"/>
      <c r="D832" s="17"/>
      <c r="E832" s="17"/>
      <c r="F832" s="17"/>
      <c r="G832" s="4"/>
      <c r="H832" s="4"/>
    </row>
    <row r="833" spans="1:8" x14ac:dyDescent="0.35">
      <c r="A833" s="17"/>
      <c r="B833" s="17"/>
      <c r="C833" s="17"/>
      <c r="D833" s="17"/>
      <c r="E833" s="17"/>
      <c r="F833" s="17"/>
      <c r="G833" s="4"/>
      <c r="H833" s="4"/>
    </row>
    <row r="834" spans="1:8" x14ac:dyDescent="0.35">
      <c r="A834" s="17"/>
      <c r="B834" s="17"/>
      <c r="C834" s="17"/>
      <c r="D834" s="17"/>
      <c r="E834" s="17"/>
      <c r="F834" s="17"/>
      <c r="G834" s="4"/>
      <c r="H834" s="4"/>
    </row>
    <row r="835" spans="1:8" x14ac:dyDescent="0.35">
      <c r="A835" s="17"/>
      <c r="B835" s="17"/>
      <c r="C835" s="17"/>
      <c r="D835" s="17"/>
      <c r="E835" s="17"/>
      <c r="F835" s="17"/>
      <c r="G835" s="4"/>
      <c r="H835" s="4"/>
    </row>
    <row r="836" spans="1:8" x14ac:dyDescent="0.35">
      <c r="A836" s="17"/>
      <c r="B836" s="17"/>
      <c r="C836" s="17"/>
      <c r="D836" s="17"/>
      <c r="E836" s="17"/>
      <c r="F836" s="17"/>
      <c r="G836" s="4"/>
      <c r="H836" s="4"/>
    </row>
    <row r="837" spans="1:8" x14ac:dyDescent="0.35">
      <c r="A837" s="17"/>
      <c r="B837" s="17"/>
      <c r="C837" s="17"/>
      <c r="D837" s="17"/>
      <c r="E837" s="17"/>
      <c r="F837" s="17"/>
      <c r="G837" s="4"/>
      <c r="H837" s="4"/>
    </row>
    <row r="838" spans="1:8" x14ac:dyDescent="0.35">
      <c r="A838" s="17"/>
      <c r="B838" s="17"/>
      <c r="C838" s="17"/>
      <c r="D838" s="17"/>
      <c r="E838" s="17"/>
      <c r="F838" s="17"/>
      <c r="G838" s="4"/>
      <c r="H838" s="4"/>
    </row>
    <row r="839" spans="1:8" x14ac:dyDescent="0.35">
      <c r="A839" s="17"/>
      <c r="B839" s="17"/>
      <c r="C839" s="17"/>
      <c r="D839" s="17"/>
      <c r="E839" s="17"/>
      <c r="F839" s="17"/>
      <c r="G839" s="4"/>
      <c r="H839" s="4"/>
    </row>
    <row r="840" spans="1:8" x14ac:dyDescent="0.35">
      <c r="A840" s="17"/>
      <c r="B840" s="17"/>
      <c r="C840" s="17"/>
      <c r="D840" s="17"/>
      <c r="E840" s="17"/>
      <c r="F840" s="17"/>
      <c r="G840" s="4"/>
      <c r="H840" s="4"/>
    </row>
    <row r="841" spans="1:8" x14ac:dyDescent="0.35">
      <c r="A841" s="17"/>
      <c r="B841" s="17"/>
      <c r="C841" s="17"/>
      <c r="D841" s="17"/>
      <c r="E841" s="17"/>
      <c r="F841" s="17"/>
      <c r="G841" s="4"/>
      <c r="H841" s="4"/>
    </row>
    <row r="842" spans="1:8" x14ac:dyDescent="0.35">
      <c r="A842" s="17"/>
      <c r="B842" s="17"/>
      <c r="C842" s="17"/>
      <c r="D842" s="17"/>
      <c r="E842" s="17"/>
      <c r="F842" s="17"/>
      <c r="G842" s="4"/>
      <c r="H842" s="4"/>
    </row>
    <row r="843" spans="1:8" x14ac:dyDescent="0.35">
      <c r="A843" s="17"/>
      <c r="B843" s="17"/>
      <c r="C843" s="17"/>
      <c r="D843" s="17"/>
      <c r="E843" s="17"/>
      <c r="F843" s="17"/>
      <c r="G843" s="4"/>
      <c r="H843" s="4"/>
    </row>
    <row r="844" spans="1:8" x14ac:dyDescent="0.35">
      <c r="A844" s="17"/>
      <c r="B844" s="17"/>
      <c r="C844" s="17"/>
      <c r="D844" s="17"/>
      <c r="E844" s="17"/>
      <c r="F844" s="17"/>
      <c r="G844" s="4"/>
      <c r="H844" s="4"/>
    </row>
    <row r="845" spans="1:8" x14ac:dyDescent="0.35">
      <c r="A845" s="17"/>
      <c r="B845" s="17"/>
      <c r="C845" s="17"/>
      <c r="D845" s="17"/>
      <c r="E845" s="17"/>
      <c r="F845" s="17"/>
      <c r="G845" s="4"/>
      <c r="H845" s="4"/>
    </row>
    <row r="846" spans="1:8" x14ac:dyDescent="0.35">
      <c r="A846" s="17"/>
      <c r="B846" s="17"/>
      <c r="C846" s="17"/>
      <c r="D846" s="17"/>
      <c r="E846" s="17"/>
      <c r="F846" s="17"/>
      <c r="G846" s="4"/>
      <c r="H846" s="4"/>
    </row>
    <row r="847" spans="1:8" x14ac:dyDescent="0.35">
      <c r="A847" s="17"/>
      <c r="B847" s="17"/>
      <c r="C847" s="17"/>
      <c r="D847" s="17"/>
      <c r="E847" s="17"/>
      <c r="F847" s="17"/>
      <c r="G847" s="4"/>
      <c r="H847" s="4"/>
    </row>
    <row r="848" spans="1:8" x14ac:dyDescent="0.35">
      <c r="A848" s="17"/>
      <c r="B848" s="17"/>
      <c r="C848" s="17"/>
      <c r="D848" s="17"/>
      <c r="E848" s="17"/>
      <c r="F848" s="17"/>
      <c r="G848" s="4"/>
      <c r="H848" s="4"/>
    </row>
    <row r="849" spans="1:8" x14ac:dyDescent="0.35">
      <c r="A849" s="17"/>
      <c r="B849" s="17"/>
      <c r="C849" s="17"/>
      <c r="D849" s="17"/>
      <c r="E849" s="17"/>
      <c r="F849" s="17"/>
      <c r="G849" s="4"/>
      <c r="H849" s="4"/>
    </row>
    <row r="850" spans="1:8" x14ac:dyDescent="0.35">
      <c r="A850" s="17"/>
      <c r="B850" s="17"/>
      <c r="C850" s="17"/>
      <c r="D850" s="17"/>
      <c r="E850" s="17"/>
      <c r="F850" s="17"/>
      <c r="G850" s="4"/>
      <c r="H850" s="4"/>
    </row>
    <row r="851" spans="1:8" x14ac:dyDescent="0.35">
      <c r="A851" s="17"/>
      <c r="B851" s="17"/>
      <c r="C851" s="17"/>
      <c r="D851" s="17"/>
      <c r="E851" s="17"/>
      <c r="F851" s="17"/>
      <c r="G851" s="4"/>
      <c r="H851" s="4"/>
    </row>
    <row r="852" spans="1:8" x14ac:dyDescent="0.35">
      <c r="A852" s="17"/>
      <c r="B852" s="17"/>
      <c r="C852" s="17"/>
      <c r="D852" s="17"/>
      <c r="E852" s="17"/>
      <c r="F852" s="17"/>
      <c r="G852" s="4"/>
      <c r="H852" s="4"/>
    </row>
    <row r="853" spans="1:8" x14ac:dyDescent="0.35">
      <c r="A853" s="17"/>
      <c r="B853" s="17"/>
      <c r="C853" s="17"/>
      <c r="D853" s="17"/>
      <c r="E853" s="17"/>
      <c r="F853" s="17"/>
      <c r="G853" s="4"/>
      <c r="H853" s="4"/>
    </row>
    <row r="854" spans="1:8" x14ac:dyDescent="0.35">
      <c r="A854" s="17"/>
      <c r="B854" s="17"/>
      <c r="C854" s="17"/>
      <c r="D854" s="17"/>
      <c r="E854" s="17"/>
      <c r="F854" s="17"/>
      <c r="G854" s="4"/>
      <c r="H854" s="4"/>
    </row>
    <row r="855" spans="1:8" x14ac:dyDescent="0.35">
      <c r="A855" s="17"/>
      <c r="B855" s="17"/>
      <c r="C855" s="17"/>
      <c r="D855" s="17"/>
      <c r="E855" s="17"/>
      <c r="F855" s="17"/>
      <c r="G855" s="4"/>
      <c r="H855" s="4"/>
    </row>
    <row r="856" spans="1:8" x14ac:dyDescent="0.35">
      <c r="A856" s="17"/>
      <c r="B856" s="17"/>
      <c r="C856" s="17"/>
      <c r="D856" s="17"/>
      <c r="E856" s="17"/>
      <c r="F856" s="17"/>
      <c r="G856" s="4"/>
      <c r="H856" s="4"/>
    </row>
    <row r="857" spans="1:8" x14ac:dyDescent="0.35">
      <c r="A857" s="17"/>
      <c r="B857" s="17"/>
      <c r="C857" s="17"/>
      <c r="D857" s="17"/>
      <c r="E857" s="17"/>
      <c r="F857" s="17"/>
      <c r="G857" s="4"/>
      <c r="H857" s="4"/>
    </row>
    <row r="858" spans="1:8" x14ac:dyDescent="0.35">
      <c r="A858" s="17"/>
      <c r="B858" s="17"/>
      <c r="C858" s="17"/>
      <c r="D858" s="17"/>
      <c r="E858" s="17"/>
      <c r="F858" s="17"/>
      <c r="G858" s="4"/>
      <c r="H858" s="4"/>
    </row>
    <row r="859" spans="1:8" x14ac:dyDescent="0.35">
      <c r="A859" s="17"/>
      <c r="B859" s="17"/>
      <c r="C859" s="17"/>
      <c r="D859" s="17"/>
      <c r="E859" s="17"/>
      <c r="F859" s="17"/>
      <c r="G859" s="4"/>
      <c r="H859" s="4"/>
    </row>
    <row r="860" spans="1:8" x14ac:dyDescent="0.35">
      <c r="A860" s="17"/>
      <c r="B860" s="17"/>
      <c r="C860" s="17"/>
      <c r="D860" s="17"/>
      <c r="E860" s="17"/>
      <c r="F860" s="17"/>
      <c r="G860" s="4"/>
      <c r="H860" s="4"/>
    </row>
    <row r="861" spans="1:8" x14ac:dyDescent="0.35">
      <c r="A861" s="17"/>
      <c r="B861" s="17"/>
      <c r="C861" s="17"/>
      <c r="D861" s="17"/>
      <c r="E861" s="17"/>
      <c r="F861" s="17"/>
      <c r="G861" s="4"/>
      <c r="H861" s="4"/>
    </row>
    <row r="862" spans="1:8" x14ac:dyDescent="0.35">
      <c r="A862" s="17"/>
      <c r="B862" s="17"/>
      <c r="C862" s="17"/>
      <c r="D862" s="17"/>
      <c r="E862" s="17"/>
      <c r="F862" s="17"/>
      <c r="G862" s="4"/>
      <c r="H862" s="4"/>
    </row>
    <row r="863" spans="1:8" x14ac:dyDescent="0.35">
      <c r="A863" s="17"/>
      <c r="B863" s="17"/>
      <c r="C863" s="17"/>
      <c r="D863" s="17"/>
      <c r="E863" s="17"/>
      <c r="F863" s="17"/>
      <c r="G863" s="4"/>
      <c r="H863" s="4"/>
    </row>
    <row r="864" spans="1:8" x14ac:dyDescent="0.35">
      <c r="A864" s="17"/>
      <c r="B864" s="17"/>
      <c r="C864" s="17"/>
      <c r="D864" s="17"/>
      <c r="E864" s="17"/>
      <c r="F864" s="17"/>
      <c r="G864" s="4"/>
      <c r="H864" s="4"/>
    </row>
    <row r="865" spans="1:8" x14ac:dyDescent="0.35">
      <c r="A865" s="17"/>
      <c r="B865" s="17"/>
      <c r="C865" s="17"/>
      <c r="D865" s="17"/>
      <c r="E865" s="17"/>
      <c r="F865" s="17"/>
      <c r="G865" s="4"/>
      <c r="H865" s="4"/>
    </row>
    <row r="866" spans="1:8" x14ac:dyDescent="0.35">
      <c r="A866" s="17"/>
      <c r="B866" s="17"/>
      <c r="C866" s="17"/>
      <c r="D866" s="17"/>
      <c r="E866" s="17"/>
      <c r="F866" s="17"/>
      <c r="G866" s="4"/>
      <c r="H866" s="4"/>
    </row>
    <row r="867" spans="1:8" x14ac:dyDescent="0.35">
      <c r="A867" s="17"/>
      <c r="B867" s="17"/>
      <c r="C867" s="17"/>
      <c r="D867" s="17"/>
      <c r="E867" s="17"/>
      <c r="F867" s="17"/>
      <c r="G867" s="4"/>
      <c r="H867" s="4"/>
    </row>
    <row r="868" spans="1:8" x14ac:dyDescent="0.35">
      <c r="A868" s="17"/>
      <c r="B868" s="17"/>
      <c r="C868" s="17"/>
      <c r="D868" s="17"/>
      <c r="E868" s="17"/>
      <c r="F868" s="17"/>
      <c r="G868" s="4"/>
      <c r="H868" s="4"/>
    </row>
    <row r="869" spans="1:8" x14ac:dyDescent="0.35">
      <c r="A869" s="17"/>
      <c r="B869" s="17"/>
      <c r="C869" s="17"/>
      <c r="D869" s="17"/>
      <c r="E869" s="17"/>
      <c r="F869" s="17"/>
      <c r="G869" s="4"/>
      <c r="H869" s="4"/>
    </row>
    <row r="870" spans="1:8" x14ac:dyDescent="0.35">
      <c r="A870" s="17"/>
      <c r="B870" s="17"/>
      <c r="C870" s="17"/>
      <c r="D870" s="17"/>
      <c r="E870" s="17"/>
      <c r="F870" s="17"/>
      <c r="G870" s="4"/>
      <c r="H870" s="4"/>
    </row>
    <row r="871" spans="1:8" x14ac:dyDescent="0.35">
      <c r="A871" s="17"/>
      <c r="B871" s="17"/>
      <c r="C871" s="17"/>
      <c r="D871" s="17"/>
      <c r="E871" s="17"/>
      <c r="F871" s="17"/>
      <c r="G871" s="4"/>
      <c r="H871" s="4"/>
    </row>
    <row r="872" spans="1:8" x14ac:dyDescent="0.35">
      <c r="A872" s="17"/>
      <c r="B872" s="17"/>
      <c r="C872" s="17"/>
      <c r="D872" s="17"/>
      <c r="E872" s="17"/>
      <c r="F872" s="17"/>
      <c r="G872" s="4"/>
      <c r="H872" s="4"/>
    </row>
    <row r="873" spans="1:8" x14ac:dyDescent="0.35">
      <c r="A873" s="17"/>
      <c r="B873" s="17"/>
      <c r="C873" s="17"/>
      <c r="D873" s="17"/>
      <c r="E873" s="17"/>
      <c r="F873" s="17"/>
      <c r="G873" s="4"/>
      <c r="H873" s="4"/>
    </row>
    <row r="874" spans="1:8" x14ac:dyDescent="0.35">
      <c r="A874" s="17"/>
      <c r="B874" s="17"/>
      <c r="C874" s="17"/>
      <c r="D874" s="17"/>
      <c r="E874" s="17"/>
      <c r="F874" s="17"/>
      <c r="G874" s="4"/>
      <c r="H874" s="4"/>
    </row>
    <row r="875" spans="1:8" x14ac:dyDescent="0.35">
      <c r="A875" s="17"/>
      <c r="B875" s="17"/>
      <c r="C875" s="17"/>
      <c r="D875" s="17"/>
      <c r="E875" s="17"/>
      <c r="F875" s="17"/>
      <c r="G875" s="4"/>
      <c r="H875" s="4"/>
    </row>
    <row r="876" spans="1:8" x14ac:dyDescent="0.35">
      <c r="A876" s="17"/>
      <c r="B876" s="17"/>
      <c r="C876" s="17"/>
      <c r="D876" s="17"/>
      <c r="E876" s="17"/>
      <c r="F876" s="17"/>
      <c r="G876" s="4"/>
      <c r="H876" s="4"/>
    </row>
    <row r="877" spans="1:8" x14ac:dyDescent="0.35">
      <c r="A877" s="17"/>
      <c r="B877" s="17"/>
      <c r="C877" s="17"/>
      <c r="D877" s="17"/>
      <c r="E877" s="17"/>
      <c r="F877" s="17"/>
      <c r="G877" s="4"/>
      <c r="H877" s="4"/>
    </row>
    <row r="878" spans="1:8" x14ac:dyDescent="0.35">
      <c r="A878" s="17"/>
      <c r="B878" s="17"/>
      <c r="C878" s="17"/>
      <c r="D878" s="17"/>
      <c r="E878" s="17"/>
      <c r="F878" s="17"/>
      <c r="G878" s="4"/>
      <c r="H878" s="4"/>
    </row>
    <row r="879" spans="1:8" x14ac:dyDescent="0.35">
      <c r="A879" s="17"/>
      <c r="B879" s="17"/>
      <c r="C879" s="17"/>
      <c r="D879" s="17"/>
      <c r="E879" s="17"/>
      <c r="F879" s="17"/>
      <c r="G879" s="4"/>
      <c r="H879" s="4"/>
    </row>
    <row r="880" spans="1:8" x14ac:dyDescent="0.35">
      <c r="A880" s="17"/>
      <c r="B880" s="17"/>
      <c r="C880" s="17"/>
      <c r="D880" s="17"/>
      <c r="E880" s="17"/>
      <c r="F880" s="17"/>
      <c r="G880" s="4"/>
      <c r="H880" s="4"/>
    </row>
    <row r="881" spans="1:8" x14ac:dyDescent="0.35">
      <c r="A881" s="17"/>
      <c r="B881" s="17"/>
      <c r="C881" s="17"/>
      <c r="D881" s="17"/>
      <c r="E881" s="17"/>
      <c r="F881" s="17"/>
      <c r="G881" s="4"/>
      <c r="H881" s="4"/>
    </row>
    <row r="882" spans="1:8" x14ac:dyDescent="0.35">
      <c r="A882" s="17"/>
      <c r="B882" s="17"/>
      <c r="C882" s="17"/>
      <c r="D882" s="17"/>
      <c r="E882" s="17"/>
      <c r="F882" s="17"/>
      <c r="G882" s="4"/>
      <c r="H882" s="4"/>
    </row>
    <row r="883" spans="1:8" x14ac:dyDescent="0.35">
      <c r="A883" s="17"/>
      <c r="B883" s="17"/>
      <c r="C883" s="17"/>
      <c r="D883" s="17"/>
      <c r="E883" s="17"/>
      <c r="F883" s="17"/>
      <c r="G883" s="4"/>
      <c r="H883" s="4"/>
    </row>
    <row r="884" spans="1:8" x14ac:dyDescent="0.35">
      <c r="A884" s="17"/>
      <c r="B884" s="17"/>
      <c r="C884" s="17"/>
      <c r="D884" s="17"/>
      <c r="E884" s="17"/>
      <c r="F884" s="17"/>
      <c r="G884" s="4"/>
      <c r="H884" s="4"/>
    </row>
    <row r="885" spans="1:8" x14ac:dyDescent="0.35">
      <c r="A885" s="17"/>
      <c r="B885" s="17"/>
      <c r="C885" s="17"/>
      <c r="D885" s="17"/>
      <c r="E885" s="17"/>
      <c r="F885" s="17"/>
      <c r="G885" s="4"/>
      <c r="H885" s="4"/>
    </row>
    <row r="886" spans="1:8" x14ac:dyDescent="0.35">
      <c r="A886" s="17"/>
      <c r="B886" s="17"/>
      <c r="C886" s="17"/>
      <c r="D886" s="17"/>
      <c r="E886" s="17"/>
      <c r="F886" s="17"/>
      <c r="G886" s="4"/>
      <c r="H886" s="4"/>
    </row>
    <row r="887" spans="1:8" x14ac:dyDescent="0.35">
      <c r="A887" s="17"/>
      <c r="B887" s="17"/>
      <c r="C887" s="17"/>
      <c r="D887" s="17"/>
      <c r="E887" s="17"/>
      <c r="F887" s="17"/>
      <c r="G887" s="4"/>
      <c r="H887" s="4"/>
    </row>
    <row r="888" spans="1:8" x14ac:dyDescent="0.35">
      <c r="A888" s="17"/>
      <c r="B888" s="17"/>
      <c r="C888" s="17"/>
      <c r="D888" s="17"/>
      <c r="E888" s="17"/>
      <c r="F888" s="17"/>
      <c r="G888" s="4"/>
      <c r="H888" s="4"/>
    </row>
    <row r="889" spans="1:8" x14ac:dyDescent="0.35">
      <c r="A889" s="17"/>
      <c r="B889" s="17"/>
      <c r="C889" s="17"/>
      <c r="D889" s="17"/>
      <c r="E889" s="17"/>
      <c r="F889" s="17"/>
      <c r="G889" s="4"/>
      <c r="H889" s="4"/>
    </row>
    <row r="890" spans="1:8" x14ac:dyDescent="0.35">
      <c r="A890" s="17"/>
      <c r="B890" s="17"/>
      <c r="C890" s="17"/>
      <c r="D890" s="17"/>
      <c r="E890" s="17"/>
      <c r="F890" s="17"/>
      <c r="G890" s="4"/>
      <c r="H890" s="4"/>
    </row>
    <row r="891" spans="1:8" x14ac:dyDescent="0.35">
      <c r="A891" s="17"/>
      <c r="B891" s="17"/>
      <c r="C891" s="17"/>
      <c r="D891" s="17"/>
      <c r="E891" s="17"/>
      <c r="F891" s="17"/>
      <c r="G891" s="4"/>
      <c r="H891" s="4"/>
    </row>
    <row r="892" spans="1:8" x14ac:dyDescent="0.35">
      <c r="A892" s="17"/>
      <c r="B892" s="17"/>
      <c r="C892" s="17"/>
      <c r="D892" s="17"/>
      <c r="E892" s="17"/>
      <c r="F892" s="17"/>
      <c r="G892" s="4"/>
      <c r="H892" s="4"/>
    </row>
    <row r="893" spans="1:8" x14ac:dyDescent="0.35">
      <c r="A893" s="17"/>
      <c r="B893" s="17"/>
      <c r="C893" s="17"/>
      <c r="D893" s="17"/>
      <c r="E893" s="17"/>
      <c r="F893" s="17"/>
      <c r="G893" s="4"/>
      <c r="H893" s="4"/>
    </row>
    <row r="894" spans="1:8" x14ac:dyDescent="0.35">
      <c r="A894" s="17"/>
      <c r="B894" s="17"/>
      <c r="C894" s="17"/>
      <c r="D894" s="17"/>
      <c r="E894" s="17"/>
      <c r="F894" s="17"/>
      <c r="G894" s="4"/>
      <c r="H894" s="4"/>
    </row>
    <row r="895" spans="1:8" x14ac:dyDescent="0.35">
      <c r="A895" s="17"/>
      <c r="B895" s="17"/>
      <c r="C895" s="17"/>
      <c r="D895" s="17"/>
      <c r="E895" s="17"/>
      <c r="F895" s="17"/>
      <c r="G895" s="4"/>
      <c r="H895" s="4"/>
    </row>
    <row r="896" spans="1:8" x14ac:dyDescent="0.35">
      <c r="A896" s="17"/>
      <c r="B896" s="17"/>
      <c r="C896" s="17"/>
      <c r="D896" s="17"/>
      <c r="E896" s="17"/>
      <c r="F896" s="17"/>
      <c r="G896" s="4"/>
      <c r="H896" s="4"/>
    </row>
    <row r="897" spans="1:8" x14ac:dyDescent="0.35">
      <c r="A897" s="17"/>
      <c r="B897" s="17"/>
      <c r="C897" s="17"/>
      <c r="D897" s="17"/>
      <c r="E897" s="17"/>
      <c r="F897" s="17"/>
      <c r="G897" s="4"/>
      <c r="H897" s="4"/>
    </row>
    <row r="898" spans="1:8" x14ac:dyDescent="0.35">
      <c r="A898" s="17"/>
      <c r="B898" s="17"/>
      <c r="C898" s="17"/>
      <c r="D898" s="17"/>
      <c r="E898" s="17"/>
      <c r="F898" s="17"/>
      <c r="G898" s="4"/>
      <c r="H898" s="4"/>
    </row>
    <row r="899" spans="1:8" x14ac:dyDescent="0.35">
      <c r="A899" s="17"/>
      <c r="B899" s="17"/>
      <c r="C899" s="17"/>
      <c r="D899" s="17"/>
      <c r="E899" s="17"/>
      <c r="F899" s="17"/>
      <c r="G899" s="4"/>
      <c r="H899" s="4"/>
    </row>
    <row r="900" spans="1:8" x14ac:dyDescent="0.35">
      <c r="A900" s="17"/>
      <c r="B900" s="17"/>
      <c r="C900" s="17"/>
      <c r="D900" s="17"/>
      <c r="E900" s="17"/>
      <c r="F900" s="17"/>
      <c r="G900" s="4"/>
      <c r="H900" s="4"/>
    </row>
    <row r="901" spans="1:8" x14ac:dyDescent="0.35">
      <c r="A901" s="17"/>
      <c r="B901" s="17"/>
      <c r="C901" s="17"/>
      <c r="D901" s="17"/>
      <c r="E901" s="17"/>
      <c r="F901" s="17"/>
      <c r="G901" s="4"/>
      <c r="H901" s="4"/>
    </row>
    <row r="902" spans="1:8" x14ac:dyDescent="0.35">
      <c r="A902" s="17"/>
      <c r="B902" s="17"/>
      <c r="C902" s="17"/>
      <c r="D902" s="17"/>
      <c r="E902" s="17"/>
      <c r="F902" s="17"/>
      <c r="G902" s="4"/>
      <c r="H902" s="4"/>
    </row>
    <row r="903" spans="1:8" x14ac:dyDescent="0.35">
      <c r="A903" s="17"/>
      <c r="B903" s="17"/>
      <c r="C903" s="17"/>
      <c r="D903" s="17"/>
      <c r="E903" s="17"/>
      <c r="F903" s="17"/>
      <c r="G903" s="4"/>
      <c r="H903" s="4"/>
    </row>
    <row r="904" spans="1:8" x14ac:dyDescent="0.35">
      <c r="A904" s="17"/>
      <c r="B904" s="17"/>
      <c r="C904" s="17"/>
      <c r="D904" s="17"/>
      <c r="E904" s="17"/>
      <c r="F904" s="17"/>
      <c r="G904" s="4"/>
      <c r="H904" s="4"/>
    </row>
    <row r="905" spans="1:8" x14ac:dyDescent="0.35">
      <c r="A905" s="17"/>
      <c r="B905" s="17"/>
      <c r="C905" s="17"/>
      <c r="D905" s="17"/>
      <c r="E905" s="17"/>
      <c r="F905" s="17"/>
      <c r="G905" s="4"/>
      <c r="H905" s="4"/>
    </row>
    <row r="906" spans="1:8" x14ac:dyDescent="0.35">
      <c r="A906" s="17"/>
      <c r="B906" s="17"/>
      <c r="C906" s="17"/>
      <c r="D906" s="17"/>
      <c r="E906" s="17"/>
      <c r="F906" s="17"/>
      <c r="G906" s="4"/>
      <c r="H906" s="4"/>
    </row>
    <row r="907" spans="1:8" x14ac:dyDescent="0.35">
      <c r="A907" s="17"/>
      <c r="B907" s="17"/>
      <c r="C907" s="17"/>
      <c r="D907" s="17"/>
      <c r="E907" s="17"/>
      <c r="F907" s="17"/>
      <c r="G907" s="4"/>
      <c r="H907" s="4"/>
    </row>
    <row r="908" spans="1:8" x14ac:dyDescent="0.35">
      <c r="A908" s="17"/>
      <c r="B908" s="17"/>
      <c r="C908" s="17"/>
      <c r="D908" s="17"/>
      <c r="E908" s="17"/>
      <c r="F908" s="17"/>
      <c r="G908" s="4"/>
      <c r="H908" s="4"/>
    </row>
    <row r="909" spans="1:8" x14ac:dyDescent="0.35">
      <c r="A909" s="17"/>
      <c r="B909" s="17"/>
      <c r="C909" s="17"/>
      <c r="D909" s="17"/>
      <c r="E909" s="17"/>
      <c r="F909" s="17"/>
      <c r="G909" s="4"/>
      <c r="H909" s="4"/>
    </row>
    <row r="910" spans="1:8" x14ac:dyDescent="0.35">
      <c r="A910" s="17"/>
      <c r="B910" s="17"/>
      <c r="C910" s="17"/>
      <c r="D910" s="17"/>
      <c r="E910" s="17"/>
      <c r="F910" s="17"/>
      <c r="G910" s="4"/>
      <c r="H910" s="4"/>
    </row>
    <row r="911" spans="1:8" x14ac:dyDescent="0.35">
      <c r="A911" s="17"/>
      <c r="B911" s="17"/>
      <c r="C911" s="17"/>
      <c r="D911" s="17"/>
      <c r="E911" s="17"/>
      <c r="F911" s="17"/>
      <c r="G911" s="4"/>
      <c r="H911" s="4"/>
    </row>
    <row r="912" spans="1:8" x14ac:dyDescent="0.35">
      <c r="A912" s="17"/>
      <c r="B912" s="17"/>
      <c r="C912" s="17"/>
      <c r="D912" s="17"/>
      <c r="E912" s="17"/>
      <c r="F912" s="17"/>
      <c r="G912" s="4"/>
      <c r="H912" s="4"/>
    </row>
    <row r="913" spans="1:8" x14ac:dyDescent="0.35">
      <c r="A913" s="17"/>
      <c r="B913" s="17"/>
      <c r="C913" s="17"/>
      <c r="D913" s="17"/>
      <c r="E913" s="17"/>
      <c r="F913" s="17"/>
      <c r="G913" s="4"/>
      <c r="H913" s="4"/>
    </row>
    <row r="914" spans="1:8" x14ac:dyDescent="0.35">
      <c r="A914" s="17"/>
      <c r="B914" s="17"/>
      <c r="C914" s="17"/>
      <c r="D914" s="17"/>
      <c r="E914" s="17"/>
      <c r="F914" s="17"/>
      <c r="G914" s="4"/>
      <c r="H914" s="4"/>
    </row>
    <row r="915" spans="1:8" x14ac:dyDescent="0.35">
      <c r="A915" s="17"/>
      <c r="B915" s="17"/>
      <c r="C915" s="17"/>
      <c r="D915" s="17"/>
      <c r="E915" s="17"/>
      <c r="F915" s="17"/>
      <c r="G915" s="4"/>
      <c r="H915" s="4"/>
    </row>
    <row r="916" spans="1:8" x14ac:dyDescent="0.35">
      <c r="A916" s="17"/>
      <c r="B916" s="17"/>
      <c r="C916" s="17"/>
      <c r="D916" s="17"/>
      <c r="E916" s="17"/>
      <c r="F916" s="17"/>
      <c r="G916" s="4"/>
      <c r="H916" s="4"/>
    </row>
    <row r="917" spans="1:8" x14ac:dyDescent="0.35">
      <c r="A917" s="17"/>
      <c r="B917" s="17"/>
      <c r="C917" s="17"/>
      <c r="D917" s="17"/>
      <c r="E917" s="17"/>
      <c r="F917" s="17"/>
      <c r="G917" s="4"/>
      <c r="H917" s="4"/>
    </row>
    <row r="918" spans="1:8" x14ac:dyDescent="0.35">
      <c r="A918" s="17"/>
      <c r="B918" s="17"/>
      <c r="C918" s="17"/>
      <c r="D918" s="17"/>
      <c r="E918" s="17"/>
      <c r="F918" s="17"/>
      <c r="G918" s="4"/>
      <c r="H918" s="4"/>
    </row>
    <row r="919" spans="1:8" x14ac:dyDescent="0.35">
      <c r="A919" s="17"/>
      <c r="B919" s="17"/>
      <c r="C919" s="17"/>
      <c r="D919" s="17"/>
      <c r="E919" s="17"/>
      <c r="F919" s="17"/>
      <c r="G919" s="4"/>
      <c r="H919" s="4"/>
    </row>
    <row r="920" spans="1:8" x14ac:dyDescent="0.35">
      <c r="A920" s="17"/>
      <c r="B920" s="17"/>
      <c r="C920" s="17"/>
      <c r="D920" s="17"/>
      <c r="E920" s="17"/>
      <c r="F920" s="17"/>
      <c r="G920" s="4"/>
      <c r="H920" s="4"/>
    </row>
    <row r="921" spans="1:8" x14ac:dyDescent="0.35">
      <c r="A921" s="17"/>
      <c r="B921" s="17"/>
      <c r="C921" s="17"/>
      <c r="D921" s="17"/>
      <c r="E921" s="17"/>
      <c r="F921" s="17"/>
      <c r="G921" s="4"/>
      <c r="H921" s="4"/>
    </row>
    <row r="922" spans="1:8" x14ac:dyDescent="0.35">
      <c r="A922" s="17"/>
      <c r="B922" s="17"/>
      <c r="C922" s="17"/>
      <c r="D922" s="17"/>
      <c r="E922" s="17"/>
      <c r="F922" s="17"/>
      <c r="G922" s="4"/>
      <c r="H922" s="4"/>
    </row>
    <row r="923" spans="1:8" x14ac:dyDescent="0.35">
      <c r="A923" s="17"/>
      <c r="B923" s="17"/>
      <c r="C923" s="17"/>
      <c r="D923" s="17"/>
      <c r="E923" s="17"/>
      <c r="F923" s="17"/>
      <c r="G923" s="4"/>
      <c r="H923" s="4"/>
    </row>
    <row r="924" spans="1:8" x14ac:dyDescent="0.35">
      <c r="A924" s="17"/>
      <c r="B924" s="17"/>
      <c r="C924" s="17"/>
      <c r="D924" s="17"/>
      <c r="E924" s="17"/>
      <c r="F924" s="17"/>
      <c r="G924" s="4"/>
      <c r="H924" s="4"/>
    </row>
    <row r="925" spans="1:8" x14ac:dyDescent="0.35">
      <c r="A925" s="17"/>
      <c r="B925" s="17"/>
      <c r="C925" s="17"/>
      <c r="D925" s="17"/>
      <c r="E925" s="17"/>
      <c r="F925" s="17"/>
      <c r="G925" s="4"/>
      <c r="H925" s="4"/>
    </row>
    <row r="926" spans="1:8" x14ac:dyDescent="0.35">
      <c r="A926" s="17"/>
      <c r="B926" s="17"/>
      <c r="C926" s="17"/>
      <c r="D926" s="17"/>
      <c r="E926" s="17"/>
      <c r="F926" s="17"/>
      <c r="G926" s="4"/>
      <c r="H926" s="4"/>
    </row>
    <row r="927" spans="1:8" x14ac:dyDescent="0.35">
      <c r="A927" s="17"/>
      <c r="B927" s="17"/>
      <c r="C927" s="17"/>
      <c r="D927" s="17"/>
      <c r="E927" s="17"/>
      <c r="F927" s="17"/>
      <c r="G927" s="4"/>
      <c r="H927" s="4"/>
    </row>
    <row r="928" spans="1:8" x14ac:dyDescent="0.35">
      <c r="A928" s="17"/>
      <c r="B928" s="17"/>
      <c r="C928" s="17"/>
      <c r="D928" s="17"/>
      <c r="E928" s="17"/>
      <c r="F928" s="17"/>
      <c r="G928" s="4"/>
      <c r="H928" s="4"/>
    </row>
    <row r="929" spans="1:8" x14ac:dyDescent="0.35">
      <c r="A929" s="17"/>
      <c r="B929" s="17"/>
      <c r="C929" s="17"/>
      <c r="D929" s="17"/>
      <c r="E929" s="17"/>
      <c r="F929" s="17"/>
      <c r="G929" s="4"/>
      <c r="H929" s="4"/>
    </row>
    <row r="930" spans="1:8" x14ac:dyDescent="0.35">
      <c r="A930" s="17"/>
      <c r="B930" s="17"/>
      <c r="C930" s="17"/>
      <c r="D930" s="17"/>
      <c r="E930" s="17"/>
      <c r="F930" s="17"/>
      <c r="G930" s="4"/>
      <c r="H930" s="4"/>
    </row>
    <row r="931" spans="1:8" x14ac:dyDescent="0.35">
      <c r="A931" s="17"/>
      <c r="B931" s="17"/>
      <c r="C931" s="17"/>
      <c r="D931" s="17"/>
      <c r="E931" s="17"/>
      <c r="F931" s="17"/>
      <c r="G931" s="4"/>
      <c r="H931" s="4"/>
    </row>
    <row r="932" spans="1:8" x14ac:dyDescent="0.35">
      <c r="A932" s="17"/>
      <c r="B932" s="17"/>
      <c r="C932" s="17"/>
      <c r="D932" s="17"/>
      <c r="E932" s="17"/>
      <c r="F932" s="17"/>
      <c r="G932" s="4"/>
      <c r="H932" s="4"/>
    </row>
    <row r="933" spans="1:8" x14ac:dyDescent="0.35">
      <c r="A933" s="17"/>
      <c r="B933" s="17"/>
      <c r="C933" s="17"/>
      <c r="D933" s="17"/>
      <c r="E933" s="17"/>
      <c r="F933" s="17"/>
      <c r="G933" s="4"/>
      <c r="H933" s="4"/>
    </row>
    <row r="934" spans="1:8" x14ac:dyDescent="0.35">
      <c r="A934" s="17"/>
      <c r="B934" s="17"/>
      <c r="C934" s="17"/>
      <c r="D934" s="17"/>
      <c r="E934" s="17"/>
      <c r="F934" s="17"/>
      <c r="G934" s="4"/>
      <c r="H934" s="4"/>
    </row>
    <row r="935" spans="1:8" x14ac:dyDescent="0.35">
      <c r="A935" s="17"/>
      <c r="B935" s="17"/>
      <c r="C935" s="17"/>
      <c r="D935" s="17"/>
      <c r="E935" s="17"/>
      <c r="F935" s="17"/>
      <c r="G935" s="4"/>
      <c r="H935" s="4"/>
    </row>
    <row r="936" spans="1:8" x14ac:dyDescent="0.35">
      <c r="A936" s="17"/>
      <c r="B936" s="17"/>
      <c r="C936" s="17"/>
      <c r="D936" s="17"/>
      <c r="E936" s="17"/>
      <c r="F936" s="17"/>
      <c r="G936" s="4"/>
      <c r="H936" s="4"/>
    </row>
    <row r="937" spans="1:8" x14ac:dyDescent="0.35">
      <c r="A937" s="17"/>
      <c r="B937" s="17"/>
      <c r="C937" s="17"/>
      <c r="D937" s="17"/>
      <c r="E937" s="17"/>
      <c r="F937" s="17"/>
      <c r="G937" s="4"/>
      <c r="H937" s="4"/>
    </row>
    <row r="938" spans="1:8" x14ac:dyDescent="0.35">
      <c r="A938" s="17"/>
      <c r="B938" s="17"/>
      <c r="C938" s="17"/>
      <c r="D938" s="17"/>
      <c r="E938" s="17"/>
      <c r="F938" s="17"/>
      <c r="G938" s="4"/>
      <c r="H938" s="4"/>
    </row>
    <row r="939" spans="1:8" x14ac:dyDescent="0.35">
      <c r="A939" s="17"/>
      <c r="B939" s="17"/>
      <c r="C939" s="17"/>
      <c r="D939" s="17"/>
      <c r="E939" s="17"/>
      <c r="F939" s="17"/>
      <c r="G939" s="4"/>
      <c r="H939" s="4"/>
    </row>
    <row r="940" spans="1:8" x14ac:dyDescent="0.35">
      <c r="A940" s="17"/>
      <c r="B940" s="17"/>
      <c r="C940" s="17"/>
      <c r="D940" s="17"/>
      <c r="E940" s="17"/>
      <c r="F940" s="17"/>
      <c r="G940" s="4"/>
      <c r="H940" s="4"/>
    </row>
    <row r="941" spans="1:8" x14ac:dyDescent="0.35">
      <c r="A941" s="17"/>
      <c r="B941" s="17"/>
      <c r="C941" s="17"/>
      <c r="D941" s="17"/>
      <c r="E941" s="17"/>
      <c r="F941" s="17"/>
      <c r="G941" s="4"/>
      <c r="H941" s="4"/>
    </row>
    <row r="942" spans="1:8" x14ac:dyDescent="0.35">
      <c r="A942" s="17"/>
      <c r="B942" s="17"/>
      <c r="C942" s="17"/>
      <c r="D942" s="17"/>
      <c r="E942" s="17"/>
      <c r="F942" s="17"/>
      <c r="G942" s="4"/>
      <c r="H942" s="4"/>
    </row>
    <row r="943" spans="1:8" x14ac:dyDescent="0.35">
      <c r="A943" s="17"/>
      <c r="B943" s="17"/>
      <c r="C943" s="17"/>
      <c r="D943" s="17"/>
      <c r="E943" s="17"/>
      <c r="F943" s="17"/>
      <c r="G943" s="4"/>
      <c r="H943" s="4"/>
    </row>
    <row r="944" spans="1:8" x14ac:dyDescent="0.35">
      <c r="A944" s="17"/>
      <c r="B944" s="17"/>
      <c r="C944" s="17"/>
      <c r="D944" s="17"/>
      <c r="E944" s="17"/>
      <c r="F944" s="17"/>
      <c r="G944" s="4"/>
      <c r="H944" s="4"/>
    </row>
    <row r="945" spans="1:8" x14ac:dyDescent="0.35">
      <c r="A945" s="17"/>
      <c r="B945" s="17"/>
      <c r="C945" s="17"/>
      <c r="D945" s="17"/>
      <c r="E945" s="17"/>
      <c r="F945" s="17"/>
      <c r="G945" s="4"/>
      <c r="H945" s="4"/>
    </row>
    <row r="946" spans="1:8" x14ac:dyDescent="0.35">
      <c r="A946" s="17"/>
      <c r="B946" s="17"/>
      <c r="C946" s="17"/>
      <c r="D946" s="17"/>
      <c r="E946" s="17"/>
      <c r="F946" s="17"/>
      <c r="G946" s="4"/>
      <c r="H946" s="4"/>
    </row>
    <row r="947" spans="1:8" x14ac:dyDescent="0.35">
      <c r="A947" s="17"/>
      <c r="B947" s="17"/>
      <c r="C947" s="17"/>
      <c r="D947" s="17"/>
      <c r="E947" s="17"/>
      <c r="F947" s="17"/>
      <c r="G947" s="4"/>
      <c r="H947" s="4"/>
    </row>
    <row r="948" spans="1:8" x14ac:dyDescent="0.35">
      <c r="A948" s="17"/>
      <c r="B948" s="17"/>
      <c r="C948" s="17"/>
      <c r="D948" s="17"/>
      <c r="E948" s="17"/>
      <c r="F948" s="17"/>
      <c r="G948" s="4"/>
      <c r="H948" s="4"/>
    </row>
    <row r="949" spans="1:8" x14ac:dyDescent="0.35">
      <c r="A949" s="17"/>
      <c r="B949" s="17"/>
      <c r="C949" s="17"/>
      <c r="D949" s="17"/>
      <c r="E949" s="17"/>
      <c r="F949" s="17"/>
      <c r="G949" s="4"/>
      <c r="H949" s="4"/>
    </row>
    <row r="950" spans="1:8" x14ac:dyDescent="0.35">
      <c r="A950" s="17"/>
      <c r="B950" s="17"/>
      <c r="C950" s="17"/>
      <c r="D950" s="17"/>
      <c r="E950" s="17"/>
      <c r="F950" s="17"/>
      <c r="G950" s="4"/>
      <c r="H950" s="4"/>
    </row>
    <row r="951" spans="1:8" x14ac:dyDescent="0.35">
      <c r="A951" s="17"/>
      <c r="B951" s="17"/>
      <c r="C951" s="17"/>
      <c r="D951" s="17"/>
      <c r="E951" s="17"/>
      <c r="F951" s="17"/>
      <c r="G951" s="4"/>
      <c r="H951" s="4"/>
    </row>
    <row r="952" spans="1:8" x14ac:dyDescent="0.35">
      <c r="A952" s="17"/>
      <c r="B952" s="17"/>
      <c r="C952" s="17"/>
      <c r="D952" s="17"/>
      <c r="E952" s="17"/>
      <c r="F952" s="17"/>
      <c r="G952" s="4"/>
      <c r="H952" s="4"/>
    </row>
    <row r="953" spans="1:8" x14ac:dyDescent="0.35">
      <c r="A953" s="17"/>
      <c r="B953" s="17"/>
      <c r="C953" s="17"/>
      <c r="D953" s="17"/>
      <c r="E953" s="17"/>
      <c r="F953" s="17"/>
      <c r="G953" s="4"/>
      <c r="H953" s="4"/>
    </row>
    <row r="954" spans="1:8" x14ac:dyDescent="0.35">
      <c r="A954" s="17"/>
      <c r="B954" s="17"/>
      <c r="C954" s="17"/>
      <c r="D954" s="17"/>
      <c r="E954" s="17"/>
      <c r="F954" s="17"/>
      <c r="G954" s="4"/>
      <c r="H954" s="4"/>
    </row>
    <row r="955" spans="1:8" x14ac:dyDescent="0.35">
      <c r="A955" s="17"/>
      <c r="B955" s="17"/>
      <c r="C955" s="17"/>
      <c r="D955" s="17"/>
      <c r="E955" s="17"/>
      <c r="F955" s="17"/>
      <c r="G955" s="4"/>
      <c r="H955" s="4"/>
    </row>
    <row r="956" spans="1:8" x14ac:dyDescent="0.35">
      <c r="A956" s="17"/>
      <c r="B956" s="17"/>
      <c r="C956" s="17"/>
      <c r="D956" s="17"/>
      <c r="E956" s="17"/>
      <c r="F956" s="17"/>
      <c r="G956" s="4"/>
      <c r="H956" s="4"/>
    </row>
    <row r="957" spans="1:8" x14ac:dyDescent="0.35">
      <c r="A957" s="17"/>
      <c r="B957" s="17"/>
      <c r="C957" s="17"/>
      <c r="D957" s="17"/>
      <c r="E957" s="17"/>
      <c r="F957" s="17"/>
      <c r="G957" s="4"/>
      <c r="H957" s="4"/>
    </row>
    <row r="958" spans="1:8" x14ac:dyDescent="0.35">
      <c r="A958" s="17"/>
      <c r="B958" s="17"/>
      <c r="C958" s="17"/>
      <c r="D958" s="17"/>
      <c r="E958" s="17"/>
      <c r="F958" s="17"/>
      <c r="G958" s="4"/>
      <c r="H958" s="4"/>
    </row>
    <row r="959" spans="1:8" x14ac:dyDescent="0.35">
      <c r="A959" s="17"/>
      <c r="B959" s="17"/>
      <c r="C959" s="17"/>
      <c r="D959" s="17"/>
      <c r="E959" s="17"/>
      <c r="F959" s="17"/>
      <c r="G959" s="4"/>
      <c r="H959" s="4"/>
    </row>
    <row r="960" spans="1:8" x14ac:dyDescent="0.35">
      <c r="A960" s="17"/>
      <c r="B960" s="17"/>
      <c r="C960" s="17"/>
      <c r="D960" s="17"/>
      <c r="E960" s="17"/>
      <c r="F960" s="17"/>
      <c r="G960" s="4"/>
      <c r="H960" s="4"/>
    </row>
    <row r="961" spans="1:8" x14ac:dyDescent="0.35">
      <c r="A961" s="17"/>
      <c r="B961" s="17"/>
      <c r="C961" s="17"/>
      <c r="D961" s="17"/>
      <c r="E961" s="17"/>
      <c r="F961" s="17"/>
      <c r="G961" s="4"/>
      <c r="H961" s="4"/>
    </row>
    <row r="962" spans="1:8" x14ac:dyDescent="0.35">
      <c r="A962" s="17"/>
      <c r="B962" s="17"/>
      <c r="C962" s="17"/>
      <c r="D962" s="17"/>
      <c r="E962" s="17"/>
      <c r="F962" s="17"/>
      <c r="G962" s="4"/>
      <c r="H962" s="4"/>
    </row>
    <row r="963" spans="1:8" x14ac:dyDescent="0.35">
      <c r="A963" s="17"/>
      <c r="B963" s="17"/>
      <c r="C963" s="17"/>
      <c r="D963" s="17"/>
      <c r="E963" s="17"/>
      <c r="F963" s="17"/>
      <c r="G963" s="4"/>
      <c r="H963" s="4"/>
    </row>
    <row r="964" spans="1:8" x14ac:dyDescent="0.35">
      <c r="A964" s="17"/>
      <c r="B964" s="17"/>
      <c r="C964" s="17"/>
      <c r="D964" s="17"/>
      <c r="E964" s="17"/>
      <c r="F964" s="17"/>
      <c r="G964" s="4"/>
      <c r="H964" s="4"/>
    </row>
    <row r="965" spans="1:8" x14ac:dyDescent="0.35">
      <c r="A965" s="17"/>
      <c r="B965" s="17"/>
      <c r="C965" s="17"/>
      <c r="D965" s="17"/>
      <c r="E965" s="17"/>
      <c r="F965" s="17"/>
      <c r="G965" s="4"/>
      <c r="H965" s="4"/>
    </row>
    <row r="966" spans="1:8" x14ac:dyDescent="0.35">
      <c r="A966" s="17"/>
      <c r="B966" s="17"/>
      <c r="C966" s="17"/>
      <c r="D966" s="17"/>
      <c r="E966" s="17"/>
      <c r="F966" s="17"/>
      <c r="G966" s="4"/>
      <c r="H966" s="4"/>
    </row>
    <row r="967" spans="1:8" x14ac:dyDescent="0.35">
      <c r="A967" s="17"/>
      <c r="B967" s="17"/>
      <c r="C967" s="17"/>
      <c r="D967" s="17"/>
      <c r="E967" s="17"/>
      <c r="F967" s="17"/>
      <c r="G967" s="4"/>
      <c r="H967" s="4"/>
    </row>
    <row r="968" spans="1:8" x14ac:dyDescent="0.35">
      <c r="A968" s="17"/>
      <c r="B968" s="17"/>
      <c r="C968" s="17"/>
      <c r="D968" s="17"/>
      <c r="E968" s="17"/>
      <c r="F968" s="17"/>
      <c r="G968" s="4"/>
      <c r="H968" s="4"/>
    </row>
    <row r="969" spans="1:8" x14ac:dyDescent="0.35">
      <c r="A969" s="17"/>
      <c r="B969" s="17"/>
      <c r="C969" s="17"/>
      <c r="D969" s="17"/>
      <c r="E969" s="17"/>
      <c r="F969" s="17"/>
      <c r="G969" s="4"/>
      <c r="H969" s="4"/>
    </row>
    <row r="970" spans="1:8" x14ac:dyDescent="0.35">
      <c r="A970" s="17"/>
      <c r="B970" s="17"/>
      <c r="C970" s="17"/>
      <c r="D970" s="17"/>
      <c r="E970" s="17"/>
      <c r="F970" s="17"/>
      <c r="G970" s="4"/>
      <c r="H970" s="4"/>
    </row>
    <row r="971" spans="1:8" x14ac:dyDescent="0.35">
      <c r="A971" s="17"/>
      <c r="B971" s="17"/>
      <c r="C971" s="17"/>
      <c r="D971" s="17"/>
      <c r="E971" s="17"/>
      <c r="F971" s="17"/>
      <c r="G971" s="4"/>
      <c r="H971" s="4"/>
    </row>
    <row r="972" spans="1:8" x14ac:dyDescent="0.35">
      <c r="A972" s="17"/>
      <c r="B972" s="17"/>
      <c r="C972" s="17"/>
      <c r="D972" s="17"/>
      <c r="E972" s="17"/>
      <c r="F972" s="17"/>
      <c r="G972" s="4"/>
      <c r="H972" s="4"/>
    </row>
    <row r="973" spans="1:8" x14ac:dyDescent="0.35">
      <c r="A973" s="17"/>
      <c r="B973" s="17"/>
      <c r="C973" s="17"/>
      <c r="D973" s="17"/>
      <c r="E973" s="17"/>
      <c r="F973" s="17"/>
      <c r="G973" s="4"/>
      <c r="H973" s="4"/>
    </row>
    <row r="974" spans="1:8" x14ac:dyDescent="0.35">
      <c r="A974" s="17"/>
      <c r="B974" s="17"/>
      <c r="C974" s="17"/>
      <c r="D974" s="17"/>
      <c r="E974" s="17"/>
      <c r="F974" s="17"/>
      <c r="G974" s="4"/>
      <c r="H974" s="4"/>
    </row>
    <row r="975" spans="1:8" x14ac:dyDescent="0.35">
      <c r="A975" s="17"/>
      <c r="B975" s="17"/>
      <c r="C975" s="17"/>
      <c r="D975" s="17"/>
      <c r="E975" s="17"/>
      <c r="F975" s="17"/>
      <c r="G975" s="4"/>
      <c r="H975" s="4"/>
    </row>
    <row r="976" spans="1:8" x14ac:dyDescent="0.35">
      <c r="A976" s="17"/>
      <c r="B976" s="17"/>
      <c r="C976" s="17"/>
      <c r="D976" s="17"/>
      <c r="E976" s="17"/>
      <c r="F976" s="17"/>
      <c r="G976" s="4"/>
      <c r="H976" s="4"/>
    </row>
    <row r="977" spans="1:8" x14ac:dyDescent="0.35">
      <c r="A977" s="17"/>
      <c r="B977" s="17"/>
      <c r="C977" s="17"/>
      <c r="D977" s="17"/>
      <c r="E977" s="17"/>
      <c r="F977" s="17"/>
      <c r="G977" s="4"/>
      <c r="H977" s="4"/>
    </row>
    <row r="978" spans="1:8" x14ac:dyDescent="0.35">
      <c r="A978" s="17"/>
      <c r="B978" s="17"/>
      <c r="C978" s="17"/>
      <c r="D978" s="17"/>
      <c r="E978" s="17"/>
      <c r="F978" s="17"/>
      <c r="G978" s="4"/>
      <c r="H978" s="4"/>
    </row>
    <row r="979" spans="1:8" x14ac:dyDescent="0.35">
      <c r="A979" s="17"/>
      <c r="B979" s="17"/>
      <c r="C979" s="17"/>
      <c r="D979" s="17"/>
      <c r="E979" s="17"/>
      <c r="F979" s="17"/>
      <c r="G979" s="4"/>
      <c r="H979" s="4"/>
    </row>
    <row r="980" spans="1:8" x14ac:dyDescent="0.35">
      <c r="A980" s="17"/>
      <c r="B980" s="17"/>
      <c r="C980" s="17"/>
      <c r="D980" s="17"/>
      <c r="E980" s="17"/>
      <c r="F980" s="17"/>
      <c r="G980" s="4"/>
      <c r="H980" s="4"/>
    </row>
    <row r="981" spans="1:8" x14ac:dyDescent="0.35">
      <c r="A981" s="17"/>
      <c r="B981" s="17"/>
      <c r="C981" s="17"/>
      <c r="D981" s="17"/>
      <c r="E981" s="17"/>
      <c r="F981" s="17"/>
      <c r="G981" s="4"/>
      <c r="H981" s="4"/>
    </row>
    <row r="982" spans="1:8" x14ac:dyDescent="0.35">
      <c r="A982" s="17"/>
      <c r="B982" s="17"/>
      <c r="C982" s="17"/>
      <c r="D982" s="17"/>
      <c r="E982" s="17"/>
      <c r="F982" s="17"/>
      <c r="G982" s="4"/>
      <c r="H982" s="4"/>
    </row>
    <row r="983" spans="1:8" x14ac:dyDescent="0.35">
      <c r="A983" s="17"/>
      <c r="B983" s="17"/>
      <c r="C983" s="17"/>
      <c r="D983" s="17"/>
      <c r="E983" s="17"/>
      <c r="F983" s="17"/>
      <c r="G983" s="4"/>
      <c r="H983" s="4"/>
    </row>
    <row r="984" spans="1:8" x14ac:dyDescent="0.35">
      <c r="A984" s="17"/>
      <c r="B984" s="17"/>
      <c r="C984" s="17"/>
      <c r="D984" s="17"/>
      <c r="E984" s="17"/>
      <c r="F984" s="17"/>
      <c r="G984" s="4"/>
      <c r="H984" s="4"/>
    </row>
    <row r="985" spans="1:8" x14ac:dyDescent="0.35">
      <c r="A985" s="17"/>
      <c r="B985" s="17"/>
      <c r="C985" s="17"/>
      <c r="D985" s="17"/>
      <c r="E985" s="17"/>
      <c r="F985" s="17"/>
      <c r="G985" s="4"/>
      <c r="H985" s="4"/>
    </row>
    <row r="986" spans="1:8" x14ac:dyDescent="0.35">
      <c r="A986" s="17"/>
      <c r="B986" s="17"/>
      <c r="C986" s="17"/>
      <c r="D986" s="17"/>
      <c r="E986" s="17"/>
      <c r="F986" s="17"/>
      <c r="G986" s="4"/>
      <c r="H986" s="4"/>
    </row>
    <row r="987" spans="1:8" x14ac:dyDescent="0.35">
      <c r="A987" s="17"/>
      <c r="B987" s="17"/>
      <c r="C987" s="17"/>
      <c r="D987" s="17"/>
      <c r="E987" s="17"/>
      <c r="F987" s="17"/>
      <c r="G987" s="4"/>
      <c r="H987" s="4"/>
    </row>
    <row r="988" spans="1:8" x14ac:dyDescent="0.35">
      <c r="A988" s="17"/>
      <c r="B988" s="17"/>
      <c r="C988" s="17"/>
      <c r="D988" s="17"/>
      <c r="E988" s="17"/>
      <c r="F988" s="17"/>
      <c r="G988" s="4"/>
      <c r="H988" s="4"/>
    </row>
    <row r="989" spans="1:8" x14ac:dyDescent="0.35">
      <c r="A989" s="17"/>
      <c r="B989" s="17"/>
      <c r="C989" s="17"/>
      <c r="D989" s="17"/>
      <c r="E989" s="17"/>
      <c r="F989" s="17"/>
      <c r="G989" s="4"/>
      <c r="H989" s="4"/>
    </row>
    <row r="990" spans="1:8" x14ac:dyDescent="0.35">
      <c r="A990" s="17"/>
      <c r="B990" s="17"/>
      <c r="C990" s="17"/>
      <c r="D990" s="17"/>
      <c r="E990" s="17"/>
      <c r="F990" s="17"/>
      <c r="G990" s="4"/>
      <c r="H990" s="4"/>
    </row>
    <row r="991" spans="1:8" x14ac:dyDescent="0.35">
      <c r="A991" s="17"/>
      <c r="B991" s="17"/>
      <c r="C991" s="17"/>
      <c r="D991" s="17"/>
      <c r="E991" s="17"/>
      <c r="F991" s="17"/>
      <c r="G991" s="4"/>
      <c r="H991" s="4"/>
    </row>
    <row r="992" spans="1:8" x14ac:dyDescent="0.35">
      <c r="A992" s="17"/>
      <c r="B992" s="17"/>
      <c r="C992" s="17"/>
      <c r="D992" s="17"/>
      <c r="E992" s="17"/>
      <c r="F992" s="17"/>
      <c r="G992" s="4"/>
      <c r="H992" s="4"/>
    </row>
    <row r="993" spans="1:8" x14ac:dyDescent="0.35">
      <c r="A993" s="17"/>
      <c r="B993" s="17"/>
      <c r="C993" s="17"/>
      <c r="D993" s="17"/>
      <c r="E993" s="17"/>
      <c r="F993" s="17"/>
      <c r="G993" s="4"/>
      <c r="H993" s="4"/>
    </row>
    <row r="994" spans="1:8" x14ac:dyDescent="0.35">
      <c r="A994" s="17"/>
      <c r="B994" s="17"/>
      <c r="C994" s="17"/>
      <c r="D994" s="17"/>
      <c r="E994" s="17"/>
      <c r="F994" s="17"/>
      <c r="G994" s="4"/>
      <c r="H994" s="4"/>
    </row>
    <row r="995" spans="1:8" x14ac:dyDescent="0.35">
      <c r="A995" s="17"/>
      <c r="B995" s="17"/>
      <c r="C995" s="17"/>
      <c r="D995" s="17"/>
      <c r="E995" s="17"/>
      <c r="F995" s="17"/>
      <c r="G995" s="4"/>
      <c r="H995" s="4"/>
    </row>
    <row r="996" spans="1:8" x14ac:dyDescent="0.35">
      <c r="A996" s="17"/>
      <c r="B996" s="17"/>
      <c r="C996" s="17"/>
      <c r="D996" s="17"/>
      <c r="E996" s="17"/>
      <c r="F996" s="17"/>
      <c r="G996" s="4"/>
      <c r="H996" s="4"/>
    </row>
    <row r="997" spans="1:8" x14ac:dyDescent="0.35">
      <c r="A997" s="17"/>
      <c r="B997" s="17"/>
      <c r="C997" s="17"/>
      <c r="D997" s="17"/>
      <c r="E997" s="17"/>
      <c r="F997" s="17"/>
      <c r="G997" s="4"/>
      <c r="H997" s="4"/>
    </row>
    <row r="998" spans="1:8" x14ac:dyDescent="0.35">
      <c r="A998" s="17"/>
      <c r="B998" s="17"/>
      <c r="C998" s="17"/>
      <c r="D998" s="17"/>
      <c r="E998" s="17"/>
      <c r="F998" s="17"/>
      <c r="G998" s="4"/>
      <c r="H998" s="4"/>
    </row>
    <row r="999" spans="1:8" x14ac:dyDescent="0.35">
      <c r="A999" s="17"/>
      <c r="B999" s="17"/>
      <c r="C999" s="17"/>
      <c r="D999" s="17"/>
      <c r="E999" s="17"/>
      <c r="F999" s="17"/>
      <c r="G999" s="4"/>
      <c r="H999" s="4"/>
    </row>
    <row r="1000" spans="1:8" x14ac:dyDescent="0.35">
      <c r="A1000" s="17"/>
      <c r="B1000" s="17"/>
      <c r="C1000" s="17"/>
      <c r="D1000" s="17"/>
      <c r="E1000" s="17"/>
      <c r="F1000" s="17"/>
      <c r="G1000" s="4"/>
      <c r="H1000" s="4"/>
    </row>
    <row r="1001" spans="1:8" x14ac:dyDescent="0.35">
      <c r="A1001" s="17"/>
      <c r="B1001" s="17"/>
      <c r="C1001" s="17"/>
      <c r="D1001" s="17"/>
      <c r="E1001" s="17"/>
      <c r="F1001" s="17"/>
      <c r="G1001" s="4"/>
      <c r="H1001" s="4"/>
    </row>
    <row r="1002" spans="1:8" x14ac:dyDescent="0.35">
      <c r="A1002" s="17"/>
      <c r="B1002" s="17"/>
      <c r="C1002" s="17"/>
      <c r="D1002" s="17"/>
      <c r="E1002" s="17"/>
      <c r="F1002" s="17"/>
      <c r="G1002" s="4"/>
      <c r="H1002" s="4"/>
    </row>
    <row r="1003" spans="1:8" x14ac:dyDescent="0.35">
      <c r="A1003" s="17"/>
      <c r="B1003" s="17"/>
      <c r="C1003" s="17"/>
      <c r="D1003" s="17"/>
      <c r="E1003" s="17"/>
      <c r="F1003" s="17"/>
      <c r="G1003" s="4"/>
      <c r="H1003" s="4"/>
    </row>
    <row r="1004" spans="1:8" x14ac:dyDescent="0.35">
      <c r="A1004" s="17"/>
      <c r="B1004" s="17"/>
      <c r="C1004" s="17"/>
      <c r="D1004" s="17"/>
      <c r="E1004" s="17"/>
      <c r="F1004" s="17"/>
      <c r="G1004" s="4"/>
      <c r="H1004" s="4"/>
    </row>
    <row r="1005" spans="1:8" x14ac:dyDescent="0.35">
      <c r="A1005" s="17"/>
      <c r="B1005" s="17"/>
      <c r="C1005" s="17"/>
      <c r="D1005" s="17"/>
      <c r="E1005" s="17"/>
      <c r="F1005" s="17"/>
      <c r="G1005" s="4"/>
      <c r="H1005" s="4"/>
    </row>
    <row r="1006" spans="1:8" x14ac:dyDescent="0.35">
      <c r="A1006" s="17"/>
      <c r="B1006" s="17"/>
      <c r="C1006" s="17"/>
      <c r="D1006" s="17"/>
      <c r="E1006" s="17"/>
      <c r="F1006" s="17"/>
      <c r="G1006" s="4"/>
      <c r="H1006" s="4"/>
    </row>
    <row r="1007" spans="1:8" x14ac:dyDescent="0.35">
      <c r="A1007" s="17"/>
      <c r="B1007" s="17"/>
      <c r="C1007" s="17"/>
      <c r="D1007" s="17"/>
      <c r="E1007" s="17"/>
      <c r="F1007" s="17"/>
      <c r="G1007" s="4"/>
      <c r="H1007" s="4"/>
    </row>
    <row r="1008" spans="1:8" x14ac:dyDescent="0.35">
      <c r="A1008" s="17"/>
      <c r="B1008" s="17"/>
      <c r="C1008" s="17"/>
      <c r="D1008" s="17"/>
      <c r="E1008" s="17"/>
      <c r="F1008" s="17"/>
      <c r="G1008" s="4"/>
      <c r="H1008" s="4"/>
    </row>
    <row r="1009" spans="1:21" x14ac:dyDescent="0.35">
      <c r="A1009" s="17"/>
      <c r="B1009" s="17"/>
      <c r="C1009" s="17"/>
      <c r="D1009" s="17"/>
      <c r="E1009" s="17"/>
      <c r="F1009" s="17"/>
      <c r="G1009" s="4"/>
      <c r="H1009" s="4"/>
    </row>
    <row r="1010" spans="1:21" x14ac:dyDescent="0.35">
      <c r="A1010" s="17"/>
      <c r="B1010" s="17"/>
      <c r="C1010" s="17"/>
      <c r="D1010" s="17"/>
      <c r="E1010" s="17"/>
      <c r="F1010" s="17"/>
      <c r="G1010" s="4"/>
      <c r="H1010" s="4"/>
    </row>
    <row r="1011" spans="1:21" x14ac:dyDescent="0.35">
      <c r="A1011" s="17"/>
      <c r="B1011" s="17"/>
      <c r="C1011" s="17"/>
      <c r="D1011" s="17"/>
      <c r="E1011" s="17"/>
      <c r="F1011" s="17"/>
      <c r="G1011" s="4"/>
      <c r="H1011" s="4"/>
    </row>
    <row r="1012" spans="1:21" x14ac:dyDescent="0.35">
      <c r="A1012" s="17"/>
      <c r="B1012" s="17"/>
      <c r="C1012" s="17"/>
      <c r="D1012" s="17"/>
      <c r="E1012" s="17"/>
      <c r="F1012" s="17"/>
      <c r="G1012" s="4"/>
      <c r="H1012" s="4"/>
    </row>
    <row r="1013" spans="1:21" x14ac:dyDescent="0.35">
      <c r="A1013" s="17"/>
      <c r="B1013" s="17"/>
      <c r="C1013" s="17"/>
      <c r="D1013" s="17"/>
      <c r="E1013" s="17"/>
      <c r="F1013" s="17"/>
      <c r="G1013" s="17"/>
      <c r="H1013" s="17"/>
      <c r="I1013" s="17"/>
      <c r="J1013" s="17"/>
      <c r="K1013" s="237"/>
      <c r="L1013" s="17"/>
      <c r="M1013" s="231"/>
      <c r="N1013" s="17"/>
      <c r="O1013" s="17"/>
      <c r="P1013" s="17"/>
      <c r="Q1013" s="17"/>
      <c r="R1013" s="17"/>
      <c r="S1013" s="17"/>
      <c r="T1013" s="4"/>
      <c r="U1013" s="4"/>
    </row>
    <row r="1014" spans="1:21" x14ac:dyDescent="0.35">
      <c r="A1014" s="17"/>
      <c r="B1014" s="17"/>
      <c r="C1014" s="17"/>
      <c r="D1014" s="17"/>
      <c r="E1014" s="17"/>
      <c r="F1014" s="17"/>
      <c r="G1014" s="17"/>
      <c r="H1014" s="17"/>
      <c r="I1014" s="17"/>
      <c r="J1014" s="17"/>
      <c r="K1014" s="237"/>
      <c r="L1014" s="17"/>
      <c r="M1014" s="231"/>
      <c r="N1014" s="17"/>
      <c r="O1014" s="17"/>
      <c r="P1014" s="17"/>
      <c r="Q1014" s="17"/>
      <c r="R1014" s="17"/>
      <c r="S1014" s="17"/>
      <c r="T1014" s="4"/>
      <c r="U1014" s="4"/>
    </row>
    <row r="1015" spans="1:21" x14ac:dyDescent="0.35">
      <c r="A1015" s="17"/>
      <c r="B1015" s="17"/>
      <c r="C1015" s="17"/>
      <c r="D1015" s="17"/>
      <c r="E1015" s="17"/>
      <c r="F1015" s="17"/>
      <c r="G1015" s="17"/>
      <c r="H1015" s="17"/>
      <c r="I1015" s="17"/>
      <c r="J1015" s="17"/>
      <c r="K1015" s="237"/>
      <c r="L1015" s="17"/>
      <c r="M1015" s="231"/>
      <c r="N1015" s="17"/>
      <c r="O1015" s="17"/>
      <c r="P1015" s="17"/>
      <c r="Q1015" s="17"/>
      <c r="R1015" s="17"/>
      <c r="S1015" s="17"/>
      <c r="T1015" s="4"/>
      <c r="U1015" s="4"/>
    </row>
    <row r="1016" spans="1:21" x14ac:dyDescent="0.35">
      <c r="A1016" s="17"/>
      <c r="B1016" s="17"/>
      <c r="C1016" s="17"/>
      <c r="D1016" s="17"/>
      <c r="E1016" s="17"/>
      <c r="F1016" s="17"/>
      <c r="G1016" s="17"/>
      <c r="H1016" s="17"/>
      <c r="I1016" s="17"/>
      <c r="J1016" s="17"/>
      <c r="K1016" s="237"/>
      <c r="L1016" s="17"/>
      <c r="M1016" s="231"/>
      <c r="N1016" s="17"/>
      <c r="O1016" s="17"/>
      <c r="P1016" s="17"/>
      <c r="Q1016" s="17"/>
      <c r="R1016" s="17"/>
      <c r="S1016" s="17"/>
      <c r="T1016" s="4"/>
      <c r="U1016" s="4"/>
    </row>
    <row r="1017" spans="1:21" x14ac:dyDescent="0.35">
      <c r="A1017" s="17"/>
      <c r="B1017" s="17"/>
      <c r="C1017" s="17"/>
      <c r="D1017" s="17"/>
      <c r="E1017" s="17"/>
      <c r="F1017" s="17"/>
      <c r="G1017" s="17"/>
      <c r="H1017" s="17"/>
      <c r="I1017" s="17"/>
      <c r="J1017" s="17"/>
      <c r="K1017" s="237"/>
      <c r="L1017" s="17"/>
      <c r="M1017" s="231"/>
      <c r="N1017" s="17"/>
      <c r="O1017" s="17"/>
      <c r="P1017" s="17"/>
      <c r="Q1017" s="17"/>
      <c r="R1017" s="17"/>
      <c r="S1017" s="17"/>
      <c r="T1017" s="4"/>
      <c r="U1017" s="4"/>
    </row>
    <row r="1018" spans="1:21" x14ac:dyDescent="0.35">
      <c r="A1018" s="17"/>
      <c r="B1018" s="17"/>
      <c r="C1018" s="17"/>
      <c r="D1018" s="17"/>
      <c r="E1018" s="17"/>
      <c r="F1018" s="17"/>
      <c r="G1018" s="17"/>
      <c r="H1018" s="17"/>
      <c r="I1018" s="17"/>
      <c r="J1018" s="17"/>
      <c r="K1018" s="237"/>
      <c r="L1018" s="17"/>
      <c r="M1018" s="231"/>
      <c r="N1018" s="17"/>
      <c r="O1018" s="17"/>
      <c r="P1018" s="17"/>
      <c r="Q1018" s="17"/>
      <c r="R1018" s="17"/>
      <c r="S1018" s="17"/>
      <c r="T1018" s="4"/>
      <c r="U1018" s="4"/>
    </row>
    <row r="1019" spans="1:21" x14ac:dyDescent="0.35">
      <c r="A1019" s="17"/>
      <c r="B1019" s="17"/>
      <c r="C1019" s="17"/>
      <c r="D1019" s="17"/>
      <c r="E1019" s="17"/>
      <c r="F1019" s="17"/>
      <c r="G1019" s="17"/>
      <c r="H1019" s="17"/>
      <c r="I1019" s="17"/>
      <c r="J1019" s="17"/>
      <c r="K1019" s="237"/>
      <c r="L1019" s="17"/>
      <c r="M1019" s="231"/>
      <c r="N1019" s="17"/>
      <c r="O1019" s="17"/>
      <c r="P1019" s="17"/>
      <c r="Q1019" s="17"/>
      <c r="R1019" s="17"/>
      <c r="S1019" s="17"/>
      <c r="T1019" s="4"/>
      <c r="U1019" s="4"/>
    </row>
    <row r="1020" spans="1:21" x14ac:dyDescent="0.35">
      <c r="A1020" s="17"/>
      <c r="B1020" s="17"/>
      <c r="C1020" s="17"/>
      <c r="D1020" s="17"/>
      <c r="E1020" s="17"/>
      <c r="F1020" s="17"/>
      <c r="G1020" s="17"/>
      <c r="H1020" s="17"/>
      <c r="I1020" s="17"/>
      <c r="J1020" s="17"/>
      <c r="K1020" s="237"/>
      <c r="L1020" s="17"/>
      <c r="M1020" s="231"/>
      <c r="N1020" s="17"/>
      <c r="O1020" s="17"/>
      <c r="P1020" s="17"/>
      <c r="Q1020" s="17"/>
      <c r="R1020" s="17"/>
      <c r="S1020" s="17"/>
      <c r="T1020" s="4"/>
      <c r="U1020" s="4"/>
    </row>
    <row r="1021" spans="1:21" x14ac:dyDescent="0.35">
      <c r="A1021" s="17"/>
      <c r="B1021" s="17"/>
      <c r="C1021" s="17"/>
      <c r="D1021" s="17"/>
      <c r="E1021" s="17"/>
      <c r="F1021" s="17"/>
      <c r="G1021" s="17"/>
      <c r="H1021" s="17"/>
      <c r="I1021" s="17"/>
      <c r="J1021" s="17"/>
      <c r="K1021" s="237"/>
      <c r="L1021" s="17"/>
      <c r="M1021" s="231"/>
      <c r="N1021" s="17"/>
      <c r="O1021" s="17"/>
      <c r="P1021" s="17"/>
      <c r="Q1021" s="17"/>
      <c r="R1021" s="17"/>
      <c r="S1021" s="17"/>
      <c r="T1021" s="4"/>
      <c r="U1021" s="4"/>
    </row>
    <row r="1022" spans="1:21" x14ac:dyDescent="0.35">
      <c r="A1022" s="17"/>
      <c r="B1022" s="17"/>
      <c r="C1022" s="17"/>
      <c r="D1022" s="17"/>
      <c r="E1022" s="17"/>
      <c r="F1022" s="17"/>
      <c r="G1022" s="17"/>
      <c r="H1022" s="17"/>
      <c r="I1022" s="17"/>
      <c r="J1022" s="17"/>
      <c r="K1022" s="237"/>
      <c r="L1022" s="17"/>
      <c r="M1022" s="231"/>
      <c r="N1022" s="17"/>
      <c r="O1022" s="17"/>
      <c r="P1022" s="17"/>
      <c r="Q1022" s="17"/>
      <c r="R1022" s="17"/>
      <c r="S1022" s="17"/>
      <c r="T1022" s="4"/>
      <c r="U1022" s="4"/>
    </row>
    <row r="1023" spans="1:21" x14ac:dyDescent="0.35">
      <c r="A1023" s="17"/>
      <c r="B1023" s="17"/>
      <c r="C1023" s="17"/>
      <c r="D1023" s="17"/>
      <c r="E1023" s="17"/>
      <c r="F1023" s="17"/>
      <c r="G1023" s="17"/>
      <c r="H1023" s="17"/>
      <c r="I1023" s="17"/>
      <c r="J1023" s="17"/>
      <c r="K1023" s="237"/>
      <c r="L1023" s="17"/>
      <c r="M1023" s="231"/>
      <c r="N1023" s="17"/>
      <c r="O1023" s="17"/>
      <c r="P1023" s="17"/>
      <c r="Q1023" s="17"/>
      <c r="R1023" s="17"/>
      <c r="S1023" s="17"/>
      <c r="T1023" s="4"/>
      <c r="U1023" s="4"/>
    </row>
    <row r="1024" spans="1:21" x14ac:dyDescent="0.35">
      <c r="A1024" s="17"/>
      <c r="B1024" s="17"/>
      <c r="C1024" s="17"/>
      <c r="D1024" s="17"/>
      <c r="E1024" s="17"/>
      <c r="F1024" s="17"/>
      <c r="G1024" s="17"/>
      <c r="H1024" s="17"/>
      <c r="I1024" s="17"/>
      <c r="J1024" s="17"/>
      <c r="K1024" s="237"/>
      <c r="L1024" s="17"/>
      <c r="M1024" s="231"/>
      <c r="N1024" s="17"/>
      <c r="O1024" s="17"/>
      <c r="P1024" s="17"/>
      <c r="Q1024" s="17"/>
      <c r="R1024" s="17"/>
      <c r="S1024" s="17"/>
      <c r="T1024" s="4"/>
      <c r="U1024" s="4"/>
    </row>
    <row r="1025" spans="1:21" x14ac:dyDescent="0.35">
      <c r="A1025" s="17"/>
      <c r="B1025" s="17"/>
      <c r="C1025" s="17"/>
      <c r="D1025" s="17"/>
      <c r="E1025" s="17"/>
      <c r="F1025" s="17"/>
      <c r="G1025" s="17"/>
      <c r="H1025" s="17"/>
      <c r="I1025" s="17"/>
      <c r="J1025" s="17"/>
      <c r="K1025" s="237"/>
      <c r="L1025" s="17"/>
      <c r="M1025" s="231"/>
      <c r="N1025" s="17"/>
      <c r="O1025" s="17"/>
      <c r="P1025" s="17"/>
      <c r="Q1025" s="17"/>
      <c r="R1025" s="17"/>
      <c r="S1025" s="17"/>
      <c r="T1025" s="4"/>
      <c r="U1025" s="4"/>
    </row>
    <row r="1026" spans="1:21" x14ac:dyDescent="0.35">
      <c r="A1026" s="17"/>
      <c r="B1026" s="17"/>
      <c r="C1026" s="17"/>
      <c r="D1026" s="17"/>
      <c r="E1026" s="17"/>
      <c r="F1026" s="17"/>
      <c r="G1026" s="17"/>
      <c r="H1026" s="17"/>
      <c r="I1026" s="17"/>
      <c r="J1026" s="17"/>
      <c r="K1026" s="237"/>
      <c r="L1026" s="17"/>
      <c r="M1026" s="231"/>
      <c r="N1026" s="17"/>
      <c r="O1026" s="17"/>
      <c r="P1026" s="17"/>
      <c r="Q1026" s="17"/>
      <c r="R1026" s="17"/>
      <c r="S1026" s="17"/>
      <c r="T1026" s="4"/>
      <c r="U1026" s="4"/>
    </row>
    <row r="1027" spans="1:21" x14ac:dyDescent="0.35">
      <c r="A1027" s="17"/>
      <c r="B1027" s="17"/>
      <c r="C1027" s="17"/>
      <c r="D1027" s="17"/>
      <c r="E1027" s="17"/>
      <c r="F1027" s="17"/>
      <c r="G1027" s="17"/>
      <c r="H1027" s="17"/>
      <c r="I1027" s="17"/>
      <c r="J1027" s="17"/>
      <c r="K1027" s="237"/>
      <c r="L1027" s="17"/>
      <c r="M1027" s="231"/>
      <c r="N1027" s="17"/>
      <c r="O1027" s="17"/>
      <c r="P1027" s="17"/>
      <c r="Q1027" s="17"/>
      <c r="R1027" s="17"/>
      <c r="S1027" s="17"/>
      <c r="T1027" s="4"/>
      <c r="U1027" s="4"/>
    </row>
    <row r="1028" spans="1:21" x14ac:dyDescent="0.35">
      <c r="A1028" s="17"/>
      <c r="B1028" s="17"/>
      <c r="C1028" s="17"/>
      <c r="D1028" s="17"/>
      <c r="E1028" s="17"/>
      <c r="F1028" s="17"/>
      <c r="G1028" s="17"/>
      <c r="H1028" s="17"/>
      <c r="I1028" s="17"/>
      <c r="J1028" s="17"/>
      <c r="K1028" s="237"/>
      <c r="L1028" s="17"/>
      <c r="M1028" s="231"/>
      <c r="N1028" s="17"/>
      <c r="O1028" s="17"/>
      <c r="P1028" s="17"/>
      <c r="Q1028" s="17"/>
      <c r="R1028" s="17"/>
      <c r="S1028" s="17"/>
      <c r="T1028" s="4"/>
      <c r="U1028" s="4"/>
    </row>
    <row r="1029" spans="1:21" x14ac:dyDescent="0.35">
      <c r="A1029" s="17"/>
      <c r="B1029" s="17"/>
      <c r="C1029" s="17"/>
      <c r="D1029" s="17"/>
      <c r="E1029" s="17"/>
      <c r="F1029" s="17"/>
      <c r="G1029" s="17"/>
      <c r="H1029" s="17"/>
      <c r="I1029" s="17"/>
      <c r="J1029" s="17"/>
      <c r="K1029" s="237"/>
      <c r="L1029" s="17"/>
      <c r="M1029" s="231"/>
      <c r="N1029" s="17"/>
      <c r="O1029" s="17"/>
      <c r="P1029" s="17"/>
      <c r="Q1029" s="17"/>
      <c r="R1029" s="17"/>
      <c r="S1029" s="17"/>
      <c r="T1029" s="4"/>
      <c r="U1029" s="4"/>
    </row>
    <row r="1030" spans="1:21" x14ac:dyDescent="0.35">
      <c r="A1030" s="17"/>
      <c r="B1030" s="17"/>
      <c r="C1030" s="17"/>
      <c r="D1030" s="17"/>
      <c r="E1030" s="17"/>
      <c r="F1030" s="17"/>
      <c r="G1030" s="17"/>
      <c r="H1030" s="17"/>
      <c r="I1030" s="17"/>
      <c r="J1030" s="17"/>
      <c r="K1030" s="237"/>
      <c r="L1030" s="17"/>
      <c r="M1030" s="231"/>
      <c r="N1030" s="17"/>
      <c r="O1030" s="17"/>
      <c r="P1030" s="17"/>
      <c r="Q1030" s="17"/>
      <c r="R1030" s="17"/>
      <c r="S1030" s="17"/>
      <c r="T1030" s="4"/>
      <c r="U1030" s="4"/>
    </row>
    <row r="1031" spans="1:21" x14ac:dyDescent="0.35">
      <c r="A1031" s="17"/>
      <c r="B1031" s="17"/>
      <c r="C1031" s="17"/>
      <c r="D1031" s="17"/>
      <c r="E1031" s="17"/>
      <c r="F1031" s="17"/>
      <c r="G1031" s="17"/>
      <c r="H1031" s="17"/>
      <c r="I1031" s="17"/>
      <c r="J1031" s="17"/>
      <c r="K1031" s="237"/>
      <c r="L1031" s="17"/>
      <c r="M1031" s="231"/>
      <c r="N1031" s="17"/>
      <c r="O1031" s="17"/>
      <c r="P1031" s="17"/>
      <c r="Q1031" s="17"/>
      <c r="R1031" s="17"/>
      <c r="S1031" s="17"/>
      <c r="T1031" s="4"/>
      <c r="U1031" s="4"/>
    </row>
    <row r="1032" spans="1:21" x14ac:dyDescent="0.35">
      <c r="A1032" s="17"/>
      <c r="B1032" s="17"/>
      <c r="C1032" s="17"/>
      <c r="D1032" s="17"/>
      <c r="E1032" s="17"/>
      <c r="F1032" s="17"/>
      <c r="G1032" s="17"/>
      <c r="H1032" s="17"/>
      <c r="I1032" s="17"/>
      <c r="J1032" s="17"/>
      <c r="K1032" s="237"/>
      <c r="L1032" s="17"/>
      <c r="M1032" s="231"/>
      <c r="N1032" s="17"/>
      <c r="O1032" s="17"/>
      <c r="P1032" s="17"/>
      <c r="Q1032" s="17"/>
      <c r="R1032" s="17"/>
      <c r="S1032" s="17"/>
      <c r="T1032" s="4"/>
      <c r="U1032" s="4"/>
    </row>
    <row r="1033" spans="1:21" x14ac:dyDescent="0.35">
      <c r="A1033" s="17"/>
      <c r="B1033" s="17"/>
      <c r="C1033" s="17"/>
      <c r="D1033" s="17"/>
      <c r="E1033" s="17"/>
      <c r="F1033" s="17"/>
      <c r="G1033" s="17"/>
      <c r="H1033" s="17"/>
      <c r="I1033" s="17"/>
      <c r="J1033" s="17"/>
      <c r="K1033" s="237"/>
      <c r="L1033" s="17"/>
      <c r="M1033" s="231"/>
      <c r="N1033" s="17"/>
      <c r="O1033" s="17"/>
      <c r="P1033" s="17"/>
      <c r="Q1033" s="17"/>
      <c r="R1033" s="17"/>
      <c r="S1033" s="17"/>
      <c r="T1033" s="4"/>
      <c r="U1033" s="4"/>
    </row>
    <row r="1034" spans="1:21" x14ac:dyDescent="0.35">
      <c r="A1034" s="17"/>
      <c r="B1034" s="17"/>
      <c r="C1034" s="17"/>
      <c r="D1034" s="17"/>
      <c r="E1034" s="17"/>
      <c r="F1034" s="17"/>
      <c r="G1034" s="17"/>
      <c r="H1034" s="17"/>
      <c r="I1034" s="17"/>
      <c r="J1034" s="17"/>
      <c r="K1034" s="237"/>
      <c r="L1034" s="17"/>
      <c r="M1034" s="231"/>
      <c r="N1034" s="17"/>
      <c r="O1034" s="17"/>
      <c r="P1034" s="17"/>
      <c r="Q1034" s="17"/>
      <c r="R1034" s="17"/>
      <c r="S1034" s="17"/>
      <c r="T1034" s="4"/>
      <c r="U1034" s="4"/>
    </row>
    <row r="1035" spans="1:21" x14ac:dyDescent="0.35">
      <c r="A1035" s="17"/>
      <c r="B1035" s="17"/>
      <c r="C1035" s="17"/>
      <c r="D1035" s="17"/>
      <c r="E1035" s="17"/>
      <c r="F1035" s="17"/>
      <c r="G1035" s="17"/>
      <c r="H1035" s="17"/>
      <c r="I1035" s="17"/>
      <c r="J1035" s="17"/>
      <c r="K1035" s="237"/>
      <c r="L1035" s="17"/>
      <c r="M1035" s="231"/>
      <c r="N1035" s="17"/>
      <c r="O1035" s="17"/>
      <c r="P1035" s="17"/>
      <c r="Q1035" s="17"/>
      <c r="R1035" s="17"/>
      <c r="S1035" s="17"/>
      <c r="T1035" s="4"/>
      <c r="U1035" s="4"/>
    </row>
    <row r="1036" spans="1:21" x14ac:dyDescent="0.35">
      <c r="A1036" s="17"/>
      <c r="B1036" s="17"/>
      <c r="C1036" s="17"/>
      <c r="D1036" s="17"/>
      <c r="E1036" s="17"/>
      <c r="F1036" s="17"/>
      <c r="G1036" s="17"/>
      <c r="H1036" s="17"/>
      <c r="I1036" s="17"/>
      <c r="J1036" s="17"/>
      <c r="K1036" s="237"/>
      <c r="L1036" s="17"/>
      <c r="M1036" s="231"/>
      <c r="N1036" s="17"/>
      <c r="O1036" s="17"/>
      <c r="P1036" s="17"/>
      <c r="Q1036" s="17"/>
      <c r="R1036" s="17"/>
      <c r="S1036" s="17"/>
      <c r="T1036" s="4"/>
      <c r="U1036" s="4"/>
    </row>
    <row r="1037" spans="1:21" x14ac:dyDescent="0.35">
      <c r="A1037" s="17"/>
      <c r="B1037" s="17"/>
      <c r="C1037" s="17"/>
      <c r="D1037" s="17"/>
      <c r="E1037" s="17"/>
      <c r="F1037" s="17"/>
      <c r="G1037" s="17"/>
      <c r="H1037" s="17"/>
      <c r="I1037" s="17"/>
      <c r="J1037" s="17"/>
      <c r="K1037" s="237"/>
      <c r="L1037" s="17"/>
      <c r="M1037" s="231"/>
      <c r="N1037" s="17"/>
      <c r="O1037" s="17"/>
      <c r="P1037" s="17"/>
      <c r="Q1037" s="17"/>
      <c r="R1037" s="17"/>
      <c r="S1037" s="17"/>
      <c r="T1037" s="4"/>
      <c r="U1037" s="4"/>
    </row>
    <row r="1038" spans="1:21" x14ac:dyDescent="0.35">
      <c r="A1038" s="17"/>
      <c r="B1038" s="17"/>
      <c r="C1038" s="17"/>
      <c r="D1038" s="17"/>
      <c r="E1038" s="17"/>
      <c r="F1038" s="17"/>
      <c r="G1038" s="17"/>
      <c r="H1038" s="17"/>
      <c r="I1038" s="17"/>
      <c r="J1038" s="17"/>
      <c r="K1038" s="237"/>
      <c r="L1038" s="17"/>
      <c r="M1038" s="231"/>
      <c r="N1038" s="17"/>
      <c r="O1038" s="17"/>
      <c r="P1038" s="17"/>
      <c r="Q1038" s="17"/>
      <c r="R1038" s="17"/>
      <c r="S1038" s="17"/>
      <c r="T1038" s="4"/>
      <c r="U1038" s="4"/>
    </row>
    <row r="1039" spans="1:21" x14ac:dyDescent="0.35">
      <c r="A1039" s="17"/>
      <c r="B1039" s="17"/>
      <c r="C1039" s="17"/>
      <c r="D1039" s="17"/>
      <c r="E1039" s="17"/>
      <c r="F1039" s="17"/>
      <c r="G1039" s="17"/>
      <c r="H1039" s="17"/>
      <c r="I1039" s="17"/>
      <c r="J1039" s="17"/>
      <c r="K1039" s="237"/>
      <c r="L1039" s="17"/>
      <c r="M1039" s="231"/>
      <c r="N1039" s="17"/>
      <c r="O1039" s="17"/>
      <c r="P1039" s="17"/>
      <c r="Q1039" s="17"/>
      <c r="R1039" s="17"/>
      <c r="S1039" s="17"/>
      <c r="T1039" s="4"/>
      <c r="U1039" s="4"/>
    </row>
    <row r="1040" spans="1:21" x14ac:dyDescent="0.35">
      <c r="A1040" s="17"/>
      <c r="B1040" s="17"/>
      <c r="C1040" s="17"/>
      <c r="D1040" s="17"/>
      <c r="E1040" s="17"/>
      <c r="F1040" s="17"/>
      <c r="G1040" s="17"/>
      <c r="H1040" s="17"/>
      <c r="I1040" s="17"/>
      <c r="J1040" s="17"/>
      <c r="K1040" s="237"/>
      <c r="L1040" s="17"/>
      <c r="M1040" s="231"/>
      <c r="N1040" s="17"/>
      <c r="O1040" s="17"/>
      <c r="P1040" s="17"/>
      <c r="Q1040" s="17"/>
      <c r="R1040" s="17"/>
      <c r="S1040" s="17"/>
      <c r="T1040" s="4"/>
      <c r="U1040" s="4"/>
    </row>
    <row r="1041" spans="1:21" x14ac:dyDescent="0.35">
      <c r="A1041" s="17"/>
      <c r="B1041" s="17"/>
      <c r="C1041" s="17"/>
      <c r="D1041" s="17"/>
      <c r="E1041" s="17"/>
      <c r="F1041" s="17"/>
      <c r="G1041" s="17"/>
      <c r="H1041" s="17"/>
      <c r="I1041" s="17"/>
      <c r="J1041" s="17"/>
      <c r="K1041" s="237"/>
      <c r="L1041" s="17"/>
      <c r="M1041" s="231"/>
      <c r="N1041" s="17"/>
      <c r="O1041" s="17"/>
      <c r="P1041" s="17"/>
      <c r="Q1041" s="17"/>
      <c r="R1041" s="17"/>
      <c r="S1041" s="17"/>
      <c r="T1041" s="4"/>
      <c r="U1041" s="4"/>
    </row>
    <row r="1042" spans="1:21" x14ac:dyDescent="0.35">
      <c r="A1042" s="17"/>
      <c r="B1042" s="17"/>
      <c r="C1042" s="17"/>
      <c r="D1042" s="17"/>
      <c r="E1042" s="17"/>
      <c r="F1042" s="17"/>
      <c r="G1042" s="17"/>
      <c r="H1042" s="17"/>
      <c r="I1042" s="17"/>
      <c r="J1042" s="17"/>
      <c r="K1042" s="237"/>
      <c r="L1042" s="17"/>
      <c r="M1042" s="231"/>
      <c r="N1042" s="17"/>
      <c r="O1042" s="17"/>
      <c r="P1042" s="17"/>
      <c r="Q1042" s="17"/>
      <c r="R1042" s="17"/>
      <c r="S1042" s="17"/>
      <c r="T1042" s="4"/>
      <c r="U1042" s="4"/>
    </row>
    <row r="1043" spans="1:21" x14ac:dyDescent="0.35">
      <c r="A1043" s="17"/>
      <c r="B1043" s="17"/>
      <c r="C1043" s="17"/>
      <c r="D1043" s="17"/>
      <c r="E1043" s="17"/>
      <c r="F1043" s="17"/>
      <c r="G1043" s="17"/>
      <c r="H1043" s="17"/>
      <c r="I1043" s="17"/>
      <c r="J1043" s="17"/>
      <c r="K1043" s="237"/>
      <c r="L1043" s="17"/>
      <c r="M1043" s="231"/>
      <c r="N1043" s="17"/>
      <c r="O1043" s="17"/>
      <c r="P1043" s="17"/>
      <c r="Q1043" s="17"/>
      <c r="R1043" s="17"/>
      <c r="S1043" s="17"/>
      <c r="T1043" s="4"/>
      <c r="U1043" s="4"/>
    </row>
    <row r="1044" spans="1:21" x14ac:dyDescent="0.35">
      <c r="A1044" s="17"/>
      <c r="B1044" s="17"/>
      <c r="C1044" s="17"/>
      <c r="D1044" s="17"/>
      <c r="E1044" s="17"/>
      <c r="F1044" s="17"/>
      <c r="G1044" s="17"/>
      <c r="H1044" s="17"/>
      <c r="I1044" s="17"/>
      <c r="J1044" s="17"/>
      <c r="K1044" s="237"/>
      <c r="L1044" s="17"/>
      <c r="M1044" s="231"/>
      <c r="N1044" s="17"/>
      <c r="O1044" s="17"/>
      <c r="P1044" s="17"/>
      <c r="Q1044" s="17"/>
      <c r="R1044" s="17"/>
      <c r="S1044" s="17"/>
      <c r="T1044" s="4"/>
      <c r="U1044" s="4"/>
    </row>
    <row r="1045" spans="1:21" x14ac:dyDescent="0.35">
      <c r="A1045" s="17"/>
      <c r="B1045" s="17"/>
      <c r="C1045" s="17"/>
      <c r="D1045" s="17"/>
      <c r="E1045" s="17"/>
      <c r="F1045" s="17"/>
      <c r="G1045" s="17"/>
      <c r="H1045" s="17"/>
      <c r="I1045" s="17"/>
      <c r="J1045" s="17"/>
      <c r="K1045" s="237"/>
      <c r="L1045" s="17"/>
      <c r="M1045" s="231"/>
      <c r="N1045" s="17"/>
      <c r="O1045" s="17"/>
      <c r="P1045" s="17"/>
      <c r="Q1045" s="17"/>
      <c r="R1045" s="17"/>
      <c r="S1045" s="17"/>
      <c r="T1045" s="4"/>
      <c r="U1045" s="4"/>
    </row>
    <row r="1046" spans="1:21" x14ac:dyDescent="0.35">
      <c r="A1046" s="17"/>
      <c r="B1046" s="17"/>
      <c r="C1046" s="17"/>
      <c r="D1046" s="17"/>
      <c r="E1046" s="17"/>
      <c r="F1046" s="17"/>
      <c r="G1046" s="17"/>
      <c r="H1046" s="17"/>
      <c r="I1046" s="17"/>
      <c r="J1046" s="17"/>
      <c r="K1046" s="237"/>
      <c r="L1046" s="17"/>
      <c r="M1046" s="231"/>
      <c r="N1046" s="17"/>
      <c r="O1046" s="17"/>
      <c r="P1046" s="17"/>
      <c r="Q1046" s="17"/>
      <c r="R1046" s="17"/>
      <c r="S1046" s="17"/>
      <c r="T1046" s="4"/>
      <c r="U1046" s="4"/>
    </row>
    <row r="1047" spans="1:21" x14ac:dyDescent="0.35">
      <c r="A1047" s="17"/>
      <c r="B1047" s="17"/>
      <c r="C1047" s="17"/>
      <c r="D1047" s="17"/>
      <c r="E1047" s="17"/>
      <c r="F1047" s="17"/>
      <c r="G1047" s="17"/>
      <c r="H1047" s="17"/>
      <c r="I1047" s="17"/>
      <c r="J1047" s="17"/>
      <c r="K1047" s="237"/>
      <c r="L1047" s="17"/>
      <c r="M1047" s="231"/>
      <c r="N1047" s="17"/>
      <c r="O1047" s="17"/>
      <c r="P1047" s="17"/>
      <c r="Q1047" s="17"/>
      <c r="R1047" s="17"/>
      <c r="S1047" s="17"/>
      <c r="T1047" s="4"/>
      <c r="U1047" s="4"/>
    </row>
    <row r="1048" spans="1:21" x14ac:dyDescent="0.35">
      <c r="A1048" s="17"/>
      <c r="B1048" s="17"/>
      <c r="C1048" s="17"/>
      <c r="D1048" s="17"/>
      <c r="E1048" s="17"/>
      <c r="F1048" s="17"/>
      <c r="G1048" s="17"/>
      <c r="H1048" s="17"/>
      <c r="I1048" s="17"/>
      <c r="J1048" s="17"/>
      <c r="K1048" s="237"/>
      <c r="L1048" s="17"/>
      <c r="M1048" s="231"/>
      <c r="N1048" s="17"/>
      <c r="O1048" s="17"/>
      <c r="P1048" s="17"/>
      <c r="Q1048" s="17"/>
      <c r="R1048" s="17"/>
      <c r="S1048" s="17"/>
      <c r="T1048" s="4"/>
      <c r="U1048" s="4"/>
    </row>
    <row r="1049" spans="1:21" x14ac:dyDescent="0.35">
      <c r="A1049" s="17"/>
      <c r="B1049" s="17"/>
      <c r="C1049" s="17"/>
      <c r="D1049" s="17"/>
      <c r="E1049" s="17"/>
      <c r="F1049" s="17"/>
      <c r="G1049" s="17"/>
      <c r="H1049" s="17"/>
      <c r="I1049" s="17"/>
      <c r="J1049" s="17"/>
      <c r="K1049" s="237"/>
      <c r="L1049" s="17"/>
      <c r="M1049" s="231"/>
      <c r="N1049" s="17"/>
      <c r="O1049" s="17"/>
      <c r="P1049" s="17"/>
      <c r="Q1049" s="17"/>
      <c r="R1049" s="17"/>
      <c r="S1049" s="17"/>
      <c r="T1049" s="4"/>
      <c r="U1049" s="4"/>
    </row>
    <row r="1050" spans="1:21" x14ac:dyDescent="0.35">
      <c r="A1050" s="17"/>
      <c r="B1050" s="17"/>
      <c r="C1050" s="17"/>
      <c r="D1050" s="17"/>
      <c r="E1050" s="17"/>
      <c r="F1050" s="17"/>
      <c r="G1050" s="17"/>
      <c r="H1050" s="17"/>
      <c r="I1050" s="17"/>
      <c r="J1050" s="17"/>
      <c r="K1050" s="237"/>
      <c r="L1050" s="17"/>
      <c r="M1050" s="231"/>
      <c r="N1050" s="17"/>
      <c r="O1050" s="17"/>
      <c r="P1050" s="17"/>
      <c r="Q1050" s="17"/>
      <c r="R1050" s="17"/>
      <c r="S1050" s="17"/>
      <c r="T1050" s="4"/>
      <c r="U1050" s="4"/>
    </row>
    <row r="1051" spans="1:21" x14ac:dyDescent="0.35">
      <c r="A1051" s="17"/>
      <c r="B1051" s="17"/>
      <c r="C1051" s="17"/>
      <c r="D1051" s="17"/>
      <c r="E1051" s="17"/>
      <c r="F1051" s="17"/>
      <c r="G1051" s="17"/>
      <c r="H1051" s="17"/>
      <c r="I1051" s="17"/>
      <c r="J1051" s="17"/>
      <c r="K1051" s="237"/>
      <c r="L1051" s="17"/>
      <c r="M1051" s="231"/>
      <c r="N1051" s="17"/>
      <c r="O1051" s="17"/>
      <c r="P1051" s="17"/>
      <c r="Q1051" s="17"/>
      <c r="R1051" s="17"/>
      <c r="S1051" s="17"/>
      <c r="T1051" s="4"/>
      <c r="U1051" s="4"/>
    </row>
    <row r="1052" spans="1:21" x14ac:dyDescent="0.35">
      <c r="A1052" s="17"/>
      <c r="B1052" s="17"/>
      <c r="C1052" s="17"/>
      <c r="D1052" s="17"/>
      <c r="E1052" s="17"/>
      <c r="F1052" s="17"/>
      <c r="G1052" s="17"/>
      <c r="H1052" s="17"/>
      <c r="I1052" s="17"/>
      <c r="J1052" s="17"/>
      <c r="K1052" s="237"/>
      <c r="L1052" s="17"/>
      <c r="M1052" s="231"/>
      <c r="N1052" s="17"/>
      <c r="O1052" s="17"/>
      <c r="P1052" s="17"/>
      <c r="Q1052" s="17"/>
      <c r="R1052" s="17"/>
      <c r="S1052" s="17"/>
      <c r="T1052" s="4"/>
      <c r="U1052" s="4"/>
    </row>
    <row r="1053" spans="1:21" x14ac:dyDescent="0.35">
      <c r="A1053" s="17"/>
      <c r="B1053" s="17"/>
      <c r="C1053" s="17"/>
      <c r="D1053" s="17"/>
      <c r="E1053" s="17"/>
      <c r="F1053" s="17"/>
      <c r="G1053" s="17"/>
      <c r="H1053" s="17"/>
      <c r="I1053" s="17"/>
      <c r="J1053" s="17"/>
      <c r="K1053" s="237"/>
      <c r="L1053" s="17"/>
      <c r="M1053" s="231"/>
      <c r="N1053" s="17"/>
      <c r="O1053" s="17"/>
      <c r="P1053" s="17"/>
      <c r="Q1053" s="17"/>
      <c r="R1053" s="17"/>
      <c r="S1053" s="17"/>
      <c r="T1053" s="4"/>
      <c r="U1053" s="4"/>
    </row>
    <row r="1054" spans="1:21" x14ac:dyDescent="0.35">
      <c r="A1054" s="17"/>
      <c r="B1054" s="17"/>
      <c r="C1054" s="17"/>
      <c r="D1054" s="17"/>
      <c r="E1054" s="17"/>
      <c r="F1054" s="17"/>
      <c r="G1054" s="17"/>
      <c r="H1054" s="17"/>
      <c r="I1054" s="17"/>
      <c r="J1054" s="17"/>
      <c r="K1054" s="237"/>
      <c r="L1054" s="17"/>
      <c r="M1054" s="231"/>
      <c r="N1054" s="17"/>
      <c r="O1054" s="17"/>
      <c r="P1054" s="17"/>
      <c r="Q1054" s="17"/>
      <c r="R1054" s="17"/>
      <c r="S1054" s="17"/>
      <c r="T1054" s="4"/>
      <c r="U1054" s="4"/>
    </row>
    <row r="1055" spans="1:21" x14ac:dyDescent="0.35">
      <c r="A1055" s="17"/>
      <c r="B1055" s="17"/>
      <c r="C1055" s="17"/>
      <c r="D1055" s="17"/>
      <c r="E1055" s="17"/>
      <c r="F1055" s="17"/>
      <c r="G1055" s="17"/>
      <c r="H1055" s="17"/>
      <c r="I1055" s="17"/>
      <c r="J1055" s="17"/>
      <c r="K1055" s="237"/>
      <c r="L1055" s="17"/>
      <c r="M1055" s="231"/>
      <c r="N1055" s="17"/>
      <c r="O1055" s="17"/>
      <c r="P1055" s="17"/>
      <c r="Q1055" s="17"/>
      <c r="R1055" s="17"/>
      <c r="S1055" s="17"/>
      <c r="T1055" s="4"/>
      <c r="U1055" s="4"/>
    </row>
    <row r="1056" spans="1:21" x14ac:dyDescent="0.35">
      <c r="A1056" s="17"/>
      <c r="B1056" s="17"/>
      <c r="C1056" s="17"/>
      <c r="D1056" s="17"/>
      <c r="E1056" s="17"/>
      <c r="F1056" s="17"/>
      <c r="G1056" s="17"/>
      <c r="H1056" s="17"/>
      <c r="I1056" s="17"/>
      <c r="J1056" s="17"/>
      <c r="K1056" s="237"/>
      <c r="L1056" s="17"/>
      <c r="M1056" s="231"/>
      <c r="N1056" s="17"/>
      <c r="O1056" s="17"/>
      <c r="P1056" s="17"/>
      <c r="Q1056" s="17"/>
      <c r="R1056" s="17"/>
      <c r="S1056" s="17"/>
      <c r="T1056" s="4"/>
      <c r="U1056" s="4"/>
    </row>
    <row r="1057" spans="1:21" x14ac:dyDescent="0.35">
      <c r="A1057" s="17"/>
      <c r="B1057" s="17"/>
      <c r="C1057" s="17"/>
      <c r="D1057" s="17"/>
      <c r="E1057" s="17"/>
      <c r="F1057" s="17"/>
      <c r="G1057" s="17"/>
      <c r="H1057" s="17"/>
      <c r="I1057" s="17"/>
      <c r="J1057" s="17"/>
      <c r="K1057" s="237"/>
      <c r="L1057" s="17"/>
      <c r="M1057" s="231"/>
      <c r="N1057" s="17"/>
      <c r="O1057" s="17"/>
      <c r="P1057" s="17"/>
      <c r="Q1057" s="17"/>
      <c r="R1057" s="17"/>
      <c r="S1057" s="17"/>
      <c r="T1057" s="4"/>
      <c r="U1057" s="4"/>
    </row>
    <row r="1058" spans="1:21" x14ac:dyDescent="0.35">
      <c r="A1058" s="17"/>
      <c r="B1058" s="17"/>
      <c r="C1058" s="17"/>
      <c r="D1058" s="17"/>
      <c r="E1058" s="17"/>
      <c r="F1058" s="17"/>
      <c r="G1058" s="17"/>
      <c r="H1058" s="17"/>
      <c r="I1058" s="17"/>
      <c r="J1058" s="17"/>
      <c r="K1058" s="237"/>
      <c r="L1058" s="17"/>
      <c r="M1058" s="231"/>
      <c r="N1058" s="17"/>
      <c r="O1058" s="17"/>
      <c r="P1058" s="17"/>
      <c r="Q1058" s="17"/>
      <c r="R1058" s="17"/>
      <c r="S1058" s="17"/>
      <c r="T1058" s="4"/>
      <c r="U1058" s="4"/>
    </row>
    <row r="1059" spans="1:21" x14ac:dyDescent="0.35">
      <c r="A1059" s="17"/>
      <c r="B1059" s="17"/>
      <c r="C1059" s="17"/>
      <c r="D1059" s="17"/>
      <c r="E1059" s="17"/>
      <c r="F1059" s="17"/>
      <c r="G1059" s="17"/>
      <c r="H1059" s="17"/>
      <c r="I1059" s="17"/>
      <c r="J1059" s="17"/>
      <c r="K1059" s="237"/>
      <c r="L1059" s="17"/>
      <c r="M1059" s="231"/>
      <c r="N1059" s="17"/>
      <c r="O1059" s="17"/>
      <c r="P1059" s="17"/>
      <c r="Q1059" s="17"/>
      <c r="R1059" s="17"/>
      <c r="S1059" s="17"/>
      <c r="T1059" s="4"/>
      <c r="U1059" s="4"/>
    </row>
    <row r="1060" spans="1:21" x14ac:dyDescent="0.35">
      <c r="A1060" s="17"/>
      <c r="B1060" s="17"/>
      <c r="C1060" s="17"/>
      <c r="D1060" s="17"/>
      <c r="E1060" s="17"/>
      <c r="F1060" s="17"/>
      <c r="G1060" s="17"/>
      <c r="H1060" s="17"/>
      <c r="I1060" s="17"/>
      <c r="J1060" s="17"/>
      <c r="K1060" s="237"/>
      <c r="L1060" s="17"/>
      <c r="M1060" s="231"/>
      <c r="N1060" s="17"/>
      <c r="O1060" s="17"/>
      <c r="P1060" s="17"/>
      <c r="Q1060" s="17"/>
      <c r="R1060" s="17"/>
      <c r="S1060" s="17"/>
      <c r="T1060" s="4"/>
      <c r="U1060" s="4"/>
    </row>
    <row r="1061" spans="1:21" x14ac:dyDescent="0.35">
      <c r="A1061" s="17"/>
      <c r="B1061" s="17"/>
      <c r="C1061" s="17"/>
      <c r="D1061" s="17"/>
      <c r="E1061" s="17"/>
      <c r="F1061" s="17"/>
      <c r="G1061" s="17"/>
      <c r="H1061" s="17"/>
      <c r="I1061" s="17"/>
      <c r="J1061" s="17"/>
      <c r="K1061" s="237"/>
      <c r="L1061" s="17"/>
      <c r="M1061" s="231"/>
      <c r="N1061" s="17"/>
      <c r="O1061" s="17"/>
      <c r="P1061" s="17"/>
      <c r="Q1061" s="17"/>
      <c r="R1061" s="17"/>
      <c r="S1061" s="17"/>
      <c r="T1061" s="4"/>
      <c r="U1061" s="4"/>
    </row>
    <row r="1062" spans="1:21" x14ac:dyDescent="0.35">
      <c r="A1062" s="17"/>
      <c r="B1062" s="17"/>
      <c r="C1062" s="17"/>
      <c r="D1062" s="17"/>
      <c r="E1062" s="17"/>
      <c r="F1062" s="17"/>
      <c r="G1062" s="17"/>
      <c r="H1062" s="17"/>
      <c r="I1062" s="17"/>
      <c r="J1062" s="17"/>
      <c r="K1062" s="237"/>
      <c r="L1062" s="17"/>
      <c r="M1062" s="231"/>
      <c r="N1062" s="17"/>
      <c r="O1062" s="17"/>
      <c r="P1062" s="17"/>
      <c r="Q1062" s="17"/>
      <c r="R1062" s="17"/>
      <c r="S1062" s="17"/>
      <c r="T1062" s="4"/>
      <c r="U1062" s="4"/>
    </row>
    <row r="1063" spans="1:21" x14ac:dyDescent="0.35">
      <c r="A1063" s="17"/>
      <c r="B1063" s="17"/>
      <c r="C1063" s="17"/>
      <c r="D1063" s="17"/>
      <c r="E1063" s="17"/>
      <c r="F1063" s="17"/>
      <c r="G1063" s="17"/>
      <c r="H1063" s="17"/>
      <c r="I1063" s="17"/>
      <c r="J1063" s="17"/>
      <c r="K1063" s="237"/>
      <c r="L1063" s="17"/>
      <c r="M1063" s="231"/>
      <c r="N1063" s="17"/>
      <c r="O1063" s="17"/>
      <c r="P1063" s="17"/>
      <c r="Q1063" s="17"/>
      <c r="R1063" s="17"/>
      <c r="S1063" s="17"/>
      <c r="T1063" s="4"/>
      <c r="U1063" s="4"/>
    </row>
    <row r="1064" spans="1:21" x14ac:dyDescent="0.35">
      <c r="A1064" s="17"/>
      <c r="B1064" s="17"/>
      <c r="C1064" s="17"/>
      <c r="D1064" s="17"/>
      <c r="E1064" s="17"/>
      <c r="F1064" s="17"/>
      <c r="G1064" s="17"/>
      <c r="H1064" s="17"/>
      <c r="I1064" s="17"/>
      <c r="J1064" s="17"/>
      <c r="K1064" s="237"/>
      <c r="L1064" s="17"/>
      <c r="M1064" s="231"/>
      <c r="N1064" s="17"/>
      <c r="O1064" s="17"/>
      <c r="P1064" s="17"/>
      <c r="Q1064" s="17"/>
      <c r="R1064" s="17"/>
      <c r="S1064" s="17"/>
      <c r="T1064" s="4"/>
      <c r="U1064" s="4"/>
    </row>
    <row r="1065" spans="1:21" x14ac:dyDescent="0.35">
      <c r="A1065" s="17"/>
      <c r="B1065" s="17"/>
      <c r="C1065" s="17"/>
      <c r="D1065" s="17"/>
      <c r="E1065" s="17"/>
      <c r="F1065" s="17"/>
      <c r="G1065" s="17"/>
      <c r="H1065" s="17"/>
      <c r="I1065" s="17"/>
      <c r="J1065" s="17"/>
      <c r="K1065" s="237"/>
      <c r="L1065" s="17"/>
      <c r="M1065" s="231"/>
      <c r="N1065" s="17"/>
      <c r="O1065" s="17"/>
      <c r="P1065" s="17"/>
      <c r="Q1065" s="17"/>
      <c r="R1065" s="17"/>
      <c r="S1065" s="17"/>
      <c r="T1065" s="4"/>
      <c r="U1065" s="4"/>
    </row>
    <row r="1066" spans="1:21" x14ac:dyDescent="0.35">
      <c r="A1066" s="17"/>
      <c r="B1066" s="17"/>
      <c r="C1066" s="17"/>
      <c r="D1066" s="17"/>
      <c r="E1066" s="17"/>
      <c r="F1066" s="17"/>
      <c r="G1066" s="17"/>
      <c r="H1066" s="17"/>
      <c r="I1066" s="17"/>
      <c r="J1066" s="17"/>
      <c r="K1066" s="237"/>
      <c r="L1066" s="17"/>
      <c r="M1066" s="231"/>
      <c r="N1066" s="17"/>
      <c r="O1066" s="17"/>
      <c r="P1066" s="17"/>
      <c r="Q1066" s="17"/>
      <c r="R1066" s="17"/>
      <c r="S1066" s="17"/>
      <c r="T1066" s="4"/>
      <c r="U1066" s="4"/>
    </row>
    <row r="1067" spans="1:21" x14ac:dyDescent="0.35">
      <c r="A1067" s="17"/>
      <c r="B1067" s="17"/>
      <c r="C1067" s="17"/>
      <c r="D1067" s="17"/>
      <c r="E1067" s="17"/>
      <c r="F1067" s="17"/>
      <c r="G1067" s="17"/>
      <c r="H1067" s="17"/>
      <c r="I1067" s="17"/>
      <c r="J1067" s="17"/>
      <c r="K1067" s="237"/>
      <c r="L1067" s="17"/>
      <c r="M1067" s="231"/>
      <c r="N1067" s="17"/>
      <c r="O1067" s="17"/>
      <c r="P1067" s="17"/>
      <c r="Q1067" s="17"/>
      <c r="R1067" s="17"/>
      <c r="S1067" s="17"/>
      <c r="T1067" s="4"/>
      <c r="U1067" s="4"/>
    </row>
    <row r="1068" spans="1:21" x14ac:dyDescent="0.35">
      <c r="A1068" s="17"/>
      <c r="B1068" s="17"/>
      <c r="C1068" s="17"/>
      <c r="D1068" s="17"/>
      <c r="E1068" s="17"/>
      <c r="F1068" s="17"/>
      <c r="G1068" s="17"/>
      <c r="H1068" s="17"/>
      <c r="I1068" s="17"/>
      <c r="J1068" s="17"/>
      <c r="K1068" s="237"/>
      <c r="L1068" s="17"/>
      <c r="M1068" s="231"/>
      <c r="N1068" s="17"/>
      <c r="O1068" s="17"/>
      <c r="P1068" s="17"/>
      <c r="Q1068" s="17"/>
      <c r="R1068" s="17"/>
      <c r="S1068" s="17"/>
      <c r="T1068" s="4"/>
      <c r="U1068" s="4"/>
    </row>
    <row r="1069" spans="1:21" x14ac:dyDescent="0.35">
      <c r="A1069" s="17"/>
      <c r="B1069" s="17"/>
      <c r="C1069" s="17"/>
      <c r="D1069" s="17"/>
      <c r="E1069" s="17"/>
      <c r="F1069" s="17"/>
      <c r="G1069" s="17"/>
      <c r="H1069" s="17"/>
      <c r="I1069" s="17"/>
      <c r="J1069" s="17"/>
      <c r="K1069" s="237"/>
      <c r="L1069" s="17"/>
      <c r="M1069" s="231"/>
      <c r="N1069" s="17"/>
      <c r="O1069" s="17"/>
      <c r="P1069" s="17"/>
      <c r="Q1069" s="17"/>
      <c r="R1069" s="17"/>
      <c r="S1069" s="17"/>
      <c r="T1069" s="4"/>
      <c r="U1069" s="4"/>
    </row>
    <row r="1070" spans="1:21" x14ac:dyDescent="0.35">
      <c r="A1070" s="17"/>
      <c r="B1070" s="17"/>
      <c r="C1070" s="17"/>
      <c r="D1070" s="17"/>
      <c r="E1070" s="17"/>
      <c r="F1070" s="17"/>
      <c r="G1070" s="17"/>
      <c r="H1070" s="17"/>
      <c r="I1070" s="17"/>
      <c r="J1070" s="17"/>
      <c r="K1070" s="237"/>
      <c r="L1070" s="17"/>
      <c r="M1070" s="231"/>
      <c r="N1070" s="17"/>
      <c r="O1070" s="17"/>
      <c r="P1070" s="17"/>
      <c r="Q1070" s="17"/>
      <c r="R1070" s="17"/>
      <c r="S1070" s="17"/>
      <c r="T1070" s="4"/>
      <c r="U1070" s="4"/>
    </row>
    <row r="1071" spans="1:21" x14ac:dyDescent="0.35">
      <c r="A1071" s="17"/>
      <c r="B1071" s="17"/>
      <c r="C1071" s="17"/>
      <c r="D1071" s="17"/>
      <c r="E1071" s="17"/>
      <c r="F1071" s="17"/>
      <c r="G1071" s="17"/>
      <c r="H1071" s="17"/>
      <c r="I1071" s="17"/>
      <c r="J1071" s="17"/>
      <c r="K1071" s="237"/>
      <c r="L1071" s="17"/>
      <c r="M1071" s="231"/>
      <c r="N1071" s="17"/>
      <c r="O1071" s="17"/>
      <c r="P1071" s="17"/>
      <c r="Q1071" s="17"/>
      <c r="R1071" s="17"/>
      <c r="S1071" s="17"/>
      <c r="T1071" s="4"/>
      <c r="U1071" s="4"/>
    </row>
    <row r="1072" spans="1:21" x14ac:dyDescent="0.35">
      <c r="A1072" s="17"/>
      <c r="B1072" s="17"/>
      <c r="C1072" s="17"/>
      <c r="D1072" s="17"/>
      <c r="E1072" s="17"/>
      <c r="F1072" s="17"/>
      <c r="G1072" s="17"/>
      <c r="H1072" s="17"/>
      <c r="I1072" s="17"/>
      <c r="J1072" s="17"/>
      <c r="K1072" s="237"/>
      <c r="L1072" s="17"/>
      <c r="M1072" s="231"/>
      <c r="N1072" s="17"/>
      <c r="O1072" s="17"/>
      <c r="P1072" s="17"/>
      <c r="Q1072" s="17"/>
      <c r="R1072" s="17"/>
      <c r="S1072" s="17"/>
      <c r="T1072" s="4"/>
      <c r="U1072" s="4"/>
    </row>
    <row r="1073" spans="1:21" x14ac:dyDescent="0.35">
      <c r="A1073" s="17"/>
      <c r="B1073" s="17"/>
      <c r="C1073" s="17"/>
      <c r="D1073" s="17"/>
      <c r="E1073" s="17"/>
      <c r="F1073" s="17"/>
      <c r="G1073" s="17"/>
      <c r="H1073" s="17"/>
      <c r="I1073" s="17"/>
      <c r="J1073" s="17"/>
      <c r="K1073" s="237"/>
      <c r="L1073" s="17"/>
      <c r="M1073" s="231"/>
      <c r="N1073" s="17"/>
      <c r="O1073" s="17"/>
      <c r="P1073" s="17"/>
      <c r="Q1073" s="17"/>
      <c r="R1073" s="17"/>
      <c r="S1073" s="17"/>
      <c r="T1073" s="4"/>
      <c r="U1073" s="4"/>
    </row>
    <row r="1074" spans="1:21" x14ac:dyDescent="0.35">
      <c r="A1074" s="17"/>
      <c r="B1074" s="17"/>
      <c r="C1074" s="17"/>
      <c r="D1074" s="17"/>
      <c r="E1074" s="17"/>
      <c r="F1074" s="17"/>
      <c r="G1074" s="17"/>
      <c r="H1074" s="17"/>
      <c r="I1074" s="17"/>
      <c r="J1074" s="17"/>
      <c r="K1074" s="237"/>
      <c r="L1074" s="17"/>
      <c r="M1074" s="231"/>
      <c r="N1074" s="17"/>
      <c r="O1074" s="17"/>
      <c r="P1074" s="17"/>
      <c r="Q1074" s="17"/>
      <c r="R1074" s="17"/>
      <c r="S1074" s="17"/>
      <c r="T1074" s="4"/>
      <c r="U1074" s="4"/>
    </row>
    <row r="1075" spans="1:21" x14ac:dyDescent="0.35">
      <c r="A1075" s="17"/>
      <c r="B1075" s="17"/>
      <c r="C1075" s="17"/>
      <c r="D1075" s="17"/>
      <c r="E1075" s="17"/>
      <c r="F1075" s="17"/>
      <c r="G1075" s="17"/>
      <c r="H1075" s="17"/>
      <c r="I1075" s="17"/>
      <c r="J1075" s="17"/>
      <c r="K1075" s="237"/>
      <c r="L1075" s="17"/>
      <c r="M1075" s="231"/>
      <c r="N1075" s="17"/>
      <c r="O1075" s="17"/>
      <c r="P1075" s="17"/>
      <c r="Q1075" s="17"/>
      <c r="R1075" s="17"/>
      <c r="S1075" s="17"/>
      <c r="T1075" s="4"/>
      <c r="U1075" s="4"/>
    </row>
    <row r="1076" spans="1:21" x14ac:dyDescent="0.35">
      <c r="A1076" s="17"/>
      <c r="B1076" s="17"/>
      <c r="C1076" s="17"/>
      <c r="D1076" s="17"/>
      <c r="E1076" s="17"/>
      <c r="F1076" s="17"/>
      <c r="G1076" s="17"/>
      <c r="H1076" s="17"/>
      <c r="I1076" s="17"/>
      <c r="J1076" s="17"/>
      <c r="K1076" s="237"/>
      <c r="L1076" s="17"/>
      <c r="M1076" s="231"/>
      <c r="N1076" s="17"/>
      <c r="O1076" s="17"/>
      <c r="P1076" s="17"/>
      <c r="Q1076" s="17"/>
      <c r="R1076" s="17"/>
      <c r="S1076" s="17"/>
      <c r="T1076" s="4"/>
      <c r="U1076" s="4"/>
    </row>
    <row r="1077" spans="1:21" x14ac:dyDescent="0.35">
      <c r="A1077" s="17"/>
      <c r="B1077" s="17"/>
      <c r="C1077" s="17"/>
      <c r="D1077" s="17"/>
      <c r="E1077" s="17"/>
      <c r="F1077" s="17"/>
      <c r="G1077" s="17"/>
      <c r="H1077" s="17"/>
      <c r="I1077" s="17"/>
      <c r="J1077" s="17"/>
      <c r="K1077" s="237"/>
      <c r="L1077" s="17"/>
      <c r="M1077" s="231"/>
      <c r="N1077" s="17"/>
      <c r="O1077" s="17"/>
      <c r="P1077" s="17"/>
      <c r="Q1077" s="17"/>
      <c r="R1077" s="17"/>
      <c r="S1077" s="17"/>
      <c r="T1077" s="4"/>
      <c r="U1077" s="4"/>
    </row>
    <row r="1078" spans="1:21" x14ac:dyDescent="0.35">
      <c r="A1078" s="17"/>
      <c r="B1078" s="17"/>
      <c r="C1078" s="17"/>
      <c r="D1078" s="17"/>
      <c r="E1078" s="17"/>
      <c r="F1078" s="17"/>
      <c r="G1078" s="17"/>
      <c r="H1078" s="17"/>
      <c r="I1078" s="17"/>
      <c r="J1078" s="17"/>
      <c r="K1078" s="237"/>
      <c r="L1078" s="17"/>
      <c r="M1078" s="231"/>
      <c r="N1078" s="17"/>
      <c r="O1078" s="17"/>
      <c r="P1078" s="17"/>
      <c r="Q1078" s="17"/>
      <c r="R1078" s="17"/>
      <c r="S1078" s="17"/>
      <c r="T1078" s="4"/>
      <c r="U1078" s="4"/>
    </row>
    <row r="1079" spans="1:21" x14ac:dyDescent="0.35">
      <c r="A1079" s="17"/>
      <c r="B1079" s="17"/>
      <c r="C1079" s="17"/>
      <c r="D1079" s="17"/>
      <c r="E1079" s="17"/>
      <c r="F1079" s="17"/>
      <c r="G1079" s="17"/>
      <c r="H1079" s="17"/>
      <c r="I1079" s="17"/>
      <c r="J1079" s="17"/>
      <c r="K1079" s="237"/>
      <c r="L1079" s="17"/>
      <c r="M1079" s="231"/>
      <c r="N1079" s="17"/>
      <c r="O1079" s="17"/>
      <c r="P1079" s="17"/>
      <c r="Q1079" s="17"/>
      <c r="R1079" s="17"/>
      <c r="S1079" s="17"/>
      <c r="T1079" s="4"/>
      <c r="U1079" s="4"/>
    </row>
    <row r="1080" spans="1:21" x14ac:dyDescent="0.35">
      <c r="A1080" s="17"/>
      <c r="B1080" s="17"/>
      <c r="C1080" s="17"/>
      <c r="D1080" s="17"/>
      <c r="E1080" s="17"/>
      <c r="F1080" s="17"/>
      <c r="G1080" s="17"/>
      <c r="H1080" s="17"/>
      <c r="I1080" s="17"/>
      <c r="J1080" s="17"/>
      <c r="K1080" s="237"/>
      <c r="L1080" s="17"/>
      <c r="M1080" s="231"/>
      <c r="N1080" s="17"/>
      <c r="O1080" s="17"/>
      <c r="P1080" s="17"/>
      <c r="Q1080" s="17"/>
      <c r="R1080" s="17"/>
      <c r="S1080" s="17"/>
      <c r="T1080" s="4"/>
      <c r="U1080" s="4"/>
    </row>
    <row r="1081" spans="1:21" x14ac:dyDescent="0.35">
      <c r="A1081" s="17"/>
      <c r="B1081" s="17"/>
      <c r="C1081" s="17"/>
      <c r="D1081" s="17"/>
      <c r="E1081" s="17"/>
      <c r="F1081" s="17"/>
      <c r="G1081" s="17"/>
      <c r="H1081" s="17"/>
      <c r="I1081" s="17"/>
      <c r="J1081" s="17"/>
      <c r="K1081" s="237"/>
      <c r="L1081" s="17"/>
      <c r="M1081" s="231"/>
      <c r="N1081" s="17"/>
      <c r="O1081" s="17"/>
      <c r="P1081" s="17"/>
      <c r="Q1081" s="17"/>
      <c r="R1081" s="17"/>
      <c r="S1081" s="17"/>
      <c r="T1081" s="4"/>
      <c r="U1081" s="4"/>
    </row>
    <row r="1082" spans="1:21" x14ac:dyDescent="0.35">
      <c r="A1082" s="17"/>
      <c r="B1082" s="17"/>
      <c r="C1082" s="17"/>
      <c r="D1082" s="17"/>
      <c r="E1082" s="17"/>
      <c r="F1082" s="17"/>
      <c r="G1082" s="17"/>
      <c r="H1082" s="17"/>
      <c r="I1082" s="17"/>
      <c r="J1082" s="17"/>
      <c r="K1082" s="237"/>
      <c r="L1082" s="17"/>
      <c r="M1082" s="231"/>
      <c r="N1082" s="17"/>
      <c r="O1082" s="17"/>
      <c r="P1082" s="17"/>
      <c r="Q1082" s="17"/>
      <c r="R1082" s="17"/>
      <c r="S1082" s="17"/>
      <c r="T1082" s="4"/>
      <c r="U1082" s="4"/>
    </row>
    <row r="1083" spans="1:21" x14ac:dyDescent="0.35">
      <c r="A1083" s="17"/>
      <c r="B1083" s="17"/>
      <c r="C1083" s="17"/>
      <c r="D1083" s="17"/>
      <c r="E1083" s="17"/>
      <c r="F1083" s="17"/>
      <c r="G1083" s="17"/>
      <c r="H1083" s="17"/>
      <c r="I1083" s="17"/>
      <c r="J1083" s="17"/>
      <c r="K1083" s="237"/>
      <c r="L1083" s="17"/>
      <c r="M1083" s="231"/>
      <c r="N1083" s="17"/>
      <c r="O1083" s="17"/>
      <c r="P1083" s="17"/>
      <c r="Q1083" s="17"/>
      <c r="R1083" s="17"/>
      <c r="S1083" s="17"/>
      <c r="T1083" s="4"/>
      <c r="U1083" s="4"/>
    </row>
    <row r="1084" spans="1:21" x14ac:dyDescent="0.35">
      <c r="A1084" s="17"/>
      <c r="B1084" s="17"/>
      <c r="C1084" s="17"/>
      <c r="D1084" s="17"/>
      <c r="E1084" s="17"/>
      <c r="F1084" s="17"/>
      <c r="G1084" s="17"/>
      <c r="H1084" s="17"/>
      <c r="I1084" s="17"/>
      <c r="J1084" s="17"/>
      <c r="K1084" s="237"/>
      <c r="L1084" s="17"/>
      <c r="M1084" s="231"/>
      <c r="N1084" s="17"/>
      <c r="O1084" s="17"/>
      <c r="P1084" s="17"/>
      <c r="Q1084" s="17"/>
      <c r="R1084" s="17"/>
      <c r="S1084" s="17"/>
      <c r="T1084" s="4"/>
      <c r="U1084" s="4"/>
    </row>
    <row r="1085" spans="1:21" x14ac:dyDescent="0.35">
      <c r="A1085" s="17"/>
      <c r="B1085" s="17"/>
      <c r="C1085" s="17"/>
      <c r="D1085" s="17"/>
      <c r="E1085" s="17"/>
      <c r="F1085" s="17"/>
      <c r="G1085" s="17"/>
      <c r="H1085" s="17"/>
      <c r="I1085" s="17"/>
      <c r="J1085" s="17"/>
      <c r="K1085" s="237"/>
      <c r="L1085" s="17"/>
      <c r="M1085" s="231"/>
      <c r="N1085" s="17"/>
      <c r="O1085" s="17"/>
      <c r="P1085" s="17"/>
      <c r="Q1085" s="17"/>
      <c r="R1085" s="17"/>
      <c r="S1085" s="17"/>
      <c r="T1085" s="4"/>
      <c r="U1085" s="4"/>
    </row>
    <row r="1086" spans="1:21" x14ac:dyDescent="0.35">
      <c r="A1086" s="17"/>
      <c r="B1086" s="17"/>
      <c r="C1086" s="17"/>
      <c r="D1086" s="17"/>
      <c r="E1086" s="17"/>
      <c r="F1086" s="17"/>
      <c r="G1086" s="17"/>
      <c r="H1086" s="17"/>
      <c r="I1086" s="17"/>
      <c r="J1086" s="17"/>
      <c r="K1086" s="237"/>
      <c r="L1086" s="17"/>
      <c r="M1086" s="231"/>
      <c r="N1086" s="17"/>
      <c r="O1086" s="17"/>
      <c r="P1086" s="17"/>
      <c r="Q1086" s="17"/>
      <c r="R1086" s="17"/>
      <c r="S1086" s="17"/>
      <c r="T1086" s="4"/>
      <c r="U1086" s="4"/>
    </row>
    <row r="1087" spans="1:21" x14ac:dyDescent="0.35">
      <c r="A1087" s="17"/>
      <c r="B1087" s="17"/>
      <c r="C1087" s="17"/>
      <c r="D1087" s="17"/>
      <c r="E1087" s="17"/>
      <c r="F1087" s="17"/>
      <c r="G1087" s="17"/>
      <c r="H1087" s="17"/>
      <c r="I1087" s="17"/>
      <c r="J1087" s="17"/>
      <c r="K1087" s="237"/>
      <c r="L1087" s="17"/>
      <c r="M1087" s="231"/>
      <c r="N1087" s="17"/>
      <c r="O1087" s="17"/>
      <c r="P1087" s="17"/>
      <c r="Q1087" s="17"/>
      <c r="R1087" s="17"/>
      <c r="S1087" s="17"/>
      <c r="T1087" s="4"/>
      <c r="U1087" s="4"/>
    </row>
    <row r="1088" spans="1:21" x14ac:dyDescent="0.35">
      <c r="A1088" s="17"/>
      <c r="B1088" s="17"/>
      <c r="C1088" s="17"/>
      <c r="D1088" s="17"/>
      <c r="E1088" s="17"/>
      <c r="F1088" s="17"/>
      <c r="G1088" s="17"/>
      <c r="H1088" s="17"/>
      <c r="I1088" s="17"/>
      <c r="J1088" s="17"/>
      <c r="K1088" s="237"/>
      <c r="L1088" s="17"/>
      <c r="M1088" s="231"/>
      <c r="N1088" s="17"/>
      <c r="O1088" s="17"/>
      <c r="P1088" s="17"/>
      <c r="Q1088" s="17"/>
      <c r="R1088" s="17"/>
      <c r="S1088" s="17"/>
      <c r="T1088" s="4"/>
      <c r="U1088" s="4"/>
    </row>
    <row r="1089" spans="1:21" x14ac:dyDescent="0.35">
      <c r="A1089" s="17"/>
      <c r="B1089" s="17"/>
      <c r="C1089" s="17"/>
      <c r="D1089" s="17"/>
      <c r="E1089" s="17"/>
      <c r="F1089" s="17"/>
      <c r="G1089" s="17"/>
      <c r="H1089" s="17"/>
      <c r="I1089" s="17"/>
      <c r="J1089" s="17"/>
      <c r="K1089" s="237"/>
      <c r="L1089" s="17"/>
      <c r="M1089" s="231"/>
      <c r="N1089" s="17"/>
      <c r="O1089" s="17"/>
      <c r="P1089" s="17"/>
      <c r="Q1089" s="17"/>
      <c r="R1089" s="17"/>
      <c r="S1089" s="17"/>
      <c r="T1089" s="4"/>
      <c r="U1089" s="4"/>
    </row>
    <row r="1090" spans="1:21" x14ac:dyDescent="0.35">
      <c r="A1090" s="17"/>
      <c r="B1090" s="17"/>
      <c r="C1090" s="17"/>
      <c r="D1090" s="17"/>
      <c r="E1090" s="17"/>
      <c r="F1090" s="17"/>
      <c r="G1090" s="17"/>
      <c r="H1090" s="17"/>
      <c r="I1090" s="17"/>
      <c r="J1090" s="17"/>
      <c r="K1090" s="237"/>
      <c r="L1090" s="17"/>
      <c r="M1090" s="231"/>
      <c r="N1090" s="17"/>
      <c r="O1090" s="17"/>
      <c r="P1090" s="17"/>
      <c r="Q1090" s="17"/>
      <c r="R1090" s="17"/>
      <c r="S1090" s="17"/>
      <c r="T1090" s="4"/>
      <c r="U1090" s="4"/>
    </row>
    <row r="1091" spans="1:21" x14ac:dyDescent="0.35">
      <c r="A1091" s="17"/>
      <c r="B1091" s="17"/>
      <c r="C1091" s="17"/>
      <c r="D1091" s="17"/>
      <c r="E1091" s="17"/>
      <c r="F1091" s="17"/>
      <c r="G1091" s="17"/>
      <c r="H1091" s="17"/>
      <c r="I1091" s="17"/>
      <c r="J1091" s="17"/>
      <c r="K1091" s="237"/>
      <c r="L1091" s="17"/>
      <c r="M1091" s="231"/>
      <c r="N1091" s="17"/>
      <c r="O1091" s="17"/>
      <c r="P1091" s="17"/>
      <c r="Q1091" s="17"/>
      <c r="R1091" s="17"/>
      <c r="S1091" s="17"/>
      <c r="T1091" s="4"/>
      <c r="U1091" s="4"/>
    </row>
    <row r="1092" spans="1:21" x14ac:dyDescent="0.35">
      <c r="A1092" s="17"/>
      <c r="B1092" s="17"/>
      <c r="C1092" s="17"/>
      <c r="D1092" s="17"/>
      <c r="E1092" s="17"/>
      <c r="F1092" s="17"/>
      <c r="G1092" s="17"/>
      <c r="H1092" s="17"/>
      <c r="I1092" s="17"/>
      <c r="J1092" s="17"/>
      <c r="K1092" s="237"/>
      <c r="L1092" s="17"/>
      <c r="M1092" s="231"/>
      <c r="N1092" s="17"/>
      <c r="O1092" s="17"/>
      <c r="P1092" s="17"/>
      <c r="Q1092" s="17"/>
      <c r="R1092" s="17"/>
      <c r="S1092" s="17"/>
      <c r="T1092" s="4"/>
      <c r="U1092" s="4"/>
    </row>
    <row r="1093" spans="1:21" x14ac:dyDescent="0.35">
      <c r="A1093" s="17"/>
      <c r="B1093" s="17"/>
      <c r="C1093" s="17"/>
      <c r="D1093" s="17"/>
      <c r="E1093" s="17"/>
      <c r="F1093" s="17"/>
      <c r="G1093" s="17"/>
      <c r="H1093" s="17"/>
      <c r="I1093" s="17"/>
      <c r="J1093" s="17"/>
      <c r="K1093" s="237"/>
      <c r="L1093" s="17"/>
      <c r="M1093" s="231"/>
      <c r="N1093" s="17"/>
      <c r="O1093" s="17"/>
      <c r="P1093" s="17"/>
      <c r="Q1093" s="17"/>
      <c r="R1093" s="17"/>
      <c r="S1093" s="17"/>
      <c r="T1093" s="4"/>
      <c r="U1093" s="4"/>
    </row>
    <row r="1094" spans="1:21" x14ac:dyDescent="0.35">
      <c r="A1094" s="17"/>
      <c r="B1094" s="17"/>
      <c r="C1094" s="17"/>
      <c r="D1094" s="17"/>
      <c r="E1094" s="17"/>
      <c r="F1094" s="17"/>
      <c r="G1094" s="17"/>
      <c r="H1094" s="17"/>
      <c r="I1094" s="17"/>
      <c r="J1094" s="17"/>
      <c r="K1094" s="237"/>
      <c r="L1094" s="17"/>
      <c r="M1094" s="231"/>
      <c r="N1094" s="17"/>
      <c r="O1094" s="17"/>
      <c r="P1094" s="17"/>
      <c r="Q1094" s="17"/>
      <c r="R1094" s="17"/>
      <c r="S1094" s="17"/>
      <c r="T1094" s="4"/>
      <c r="U1094" s="4"/>
    </row>
    <row r="1095" spans="1:21" x14ac:dyDescent="0.35">
      <c r="A1095" s="17"/>
      <c r="B1095" s="17"/>
      <c r="C1095" s="17"/>
      <c r="D1095" s="17"/>
      <c r="E1095" s="17"/>
      <c r="F1095" s="17"/>
      <c r="G1095" s="17"/>
      <c r="H1095" s="17"/>
      <c r="I1095" s="17"/>
      <c r="J1095" s="17"/>
      <c r="K1095" s="237"/>
      <c r="L1095" s="17"/>
      <c r="M1095" s="231"/>
      <c r="N1095" s="17"/>
      <c r="O1095" s="17"/>
      <c r="P1095" s="17"/>
      <c r="Q1095" s="17"/>
      <c r="R1095" s="17"/>
      <c r="S1095" s="17"/>
      <c r="T1095" s="4"/>
      <c r="U1095" s="4"/>
    </row>
    <row r="1096" spans="1:21" x14ac:dyDescent="0.35">
      <c r="A1096" s="17"/>
      <c r="B1096" s="17"/>
      <c r="C1096" s="17"/>
      <c r="D1096" s="17"/>
      <c r="E1096" s="17"/>
      <c r="F1096" s="17"/>
      <c r="G1096" s="17"/>
      <c r="H1096" s="17"/>
      <c r="I1096" s="17"/>
      <c r="J1096" s="17"/>
      <c r="K1096" s="237"/>
      <c r="L1096" s="17"/>
      <c r="M1096" s="231"/>
      <c r="N1096" s="17"/>
      <c r="O1096" s="17"/>
      <c r="P1096" s="17"/>
      <c r="Q1096" s="17"/>
      <c r="R1096" s="17"/>
      <c r="S1096" s="17"/>
      <c r="T1096" s="4"/>
      <c r="U1096" s="4"/>
    </row>
    <row r="1097" spans="1:21" x14ac:dyDescent="0.35">
      <c r="A1097" s="17"/>
      <c r="B1097" s="17"/>
      <c r="C1097" s="17"/>
      <c r="D1097" s="17"/>
      <c r="E1097" s="17"/>
      <c r="F1097" s="17"/>
      <c r="G1097" s="17"/>
      <c r="H1097" s="17"/>
      <c r="I1097" s="17"/>
      <c r="J1097" s="17"/>
      <c r="K1097" s="237"/>
      <c r="L1097" s="17"/>
      <c r="M1097" s="231"/>
      <c r="N1097" s="17"/>
      <c r="O1097" s="17"/>
      <c r="P1097" s="17"/>
      <c r="Q1097" s="17"/>
      <c r="R1097" s="17"/>
      <c r="S1097" s="17"/>
      <c r="T1097" s="4"/>
      <c r="U1097" s="4"/>
    </row>
    <row r="1098" spans="1:21" x14ac:dyDescent="0.35">
      <c r="A1098" s="17"/>
      <c r="B1098" s="17"/>
      <c r="C1098" s="17"/>
      <c r="D1098" s="17"/>
      <c r="E1098" s="17"/>
      <c r="F1098" s="17"/>
      <c r="G1098" s="17"/>
      <c r="H1098" s="17"/>
      <c r="I1098" s="17"/>
      <c r="J1098" s="17"/>
      <c r="K1098" s="237"/>
      <c r="L1098" s="17"/>
      <c r="M1098" s="231"/>
      <c r="N1098" s="17"/>
      <c r="O1098" s="17"/>
      <c r="P1098" s="17"/>
      <c r="Q1098" s="17"/>
      <c r="R1098" s="17"/>
      <c r="S1098" s="17"/>
      <c r="T1098" s="4"/>
      <c r="U1098" s="4"/>
    </row>
    <row r="1099" spans="1:21" x14ac:dyDescent="0.35">
      <c r="A1099" s="17"/>
      <c r="B1099" s="17"/>
      <c r="C1099" s="17"/>
      <c r="D1099" s="17"/>
      <c r="E1099" s="17"/>
      <c r="F1099" s="17"/>
      <c r="G1099" s="17"/>
      <c r="H1099" s="17"/>
      <c r="I1099" s="17"/>
      <c r="J1099" s="17"/>
      <c r="K1099" s="237"/>
      <c r="L1099" s="17"/>
      <c r="M1099" s="231"/>
      <c r="N1099" s="17"/>
      <c r="O1099" s="17"/>
      <c r="P1099" s="17"/>
      <c r="Q1099" s="17"/>
      <c r="R1099" s="17"/>
      <c r="S1099" s="17"/>
      <c r="T1099" s="4"/>
      <c r="U1099" s="4"/>
    </row>
    <row r="1100" spans="1:21" x14ac:dyDescent="0.35">
      <c r="A1100" s="17"/>
      <c r="B1100" s="17"/>
      <c r="C1100" s="17"/>
      <c r="D1100" s="17"/>
      <c r="E1100" s="17"/>
      <c r="F1100" s="17"/>
      <c r="G1100" s="17"/>
      <c r="H1100" s="17"/>
      <c r="I1100" s="17"/>
      <c r="J1100" s="17"/>
      <c r="K1100" s="237"/>
      <c r="L1100" s="17"/>
      <c r="M1100" s="231"/>
      <c r="N1100" s="17"/>
      <c r="O1100" s="17"/>
      <c r="P1100" s="17"/>
      <c r="Q1100" s="17"/>
      <c r="R1100" s="17"/>
      <c r="S1100" s="17"/>
      <c r="T1100" s="4"/>
      <c r="U1100" s="4"/>
    </row>
    <row r="1101" spans="1:21" x14ac:dyDescent="0.35">
      <c r="A1101" s="17"/>
      <c r="B1101" s="17"/>
      <c r="C1101" s="17"/>
      <c r="D1101" s="17"/>
      <c r="E1101" s="17"/>
      <c r="F1101" s="17"/>
      <c r="G1101" s="17"/>
      <c r="H1101" s="17"/>
      <c r="I1101" s="17"/>
      <c r="J1101" s="17"/>
      <c r="K1101" s="237"/>
      <c r="L1101" s="17"/>
      <c r="M1101" s="231"/>
      <c r="N1101" s="17"/>
      <c r="O1101" s="17"/>
      <c r="P1101" s="17"/>
      <c r="Q1101" s="17"/>
      <c r="R1101" s="17"/>
      <c r="S1101" s="17"/>
      <c r="T1101" s="4"/>
      <c r="U1101" s="4"/>
    </row>
    <row r="1102" spans="1:21" x14ac:dyDescent="0.35">
      <c r="A1102" s="17"/>
      <c r="B1102" s="17"/>
      <c r="C1102" s="17"/>
      <c r="D1102" s="17"/>
      <c r="E1102" s="17"/>
      <c r="F1102" s="17"/>
      <c r="G1102" s="17"/>
      <c r="H1102" s="17"/>
      <c r="I1102" s="17"/>
      <c r="J1102" s="17"/>
      <c r="K1102" s="237"/>
      <c r="L1102" s="17"/>
      <c r="M1102" s="231"/>
      <c r="N1102" s="17"/>
      <c r="O1102" s="17"/>
      <c r="P1102" s="17"/>
      <c r="Q1102" s="17"/>
      <c r="R1102" s="17"/>
      <c r="S1102" s="17"/>
      <c r="T1102" s="4"/>
      <c r="U1102" s="4"/>
    </row>
    <row r="1103" spans="1:21" x14ac:dyDescent="0.35">
      <c r="A1103" s="17"/>
      <c r="B1103" s="17"/>
      <c r="C1103" s="17"/>
      <c r="D1103" s="17"/>
      <c r="E1103" s="17"/>
      <c r="F1103" s="17"/>
      <c r="G1103" s="17"/>
      <c r="H1103" s="17"/>
      <c r="I1103" s="17"/>
      <c r="J1103" s="17"/>
      <c r="K1103" s="237"/>
      <c r="L1103" s="17"/>
      <c r="M1103" s="231"/>
      <c r="N1103" s="17"/>
      <c r="O1103" s="17"/>
      <c r="P1103" s="17"/>
      <c r="Q1103" s="17"/>
      <c r="R1103" s="17"/>
      <c r="S1103" s="17"/>
      <c r="T1103" s="4"/>
      <c r="U1103" s="4"/>
    </row>
    <row r="1104" spans="1:21" x14ac:dyDescent="0.35">
      <c r="A1104" s="17"/>
      <c r="B1104" s="17"/>
      <c r="C1104" s="17"/>
      <c r="D1104" s="17"/>
      <c r="E1104" s="17"/>
      <c r="F1104" s="17"/>
      <c r="G1104" s="17"/>
      <c r="H1104" s="17"/>
      <c r="I1104" s="17"/>
      <c r="J1104" s="17"/>
      <c r="K1104" s="237"/>
      <c r="L1104" s="17"/>
      <c r="M1104" s="231"/>
      <c r="N1104" s="17"/>
      <c r="O1104" s="17"/>
      <c r="P1104" s="17"/>
      <c r="Q1104" s="17"/>
      <c r="R1104" s="17"/>
      <c r="S1104" s="17"/>
      <c r="T1104" s="4"/>
      <c r="U1104" s="4"/>
    </row>
    <row r="1105" spans="1:21" x14ac:dyDescent="0.35">
      <c r="A1105" s="17"/>
      <c r="B1105" s="17"/>
      <c r="C1105" s="17"/>
      <c r="D1105" s="17"/>
      <c r="E1105" s="17"/>
      <c r="F1105" s="17"/>
      <c r="G1105" s="17"/>
      <c r="H1105" s="17"/>
      <c r="I1105" s="17"/>
      <c r="J1105" s="17"/>
      <c r="K1105" s="237"/>
      <c r="L1105" s="17"/>
      <c r="M1105" s="231"/>
      <c r="N1105" s="17"/>
      <c r="O1105" s="17"/>
      <c r="P1105" s="17"/>
      <c r="Q1105" s="17"/>
      <c r="R1105" s="17"/>
      <c r="S1105" s="17"/>
      <c r="T1105" s="4"/>
      <c r="U1105" s="4"/>
    </row>
    <row r="1106" spans="1:21" x14ac:dyDescent="0.35">
      <c r="A1106" s="17"/>
      <c r="B1106" s="17"/>
      <c r="C1106" s="17"/>
      <c r="D1106" s="17"/>
      <c r="E1106" s="17"/>
      <c r="F1106" s="17"/>
      <c r="G1106" s="17"/>
      <c r="H1106" s="17"/>
      <c r="I1106" s="17"/>
      <c r="J1106" s="17"/>
      <c r="K1106" s="237"/>
      <c r="L1106" s="17"/>
      <c r="M1106" s="231"/>
      <c r="N1106" s="17"/>
      <c r="O1106" s="17"/>
      <c r="P1106" s="17"/>
      <c r="Q1106" s="17"/>
      <c r="R1106" s="17"/>
      <c r="S1106" s="17"/>
      <c r="T1106" s="4"/>
      <c r="U1106" s="4"/>
    </row>
    <row r="1107" spans="1:21" x14ac:dyDescent="0.35">
      <c r="A1107" s="17"/>
      <c r="B1107" s="17"/>
      <c r="C1107" s="17"/>
      <c r="D1107" s="17"/>
      <c r="E1107" s="17"/>
      <c r="F1107" s="17"/>
      <c r="G1107" s="17"/>
      <c r="H1107" s="17"/>
      <c r="I1107" s="17"/>
      <c r="J1107" s="17"/>
      <c r="K1107" s="237"/>
      <c r="L1107" s="17"/>
      <c r="M1107" s="231"/>
      <c r="N1107" s="17"/>
      <c r="O1107" s="17"/>
      <c r="P1107" s="17"/>
      <c r="Q1107" s="17"/>
      <c r="R1107" s="17"/>
      <c r="S1107" s="17"/>
      <c r="T1107" s="4"/>
      <c r="U1107" s="4"/>
    </row>
    <row r="1108" spans="1:21" x14ac:dyDescent="0.35">
      <c r="A1108" s="17"/>
      <c r="B1108" s="17"/>
      <c r="C1108" s="17"/>
      <c r="D1108" s="17"/>
      <c r="E1108" s="17"/>
      <c r="F1108" s="17"/>
      <c r="G1108" s="17"/>
      <c r="H1108" s="17"/>
      <c r="I1108" s="17"/>
      <c r="J1108" s="17"/>
      <c r="K1108" s="237"/>
      <c r="L1108" s="17"/>
      <c r="M1108" s="231"/>
      <c r="N1108" s="17"/>
      <c r="O1108" s="17"/>
      <c r="P1108" s="17"/>
      <c r="Q1108" s="17"/>
      <c r="R1108" s="17"/>
      <c r="S1108" s="17"/>
      <c r="T1108" s="4"/>
      <c r="U1108" s="4"/>
    </row>
    <row r="1109" spans="1:21" x14ac:dyDescent="0.35">
      <c r="A1109" s="17"/>
      <c r="B1109" s="17"/>
      <c r="C1109" s="17"/>
      <c r="D1109" s="17"/>
      <c r="E1109" s="17"/>
      <c r="F1109" s="17"/>
      <c r="G1109" s="17"/>
      <c r="H1109" s="17"/>
      <c r="I1109" s="17"/>
      <c r="J1109" s="17"/>
      <c r="K1109" s="237"/>
      <c r="L1109" s="17"/>
      <c r="M1109" s="231"/>
      <c r="N1109" s="17"/>
      <c r="O1109" s="17"/>
      <c r="P1109" s="17"/>
      <c r="Q1109" s="17"/>
      <c r="R1109" s="17"/>
      <c r="S1109" s="17"/>
      <c r="T1109" s="4"/>
      <c r="U1109" s="4"/>
    </row>
    <row r="1110" spans="1:21" x14ac:dyDescent="0.35">
      <c r="A1110" s="17"/>
      <c r="B1110" s="17"/>
      <c r="C1110" s="17"/>
      <c r="D1110" s="17"/>
      <c r="E1110" s="17"/>
      <c r="F1110" s="17"/>
      <c r="G1110" s="17"/>
      <c r="H1110" s="17"/>
      <c r="I1110" s="17"/>
      <c r="J1110" s="17"/>
      <c r="K1110" s="237"/>
      <c r="L1110" s="17"/>
      <c r="M1110" s="231"/>
      <c r="N1110" s="17"/>
      <c r="O1110" s="17"/>
      <c r="P1110" s="17"/>
      <c r="Q1110" s="17"/>
      <c r="R1110" s="17"/>
      <c r="S1110" s="17"/>
      <c r="T1110" s="4"/>
      <c r="U1110" s="4"/>
    </row>
    <row r="1111" spans="1:21" x14ac:dyDescent="0.35">
      <c r="A1111" s="17"/>
      <c r="B1111" s="17"/>
      <c r="C1111" s="17"/>
      <c r="D1111" s="17"/>
      <c r="E1111" s="17"/>
      <c r="F1111" s="17"/>
      <c r="G1111" s="17"/>
      <c r="H1111" s="17"/>
      <c r="I1111" s="17"/>
      <c r="J1111" s="17"/>
      <c r="K1111" s="237"/>
      <c r="L1111" s="17"/>
      <c r="M1111" s="231"/>
      <c r="N1111" s="17"/>
      <c r="O1111" s="17"/>
      <c r="P1111" s="17"/>
      <c r="Q1111" s="17"/>
      <c r="R1111" s="17"/>
      <c r="S1111" s="17"/>
      <c r="T1111" s="4"/>
      <c r="U1111" s="4"/>
    </row>
    <row r="1112" spans="1:21" x14ac:dyDescent="0.35">
      <c r="A1112" s="17"/>
      <c r="B1112" s="17"/>
      <c r="C1112" s="17"/>
      <c r="D1112" s="17"/>
      <c r="E1112" s="17"/>
      <c r="F1112" s="17"/>
      <c r="G1112" s="17"/>
      <c r="H1112" s="17"/>
      <c r="I1112" s="17"/>
      <c r="J1112" s="17"/>
      <c r="K1112" s="237"/>
      <c r="L1112" s="17"/>
      <c r="M1112" s="231"/>
      <c r="N1112" s="17"/>
      <c r="O1112" s="17"/>
      <c r="P1112" s="17"/>
      <c r="Q1112" s="17"/>
      <c r="R1112" s="17"/>
      <c r="S1112" s="17"/>
      <c r="T1112" s="4"/>
      <c r="U1112" s="4"/>
    </row>
    <row r="1113" spans="1:21" x14ac:dyDescent="0.35">
      <c r="A1113" s="17"/>
      <c r="B1113" s="17"/>
      <c r="C1113" s="17"/>
      <c r="D1113" s="17"/>
      <c r="E1113" s="17"/>
      <c r="F1113" s="17"/>
      <c r="G1113" s="17"/>
      <c r="H1113" s="17"/>
      <c r="I1113" s="17"/>
      <c r="J1113" s="17"/>
      <c r="K1113" s="237"/>
      <c r="L1113" s="17"/>
      <c r="M1113" s="231"/>
      <c r="N1113" s="17"/>
      <c r="O1113" s="17"/>
      <c r="P1113" s="17"/>
      <c r="Q1113" s="17"/>
      <c r="R1113" s="17"/>
      <c r="S1113" s="17"/>
      <c r="T1113" s="4"/>
      <c r="U1113" s="4"/>
    </row>
    <row r="1114" spans="1:21" x14ac:dyDescent="0.35">
      <c r="A1114" s="17"/>
      <c r="B1114" s="17"/>
      <c r="C1114" s="17"/>
      <c r="D1114" s="17"/>
      <c r="E1114" s="17"/>
      <c r="F1114" s="17"/>
      <c r="G1114" s="17"/>
      <c r="H1114" s="17"/>
      <c r="I1114" s="17"/>
      <c r="J1114" s="17"/>
      <c r="K1114" s="237"/>
      <c r="L1114" s="17"/>
      <c r="M1114" s="231"/>
      <c r="N1114" s="17"/>
      <c r="O1114" s="17"/>
      <c r="P1114" s="17"/>
      <c r="Q1114" s="17"/>
      <c r="R1114" s="17"/>
      <c r="S1114" s="17"/>
      <c r="T1114" s="4"/>
      <c r="U1114" s="4"/>
    </row>
    <row r="1115" spans="1:21" x14ac:dyDescent="0.35">
      <c r="A1115" s="17"/>
      <c r="B1115" s="17"/>
      <c r="C1115" s="17"/>
      <c r="D1115" s="17"/>
      <c r="E1115" s="17"/>
      <c r="F1115" s="17"/>
      <c r="G1115" s="17"/>
      <c r="H1115" s="17"/>
      <c r="I1115" s="17"/>
      <c r="J1115" s="17"/>
      <c r="K1115" s="237"/>
      <c r="L1115" s="17"/>
      <c r="M1115" s="231"/>
      <c r="N1115" s="17"/>
      <c r="O1115" s="17"/>
      <c r="P1115" s="17"/>
      <c r="Q1115" s="17"/>
      <c r="R1115" s="17"/>
      <c r="S1115" s="17"/>
      <c r="T1115" s="4"/>
      <c r="U1115" s="4"/>
    </row>
    <row r="1116" spans="1:21" x14ac:dyDescent="0.35">
      <c r="A1116" s="17"/>
      <c r="B1116" s="17"/>
      <c r="C1116" s="17"/>
      <c r="D1116" s="17"/>
      <c r="E1116" s="17"/>
      <c r="F1116" s="17"/>
      <c r="G1116" s="17"/>
      <c r="H1116" s="17"/>
      <c r="I1116" s="17"/>
      <c r="J1116" s="17"/>
      <c r="K1116" s="237"/>
      <c r="L1116" s="17"/>
      <c r="M1116" s="231"/>
      <c r="N1116" s="17"/>
      <c r="O1116" s="17"/>
      <c r="P1116" s="17"/>
      <c r="Q1116" s="17"/>
      <c r="R1116" s="17"/>
      <c r="S1116" s="17"/>
      <c r="T1116" s="4"/>
      <c r="U1116" s="4"/>
    </row>
    <row r="1117" spans="1:21" x14ac:dyDescent="0.35">
      <c r="A1117" s="17"/>
      <c r="B1117" s="17"/>
      <c r="C1117" s="17"/>
      <c r="D1117" s="17"/>
      <c r="E1117" s="17"/>
      <c r="F1117" s="17"/>
      <c r="G1117" s="17"/>
      <c r="H1117" s="17"/>
      <c r="I1117" s="17"/>
      <c r="J1117" s="17"/>
      <c r="K1117" s="237"/>
      <c r="L1117" s="17"/>
      <c r="M1117" s="231"/>
      <c r="N1117" s="17"/>
      <c r="O1117" s="17"/>
      <c r="P1117" s="17"/>
      <c r="Q1117" s="17"/>
      <c r="R1117" s="17"/>
      <c r="S1117" s="17"/>
      <c r="T1117" s="4"/>
      <c r="U1117" s="4"/>
    </row>
    <row r="1118" spans="1:21" x14ac:dyDescent="0.35">
      <c r="A1118" s="17"/>
      <c r="B1118" s="17"/>
      <c r="C1118" s="17"/>
      <c r="D1118" s="17"/>
      <c r="E1118" s="17"/>
      <c r="F1118" s="17"/>
      <c r="G1118" s="17"/>
      <c r="H1118" s="17"/>
      <c r="I1118" s="17"/>
      <c r="J1118" s="17"/>
      <c r="K1118" s="237"/>
      <c r="L1118" s="17"/>
      <c r="M1118" s="231"/>
      <c r="N1118" s="17"/>
      <c r="O1118" s="17"/>
      <c r="P1118" s="17"/>
      <c r="Q1118" s="17"/>
      <c r="R1118" s="17"/>
      <c r="S1118" s="17"/>
      <c r="T1118" s="4"/>
      <c r="U1118" s="4"/>
    </row>
    <row r="1119" spans="1:21" x14ac:dyDescent="0.35">
      <c r="A1119" s="17"/>
      <c r="B1119" s="17"/>
      <c r="C1119" s="17"/>
      <c r="D1119" s="17"/>
      <c r="E1119" s="17"/>
      <c r="F1119" s="17"/>
      <c r="G1119" s="17"/>
      <c r="H1119" s="17"/>
      <c r="I1119" s="17"/>
      <c r="J1119" s="17"/>
      <c r="K1119" s="237"/>
      <c r="L1119" s="17"/>
      <c r="M1119" s="231"/>
      <c r="N1119" s="17"/>
      <c r="O1119" s="17"/>
      <c r="P1119" s="17"/>
      <c r="Q1119" s="17"/>
      <c r="R1119" s="17"/>
      <c r="S1119" s="17"/>
      <c r="T1119" s="4"/>
      <c r="U1119" s="4"/>
    </row>
    <row r="1120" spans="1:21" x14ac:dyDescent="0.35">
      <c r="A1120" s="17"/>
      <c r="B1120" s="17"/>
      <c r="C1120" s="17"/>
      <c r="D1120" s="17"/>
      <c r="E1120" s="17"/>
      <c r="F1120" s="17"/>
      <c r="G1120" s="17"/>
      <c r="H1120" s="17"/>
      <c r="I1120" s="17"/>
      <c r="J1120" s="17"/>
      <c r="K1120" s="237"/>
      <c r="L1120" s="17"/>
      <c r="M1120" s="231"/>
      <c r="N1120" s="17"/>
      <c r="O1120" s="17"/>
      <c r="P1120" s="17"/>
      <c r="Q1120" s="17"/>
      <c r="R1120" s="17"/>
      <c r="S1120" s="17"/>
      <c r="T1120" s="4"/>
      <c r="U1120" s="4"/>
    </row>
    <row r="1121" spans="1:21" x14ac:dyDescent="0.35">
      <c r="A1121" s="17"/>
      <c r="B1121" s="17"/>
      <c r="C1121" s="17"/>
      <c r="D1121" s="17"/>
      <c r="E1121" s="17"/>
      <c r="F1121" s="17"/>
      <c r="G1121" s="17"/>
      <c r="H1121" s="17"/>
      <c r="I1121" s="17"/>
      <c r="J1121" s="17"/>
      <c r="K1121" s="237"/>
      <c r="L1121" s="17"/>
      <c r="M1121" s="231"/>
      <c r="N1121" s="17"/>
      <c r="O1121" s="17"/>
      <c r="P1121" s="17"/>
      <c r="Q1121" s="17"/>
      <c r="R1121" s="17"/>
      <c r="S1121" s="17"/>
      <c r="T1121" s="4"/>
      <c r="U1121" s="4"/>
    </row>
    <row r="1122" spans="1:21" x14ac:dyDescent="0.35">
      <c r="A1122" s="17"/>
      <c r="B1122" s="17"/>
      <c r="C1122" s="17"/>
      <c r="D1122" s="17"/>
      <c r="E1122" s="17"/>
      <c r="F1122" s="17"/>
      <c r="G1122" s="17"/>
      <c r="H1122" s="17"/>
      <c r="I1122" s="17"/>
      <c r="J1122" s="17"/>
      <c r="K1122" s="237"/>
      <c r="L1122" s="17"/>
      <c r="M1122" s="231"/>
      <c r="N1122" s="17"/>
      <c r="O1122" s="17"/>
      <c r="P1122" s="17"/>
      <c r="Q1122" s="17"/>
      <c r="R1122" s="17"/>
      <c r="S1122" s="17"/>
      <c r="T1122" s="4"/>
      <c r="U1122" s="4"/>
    </row>
    <row r="1123" spans="1:21" x14ac:dyDescent="0.35">
      <c r="A1123" s="17"/>
      <c r="B1123" s="17"/>
      <c r="C1123" s="17"/>
      <c r="D1123" s="17"/>
      <c r="E1123" s="17"/>
      <c r="F1123" s="17"/>
      <c r="G1123" s="17"/>
      <c r="H1123" s="17"/>
      <c r="I1123" s="17"/>
      <c r="J1123" s="17"/>
      <c r="K1123" s="237"/>
      <c r="L1123" s="17"/>
      <c r="M1123" s="231"/>
      <c r="N1123" s="17"/>
      <c r="O1123" s="17"/>
      <c r="P1123" s="17"/>
      <c r="Q1123" s="17"/>
      <c r="R1123" s="17"/>
      <c r="S1123" s="17"/>
      <c r="T1123" s="4"/>
      <c r="U1123" s="4"/>
    </row>
    <row r="1124" spans="1:21" x14ac:dyDescent="0.35">
      <c r="A1124" s="17"/>
      <c r="B1124" s="17"/>
      <c r="C1124" s="17"/>
      <c r="D1124" s="17"/>
      <c r="E1124" s="17"/>
      <c r="F1124" s="17"/>
      <c r="G1124" s="17"/>
      <c r="H1124" s="17"/>
      <c r="I1124" s="17"/>
      <c r="J1124" s="17"/>
      <c r="K1124" s="237"/>
      <c r="L1124" s="17"/>
      <c r="M1124" s="231"/>
      <c r="N1124" s="17"/>
      <c r="O1124" s="17"/>
      <c r="P1124" s="17"/>
      <c r="Q1124" s="17"/>
      <c r="R1124" s="17"/>
      <c r="S1124" s="17"/>
      <c r="T1124" s="4"/>
      <c r="U1124" s="4"/>
    </row>
    <row r="1125" spans="1:21" x14ac:dyDescent="0.35">
      <c r="A1125" s="17"/>
      <c r="B1125" s="17"/>
      <c r="C1125" s="17"/>
      <c r="D1125" s="17"/>
      <c r="E1125" s="17"/>
      <c r="F1125" s="17"/>
      <c r="G1125" s="17"/>
      <c r="H1125" s="17"/>
      <c r="I1125" s="17"/>
      <c r="J1125" s="17"/>
      <c r="K1125" s="237"/>
      <c r="L1125" s="17"/>
      <c r="M1125" s="231"/>
      <c r="N1125" s="17"/>
      <c r="O1125" s="17"/>
      <c r="P1125" s="17"/>
      <c r="Q1125" s="17"/>
      <c r="R1125" s="17"/>
      <c r="S1125" s="17"/>
      <c r="T1125" s="4"/>
      <c r="U1125" s="4"/>
    </row>
    <row r="1126" spans="1:21" x14ac:dyDescent="0.35">
      <c r="A1126" s="17"/>
      <c r="B1126" s="17"/>
      <c r="C1126" s="17"/>
      <c r="D1126" s="17"/>
      <c r="E1126" s="17"/>
      <c r="F1126" s="17"/>
      <c r="G1126" s="17"/>
      <c r="H1126" s="17"/>
      <c r="I1126" s="17"/>
      <c r="J1126" s="17"/>
      <c r="K1126" s="237"/>
      <c r="L1126" s="17"/>
      <c r="M1126" s="231"/>
      <c r="N1126" s="17"/>
      <c r="O1126" s="17"/>
      <c r="P1126" s="17"/>
      <c r="Q1126" s="17"/>
      <c r="R1126" s="17"/>
      <c r="S1126" s="17"/>
      <c r="T1126" s="4"/>
      <c r="U1126" s="4"/>
    </row>
    <row r="1127" spans="1:21" x14ac:dyDescent="0.35">
      <c r="A1127" s="17"/>
      <c r="B1127" s="17"/>
      <c r="C1127" s="17"/>
      <c r="D1127" s="17"/>
      <c r="E1127" s="17"/>
      <c r="F1127" s="17"/>
      <c r="G1127" s="17"/>
      <c r="H1127" s="17"/>
      <c r="I1127" s="17"/>
      <c r="J1127" s="17"/>
      <c r="K1127" s="237"/>
      <c r="L1127" s="17"/>
      <c r="M1127" s="231"/>
      <c r="N1127" s="17"/>
      <c r="O1127" s="17"/>
      <c r="P1127" s="17"/>
      <c r="Q1127" s="17"/>
      <c r="R1127" s="17"/>
      <c r="S1127" s="17"/>
      <c r="T1127" s="4"/>
      <c r="U1127" s="4"/>
    </row>
    <row r="1128" spans="1:21" x14ac:dyDescent="0.35">
      <c r="A1128" s="17"/>
      <c r="B1128" s="17"/>
      <c r="C1128" s="17"/>
      <c r="D1128" s="17"/>
      <c r="E1128" s="17"/>
      <c r="F1128" s="17"/>
      <c r="G1128" s="17"/>
      <c r="H1128" s="17"/>
      <c r="I1128" s="17"/>
      <c r="J1128" s="17"/>
      <c r="K1128" s="237"/>
      <c r="L1128" s="17"/>
      <c r="M1128" s="231"/>
      <c r="N1128" s="17"/>
      <c r="O1128" s="17"/>
      <c r="P1128" s="17"/>
      <c r="Q1128" s="17"/>
      <c r="R1128" s="17"/>
      <c r="S1128" s="17"/>
      <c r="T1128" s="4"/>
      <c r="U1128" s="4"/>
    </row>
    <row r="1129" spans="1:21" x14ac:dyDescent="0.35">
      <c r="A1129" s="17"/>
      <c r="B1129" s="17"/>
      <c r="C1129" s="17"/>
      <c r="D1129" s="17"/>
      <c r="E1129" s="17"/>
      <c r="F1129" s="17"/>
      <c r="G1129" s="17"/>
      <c r="H1129" s="17"/>
      <c r="I1129" s="17"/>
      <c r="J1129" s="17"/>
      <c r="K1129" s="237"/>
      <c r="L1129" s="17"/>
      <c r="M1129" s="231"/>
      <c r="N1129" s="17"/>
      <c r="O1129" s="17"/>
      <c r="P1129" s="17"/>
      <c r="Q1129" s="17"/>
      <c r="R1129" s="17"/>
      <c r="S1129" s="17"/>
      <c r="T1129" s="4"/>
      <c r="U1129" s="4"/>
    </row>
    <row r="1130" spans="1:21" x14ac:dyDescent="0.35">
      <c r="A1130" s="17"/>
      <c r="B1130" s="17"/>
      <c r="C1130" s="17"/>
      <c r="D1130" s="17"/>
      <c r="E1130" s="17"/>
      <c r="F1130" s="17"/>
      <c r="G1130" s="17"/>
      <c r="H1130" s="17"/>
      <c r="I1130" s="17"/>
      <c r="J1130" s="17"/>
      <c r="K1130" s="237"/>
      <c r="L1130" s="17"/>
      <c r="M1130" s="231"/>
      <c r="N1130" s="17"/>
      <c r="O1130" s="17"/>
      <c r="P1130" s="17"/>
      <c r="Q1130" s="17"/>
      <c r="R1130" s="17"/>
      <c r="S1130" s="17"/>
      <c r="T1130" s="4"/>
      <c r="U1130" s="4"/>
    </row>
    <row r="1131" spans="1:21" x14ac:dyDescent="0.35">
      <c r="A1131" s="17"/>
      <c r="B1131" s="17"/>
      <c r="C1131" s="17"/>
      <c r="D1131" s="17"/>
      <c r="E1131" s="17"/>
      <c r="F1131" s="17"/>
      <c r="G1131" s="17"/>
      <c r="H1131" s="17"/>
      <c r="I1131" s="17"/>
      <c r="J1131" s="17"/>
      <c r="K1131" s="237"/>
      <c r="L1131" s="17"/>
      <c r="M1131" s="231"/>
      <c r="N1131" s="17"/>
      <c r="O1131" s="17"/>
      <c r="P1131" s="17"/>
      <c r="Q1131" s="17"/>
      <c r="R1131" s="17"/>
      <c r="S1131" s="17"/>
      <c r="T1131" s="4"/>
      <c r="U1131" s="4"/>
    </row>
    <row r="1132" spans="1:21" x14ac:dyDescent="0.35">
      <c r="A1132" s="17"/>
      <c r="B1132" s="17"/>
      <c r="C1132" s="17"/>
      <c r="D1132" s="17"/>
      <c r="E1132" s="17"/>
      <c r="F1132" s="17"/>
      <c r="G1132" s="17"/>
      <c r="H1132" s="17"/>
      <c r="I1132" s="17"/>
      <c r="J1132" s="17"/>
      <c r="K1132" s="237"/>
      <c r="L1132" s="17"/>
      <c r="M1132" s="231"/>
      <c r="N1132" s="17"/>
      <c r="O1132" s="17"/>
      <c r="P1132" s="17"/>
      <c r="Q1132" s="17"/>
      <c r="R1132" s="17"/>
      <c r="S1132" s="17"/>
      <c r="T1132" s="4"/>
      <c r="U1132" s="4"/>
    </row>
    <row r="1133" spans="1:21" x14ac:dyDescent="0.35">
      <c r="A1133" s="17"/>
      <c r="B1133" s="17"/>
      <c r="C1133" s="17"/>
      <c r="D1133" s="17"/>
      <c r="E1133" s="17"/>
      <c r="F1133" s="17"/>
      <c r="G1133" s="17"/>
      <c r="H1133" s="17"/>
      <c r="I1133" s="17"/>
      <c r="J1133" s="17"/>
      <c r="K1133" s="237"/>
      <c r="L1133" s="17"/>
      <c r="M1133" s="231"/>
      <c r="N1133" s="17"/>
      <c r="O1133" s="17"/>
      <c r="P1133" s="17"/>
      <c r="Q1133" s="17"/>
      <c r="R1133" s="17"/>
      <c r="S1133" s="17"/>
      <c r="T1133" s="4"/>
      <c r="U1133" s="4"/>
    </row>
    <row r="1134" spans="1:21" x14ac:dyDescent="0.35">
      <c r="A1134" s="17"/>
      <c r="B1134" s="17"/>
      <c r="C1134" s="17"/>
      <c r="D1134" s="17"/>
      <c r="E1134" s="17"/>
      <c r="F1134" s="17"/>
      <c r="G1134" s="17"/>
      <c r="H1134" s="17"/>
      <c r="I1134" s="17"/>
      <c r="J1134" s="17"/>
      <c r="K1134" s="237"/>
      <c r="L1134" s="17"/>
      <c r="M1134" s="231"/>
      <c r="N1134" s="17"/>
      <c r="O1134" s="17"/>
      <c r="P1134" s="17"/>
      <c r="Q1134" s="17"/>
      <c r="R1134" s="17"/>
      <c r="S1134" s="17"/>
      <c r="T1134" s="4"/>
      <c r="U1134" s="4"/>
    </row>
    <row r="1135" spans="1:21" x14ac:dyDescent="0.35">
      <c r="A1135" s="17"/>
      <c r="B1135" s="17"/>
      <c r="C1135" s="17"/>
      <c r="D1135" s="17"/>
      <c r="E1135" s="17"/>
      <c r="F1135" s="17"/>
      <c r="G1135" s="17"/>
      <c r="H1135" s="17"/>
      <c r="I1135" s="17"/>
      <c r="J1135" s="17"/>
      <c r="K1135" s="237"/>
      <c r="L1135" s="17"/>
      <c r="M1135" s="231"/>
      <c r="N1135" s="17"/>
      <c r="O1135" s="17"/>
      <c r="P1135" s="17"/>
      <c r="Q1135" s="17"/>
      <c r="R1135" s="17"/>
      <c r="S1135" s="17"/>
      <c r="T1135" s="4"/>
      <c r="U1135" s="4"/>
    </row>
    <row r="1136" spans="1:21" x14ac:dyDescent="0.35">
      <c r="A1136" s="17"/>
      <c r="B1136" s="17"/>
      <c r="C1136" s="17"/>
      <c r="D1136" s="17"/>
      <c r="E1136" s="17"/>
      <c r="F1136" s="17"/>
      <c r="G1136" s="17"/>
      <c r="H1136" s="17"/>
      <c r="I1136" s="17"/>
      <c r="J1136" s="17"/>
      <c r="K1136" s="237"/>
      <c r="L1136" s="17"/>
      <c r="M1136" s="231"/>
      <c r="N1136" s="17"/>
      <c r="O1136" s="17"/>
      <c r="P1136" s="17"/>
      <c r="Q1136" s="17"/>
      <c r="R1136" s="17"/>
      <c r="S1136" s="17"/>
      <c r="T1136" s="4"/>
      <c r="U1136" s="4"/>
    </row>
    <row r="1137" spans="1:21" x14ac:dyDescent="0.35">
      <c r="A1137" s="17"/>
      <c r="B1137" s="17"/>
      <c r="C1137" s="17"/>
      <c r="D1137" s="17"/>
      <c r="E1137" s="17"/>
      <c r="F1137" s="17"/>
      <c r="G1137" s="17"/>
      <c r="H1137" s="17"/>
      <c r="I1137" s="17"/>
      <c r="J1137" s="17"/>
      <c r="K1137" s="237"/>
      <c r="L1137" s="17"/>
      <c r="M1137" s="231"/>
      <c r="N1137" s="17"/>
      <c r="O1137" s="17"/>
      <c r="P1137" s="17"/>
      <c r="Q1137" s="17"/>
      <c r="R1137" s="17"/>
      <c r="S1137" s="17"/>
      <c r="T1137" s="4"/>
      <c r="U1137" s="4"/>
    </row>
    <row r="1138" spans="1:21" x14ac:dyDescent="0.35">
      <c r="A1138" s="17"/>
      <c r="B1138" s="17"/>
      <c r="C1138" s="17"/>
      <c r="D1138" s="17"/>
      <c r="E1138" s="17"/>
      <c r="F1138" s="17"/>
      <c r="G1138" s="17"/>
      <c r="H1138" s="17"/>
      <c r="I1138" s="17"/>
      <c r="J1138" s="17"/>
      <c r="K1138" s="237"/>
      <c r="L1138" s="17"/>
      <c r="M1138" s="231"/>
      <c r="N1138" s="17"/>
      <c r="O1138" s="17"/>
      <c r="P1138" s="17"/>
      <c r="Q1138" s="17"/>
      <c r="R1138" s="17"/>
      <c r="S1138" s="17"/>
      <c r="T1138" s="4"/>
      <c r="U1138" s="4"/>
    </row>
    <row r="1139" spans="1:21" x14ac:dyDescent="0.35">
      <c r="A1139" s="17"/>
      <c r="B1139" s="17"/>
      <c r="C1139" s="17"/>
      <c r="D1139" s="17"/>
      <c r="E1139" s="17"/>
      <c r="F1139" s="17"/>
      <c r="G1139" s="17"/>
      <c r="H1139" s="17"/>
      <c r="I1139" s="17"/>
      <c r="J1139" s="17"/>
      <c r="K1139" s="237"/>
      <c r="L1139" s="17"/>
      <c r="M1139" s="231"/>
      <c r="N1139" s="17"/>
      <c r="O1139" s="17"/>
      <c r="P1139" s="17"/>
      <c r="Q1139" s="17"/>
      <c r="R1139" s="17"/>
      <c r="S1139" s="17"/>
      <c r="T1139" s="4"/>
      <c r="U1139" s="4"/>
    </row>
    <row r="1140" spans="1:21" x14ac:dyDescent="0.35">
      <c r="A1140" s="17"/>
      <c r="B1140" s="17"/>
      <c r="C1140" s="17"/>
      <c r="D1140" s="17"/>
      <c r="E1140" s="17"/>
      <c r="F1140" s="17"/>
      <c r="G1140" s="17"/>
      <c r="H1140" s="17"/>
      <c r="I1140" s="17"/>
      <c r="J1140" s="17"/>
      <c r="K1140" s="237"/>
      <c r="L1140" s="17"/>
      <c r="M1140" s="231"/>
      <c r="N1140" s="17"/>
      <c r="O1140" s="17"/>
      <c r="P1140" s="17"/>
      <c r="Q1140" s="17"/>
      <c r="R1140" s="17"/>
      <c r="S1140" s="17"/>
      <c r="T1140" s="4"/>
      <c r="U1140" s="4"/>
    </row>
    <row r="1141" spans="1:21" x14ac:dyDescent="0.35">
      <c r="A1141" s="17"/>
      <c r="B1141" s="17"/>
      <c r="C1141" s="17"/>
      <c r="D1141" s="17"/>
      <c r="E1141" s="17"/>
      <c r="F1141" s="17"/>
      <c r="G1141" s="17"/>
      <c r="H1141" s="17"/>
      <c r="I1141" s="17"/>
      <c r="J1141" s="17"/>
      <c r="K1141" s="237"/>
      <c r="L1141" s="17"/>
      <c r="M1141" s="231"/>
      <c r="N1141" s="17"/>
      <c r="O1141" s="17"/>
      <c r="P1141" s="17"/>
      <c r="Q1141" s="17"/>
      <c r="R1141" s="17"/>
      <c r="S1141" s="17"/>
      <c r="T1141" s="4"/>
      <c r="U1141" s="4"/>
    </row>
    <row r="1142" spans="1:21" x14ac:dyDescent="0.35">
      <c r="A1142" s="17"/>
      <c r="B1142" s="17"/>
      <c r="C1142" s="17"/>
      <c r="D1142" s="17"/>
      <c r="E1142" s="17"/>
      <c r="F1142" s="17"/>
      <c r="G1142" s="17"/>
      <c r="H1142" s="17"/>
      <c r="I1142" s="17"/>
      <c r="J1142" s="17"/>
      <c r="K1142" s="237"/>
      <c r="L1142" s="17"/>
      <c r="M1142" s="231"/>
      <c r="N1142" s="17"/>
      <c r="O1142" s="17"/>
      <c r="P1142" s="17"/>
      <c r="Q1142" s="17"/>
      <c r="R1142" s="17"/>
      <c r="S1142" s="17"/>
      <c r="T1142" s="4"/>
      <c r="U1142" s="4"/>
    </row>
    <row r="1143" spans="1:21" x14ac:dyDescent="0.35">
      <c r="A1143" s="17"/>
      <c r="B1143" s="17"/>
      <c r="C1143" s="17"/>
      <c r="D1143" s="17"/>
      <c r="E1143" s="17"/>
      <c r="F1143" s="17"/>
      <c r="G1143" s="17"/>
      <c r="H1143" s="17"/>
      <c r="I1143" s="17"/>
      <c r="J1143" s="17"/>
      <c r="K1143" s="237"/>
      <c r="L1143" s="17"/>
      <c r="M1143" s="231"/>
      <c r="N1143" s="17"/>
      <c r="O1143" s="17"/>
      <c r="P1143" s="17"/>
      <c r="Q1143" s="17"/>
      <c r="R1143" s="17"/>
      <c r="S1143" s="17"/>
      <c r="T1143" s="4"/>
      <c r="U1143" s="4"/>
    </row>
    <row r="1144" spans="1:21" x14ac:dyDescent="0.35">
      <c r="A1144" s="17"/>
      <c r="B1144" s="17"/>
      <c r="C1144" s="17"/>
      <c r="D1144" s="17"/>
      <c r="E1144" s="17"/>
      <c r="F1144" s="17"/>
      <c r="G1144" s="17"/>
      <c r="H1144" s="17"/>
      <c r="I1144" s="17"/>
      <c r="J1144" s="17"/>
      <c r="K1144" s="237"/>
      <c r="L1144" s="17"/>
      <c r="M1144" s="231"/>
      <c r="N1144" s="17"/>
      <c r="O1144" s="17"/>
      <c r="P1144" s="17"/>
      <c r="Q1144" s="17"/>
      <c r="R1144" s="17"/>
      <c r="S1144" s="17"/>
      <c r="T1144" s="4"/>
      <c r="U1144" s="4"/>
    </row>
    <row r="1145" spans="1:21" x14ac:dyDescent="0.35">
      <c r="A1145" s="17"/>
      <c r="B1145" s="17"/>
      <c r="C1145" s="17"/>
      <c r="D1145" s="17"/>
      <c r="E1145" s="17"/>
      <c r="F1145" s="17"/>
      <c r="G1145" s="17"/>
      <c r="H1145" s="17"/>
      <c r="I1145" s="17"/>
      <c r="J1145" s="17"/>
      <c r="K1145" s="237"/>
      <c r="L1145" s="17"/>
      <c r="M1145" s="231"/>
      <c r="N1145" s="17"/>
      <c r="O1145" s="17"/>
      <c r="P1145" s="17"/>
      <c r="Q1145" s="17"/>
      <c r="R1145" s="17"/>
      <c r="S1145" s="17"/>
      <c r="T1145" s="4"/>
      <c r="U1145" s="4"/>
    </row>
    <row r="1146" spans="1:21" x14ac:dyDescent="0.35">
      <c r="A1146" s="17"/>
      <c r="B1146" s="17"/>
      <c r="C1146" s="17"/>
      <c r="D1146" s="17"/>
      <c r="E1146" s="17"/>
      <c r="F1146" s="17"/>
      <c r="G1146" s="17"/>
      <c r="H1146" s="17"/>
      <c r="I1146" s="17"/>
      <c r="J1146" s="17"/>
      <c r="K1146" s="237"/>
      <c r="L1146" s="17"/>
      <c r="M1146" s="231"/>
      <c r="N1146" s="17"/>
      <c r="O1146" s="17"/>
      <c r="P1146" s="17"/>
      <c r="Q1146" s="17"/>
      <c r="R1146" s="17"/>
      <c r="S1146" s="17"/>
      <c r="T1146" s="4"/>
      <c r="U1146" s="4"/>
    </row>
    <row r="1147" spans="1:21" x14ac:dyDescent="0.35">
      <c r="A1147" s="17"/>
      <c r="B1147" s="17"/>
      <c r="C1147" s="17"/>
      <c r="D1147" s="17"/>
      <c r="E1147" s="17"/>
      <c r="F1147" s="17"/>
      <c r="G1147" s="17"/>
      <c r="H1147" s="17"/>
      <c r="I1147" s="17"/>
      <c r="J1147" s="17"/>
      <c r="K1147" s="237"/>
      <c r="L1147" s="17"/>
      <c r="M1147" s="231"/>
      <c r="N1147" s="17"/>
      <c r="O1147" s="17"/>
      <c r="P1147" s="17"/>
      <c r="Q1147" s="17"/>
      <c r="R1147" s="17"/>
      <c r="S1147" s="17"/>
      <c r="T1147" s="4"/>
      <c r="U1147" s="4"/>
    </row>
    <row r="1148" spans="1:21" x14ac:dyDescent="0.35">
      <c r="A1148" s="17"/>
      <c r="B1148" s="17"/>
      <c r="C1148" s="17"/>
      <c r="D1148" s="17"/>
      <c r="E1148" s="17"/>
      <c r="F1148" s="17"/>
      <c r="G1148" s="17"/>
      <c r="H1148" s="17"/>
      <c r="I1148" s="17"/>
      <c r="J1148" s="17"/>
      <c r="K1148" s="237"/>
      <c r="L1148" s="17"/>
      <c r="M1148" s="231"/>
      <c r="N1148" s="17"/>
      <c r="O1148" s="17"/>
      <c r="P1148" s="17"/>
      <c r="Q1148" s="17"/>
      <c r="R1148" s="17"/>
      <c r="S1148" s="17"/>
      <c r="T1148" s="4"/>
      <c r="U1148" s="4"/>
    </row>
    <row r="1149" spans="1:21" x14ac:dyDescent="0.35">
      <c r="A1149" s="17"/>
      <c r="B1149" s="17"/>
      <c r="C1149" s="17"/>
      <c r="D1149" s="17"/>
      <c r="E1149" s="17"/>
      <c r="F1149" s="17"/>
      <c r="G1149" s="17"/>
      <c r="H1149" s="17"/>
      <c r="I1149" s="17"/>
      <c r="J1149" s="17"/>
      <c r="K1149" s="237"/>
      <c r="L1149" s="17"/>
      <c r="M1149" s="231"/>
      <c r="N1149" s="17"/>
      <c r="O1149" s="17"/>
      <c r="P1149" s="17"/>
      <c r="Q1149" s="17"/>
      <c r="R1149" s="17"/>
      <c r="S1149" s="17"/>
      <c r="T1149" s="4"/>
      <c r="U1149" s="4"/>
    </row>
    <row r="1150" spans="1:21" x14ac:dyDescent="0.35">
      <c r="A1150" s="17"/>
      <c r="B1150" s="17"/>
      <c r="C1150" s="17"/>
      <c r="D1150" s="17"/>
      <c r="E1150" s="17"/>
      <c r="F1150" s="17"/>
      <c r="G1150" s="17"/>
      <c r="H1150" s="17"/>
      <c r="I1150" s="17"/>
      <c r="J1150" s="17"/>
      <c r="K1150" s="237"/>
      <c r="L1150" s="17"/>
      <c r="M1150" s="231"/>
      <c r="N1150" s="17"/>
      <c r="O1150" s="17"/>
      <c r="P1150" s="17"/>
      <c r="Q1150" s="17"/>
      <c r="R1150" s="17"/>
      <c r="S1150" s="17"/>
      <c r="T1150" s="4"/>
      <c r="U1150" s="4"/>
    </row>
    <row r="1151" spans="1:21" x14ac:dyDescent="0.35">
      <c r="A1151" s="17"/>
      <c r="B1151" s="17"/>
      <c r="C1151" s="17"/>
      <c r="D1151" s="17"/>
      <c r="E1151" s="17"/>
      <c r="F1151" s="17"/>
      <c r="G1151" s="17"/>
      <c r="H1151" s="17"/>
      <c r="I1151" s="17"/>
      <c r="J1151" s="17"/>
      <c r="K1151" s="237"/>
      <c r="L1151" s="17"/>
      <c r="M1151" s="231"/>
      <c r="N1151" s="17"/>
      <c r="O1151" s="17"/>
      <c r="P1151" s="17"/>
      <c r="Q1151" s="17"/>
      <c r="R1151" s="17"/>
      <c r="S1151" s="17"/>
      <c r="T1151" s="4"/>
      <c r="U1151" s="4"/>
    </row>
    <row r="1152" spans="1:21" x14ac:dyDescent="0.35">
      <c r="A1152" s="17"/>
      <c r="B1152" s="17"/>
      <c r="C1152" s="17"/>
      <c r="D1152" s="17"/>
      <c r="E1152" s="17"/>
      <c r="F1152" s="17"/>
      <c r="G1152" s="17"/>
      <c r="H1152" s="17"/>
      <c r="I1152" s="17"/>
      <c r="J1152" s="17"/>
      <c r="K1152" s="237"/>
      <c r="L1152" s="17"/>
      <c r="M1152" s="231"/>
      <c r="N1152" s="17"/>
      <c r="O1152" s="17"/>
      <c r="P1152" s="17"/>
      <c r="Q1152" s="17"/>
      <c r="R1152" s="17"/>
      <c r="S1152" s="17"/>
      <c r="T1152" s="4"/>
      <c r="U1152" s="4"/>
    </row>
    <row r="1153" spans="1:21" x14ac:dyDescent="0.35">
      <c r="A1153" s="17"/>
      <c r="B1153" s="17"/>
      <c r="C1153" s="17"/>
      <c r="D1153" s="17"/>
      <c r="E1153" s="17"/>
      <c r="F1153" s="17"/>
      <c r="G1153" s="17"/>
      <c r="H1153" s="17"/>
      <c r="I1153" s="17"/>
      <c r="J1153" s="17"/>
      <c r="K1153" s="237"/>
      <c r="L1153" s="17"/>
      <c r="M1153" s="231"/>
      <c r="N1153" s="17"/>
      <c r="O1153" s="17"/>
      <c r="P1153" s="17"/>
      <c r="Q1153" s="17"/>
      <c r="R1153" s="17"/>
      <c r="S1153" s="17"/>
      <c r="T1153" s="4"/>
      <c r="U1153" s="4"/>
    </row>
    <row r="1154" spans="1:21" x14ac:dyDescent="0.35">
      <c r="A1154" s="17"/>
      <c r="B1154" s="17"/>
      <c r="C1154" s="17"/>
      <c r="D1154" s="17"/>
      <c r="E1154" s="17"/>
      <c r="F1154" s="17"/>
      <c r="G1154" s="17"/>
      <c r="H1154" s="17"/>
      <c r="I1154" s="17"/>
      <c r="J1154" s="17"/>
      <c r="K1154" s="237"/>
      <c r="L1154" s="17"/>
      <c r="M1154" s="231"/>
      <c r="N1154" s="17"/>
      <c r="O1154" s="17"/>
      <c r="P1154" s="17"/>
      <c r="Q1154" s="17"/>
      <c r="R1154" s="17"/>
      <c r="S1154" s="17"/>
      <c r="T1154" s="4"/>
      <c r="U1154" s="4"/>
    </row>
    <row r="1155" spans="1:21" x14ac:dyDescent="0.35">
      <c r="A1155" s="17"/>
      <c r="B1155" s="17"/>
      <c r="C1155" s="17"/>
      <c r="D1155" s="17"/>
      <c r="E1155" s="17"/>
      <c r="F1155" s="17"/>
      <c r="G1155" s="17"/>
      <c r="H1155" s="17"/>
      <c r="I1155" s="17"/>
      <c r="J1155" s="17"/>
      <c r="K1155" s="237"/>
      <c r="L1155" s="17"/>
      <c r="M1155" s="231"/>
      <c r="N1155" s="17"/>
      <c r="O1155" s="17"/>
      <c r="P1155" s="17"/>
      <c r="Q1155" s="17"/>
      <c r="R1155" s="17"/>
      <c r="S1155" s="17"/>
      <c r="T1155" s="4"/>
      <c r="U1155" s="4"/>
    </row>
    <row r="1156" spans="1:21" x14ac:dyDescent="0.35">
      <c r="A1156" s="17"/>
      <c r="B1156" s="17"/>
      <c r="C1156" s="17"/>
      <c r="D1156" s="17"/>
      <c r="E1156" s="17"/>
      <c r="F1156" s="17"/>
      <c r="G1156" s="17"/>
      <c r="H1156" s="17"/>
      <c r="I1156" s="17"/>
      <c r="J1156" s="17"/>
      <c r="K1156" s="237"/>
      <c r="L1156" s="17"/>
      <c r="M1156" s="231"/>
      <c r="N1156" s="17"/>
      <c r="O1156" s="17"/>
      <c r="P1156" s="17"/>
      <c r="Q1156" s="17"/>
      <c r="R1156" s="17"/>
      <c r="S1156" s="17"/>
      <c r="T1156" s="4"/>
      <c r="U1156" s="4"/>
    </row>
    <row r="1157" spans="1:21" x14ac:dyDescent="0.35">
      <c r="A1157" s="17"/>
      <c r="B1157" s="17"/>
      <c r="C1157" s="17"/>
      <c r="D1157" s="17"/>
      <c r="E1157" s="17"/>
      <c r="F1157" s="17"/>
      <c r="G1157" s="17"/>
      <c r="H1157" s="17"/>
      <c r="I1157" s="17"/>
      <c r="J1157" s="17"/>
      <c r="K1157" s="237"/>
      <c r="L1157" s="17"/>
      <c r="M1157" s="231"/>
      <c r="N1157" s="17"/>
      <c r="O1157" s="17"/>
      <c r="P1157" s="17"/>
      <c r="Q1157" s="17"/>
      <c r="R1157" s="17"/>
      <c r="S1157" s="17"/>
      <c r="T1157" s="4"/>
      <c r="U1157" s="4"/>
    </row>
    <row r="1158" spans="1:21" x14ac:dyDescent="0.35">
      <c r="A1158" s="17"/>
      <c r="B1158" s="17"/>
      <c r="C1158" s="17"/>
      <c r="D1158" s="17"/>
      <c r="E1158" s="17"/>
      <c r="F1158" s="17"/>
      <c r="G1158" s="17"/>
      <c r="H1158" s="17"/>
      <c r="I1158" s="17"/>
      <c r="J1158" s="17"/>
      <c r="K1158" s="237"/>
      <c r="L1158" s="17"/>
      <c r="M1158" s="231"/>
      <c r="N1158" s="17"/>
      <c r="O1158" s="17"/>
      <c r="P1158" s="17"/>
      <c r="Q1158" s="17"/>
      <c r="R1158" s="17"/>
      <c r="S1158" s="17"/>
      <c r="T1158" s="4"/>
      <c r="U1158" s="4"/>
    </row>
    <row r="1159" spans="1:21" x14ac:dyDescent="0.35">
      <c r="A1159" s="17"/>
      <c r="B1159" s="17"/>
      <c r="C1159" s="17"/>
      <c r="D1159" s="17"/>
      <c r="E1159" s="17"/>
      <c r="F1159" s="17"/>
      <c r="G1159" s="17"/>
      <c r="H1159" s="17"/>
      <c r="I1159" s="17"/>
      <c r="J1159" s="17"/>
      <c r="K1159" s="237"/>
      <c r="L1159" s="17"/>
      <c r="M1159" s="231"/>
      <c r="N1159" s="17"/>
      <c r="O1159" s="17"/>
      <c r="P1159" s="17"/>
      <c r="Q1159" s="17"/>
      <c r="R1159" s="17"/>
      <c r="S1159" s="17"/>
      <c r="T1159" s="4"/>
      <c r="U1159" s="4"/>
    </row>
    <row r="1160" spans="1:21" x14ac:dyDescent="0.35">
      <c r="A1160" s="17"/>
      <c r="B1160" s="17"/>
      <c r="C1160" s="17"/>
      <c r="D1160" s="17"/>
      <c r="E1160" s="17"/>
      <c r="F1160" s="17"/>
      <c r="G1160" s="17"/>
      <c r="H1160" s="17"/>
      <c r="I1160" s="17"/>
      <c r="J1160" s="17"/>
      <c r="K1160" s="237"/>
      <c r="L1160" s="17"/>
      <c r="M1160" s="231"/>
      <c r="N1160" s="17"/>
      <c r="O1160" s="17"/>
      <c r="P1160" s="17"/>
      <c r="Q1160" s="17"/>
      <c r="R1160" s="17"/>
      <c r="S1160" s="17"/>
      <c r="T1160" s="4"/>
      <c r="U1160" s="4"/>
    </row>
    <row r="1161" spans="1:21" x14ac:dyDescent="0.35">
      <c r="A1161" s="17"/>
      <c r="B1161" s="17"/>
      <c r="C1161" s="17"/>
      <c r="D1161" s="17"/>
      <c r="E1161" s="17"/>
      <c r="F1161" s="17"/>
      <c r="G1161" s="17"/>
      <c r="H1161" s="17"/>
      <c r="I1161" s="17"/>
      <c r="J1161" s="17"/>
      <c r="K1161" s="237"/>
      <c r="L1161" s="17"/>
      <c r="M1161" s="231"/>
      <c r="N1161" s="17"/>
      <c r="O1161" s="17"/>
      <c r="P1161" s="17"/>
      <c r="Q1161" s="17"/>
      <c r="R1161" s="17"/>
      <c r="S1161" s="17"/>
      <c r="T1161" s="4"/>
      <c r="U1161" s="4"/>
    </row>
    <row r="1162" spans="1:21" x14ac:dyDescent="0.35">
      <c r="A1162" s="17"/>
      <c r="B1162" s="17"/>
      <c r="C1162" s="17"/>
      <c r="D1162" s="17"/>
      <c r="E1162" s="17"/>
      <c r="F1162" s="17"/>
      <c r="G1162" s="17"/>
      <c r="H1162" s="17"/>
      <c r="I1162" s="17"/>
      <c r="J1162" s="17"/>
      <c r="K1162" s="237"/>
      <c r="L1162" s="17"/>
      <c r="M1162" s="231"/>
      <c r="N1162" s="17"/>
      <c r="O1162" s="17"/>
      <c r="P1162" s="17"/>
      <c r="Q1162" s="17"/>
      <c r="R1162" s="17"/>
      <c r="S1162" s="17"/>
      <c r="T1162" s="4"/>
      <c r="U1162" s="4"/>
    </row>
    <row r="1163" spans="1:21" x14ac:dyDescent="0.35">
      <c r="A1163" s="17"/>
      <c r="B1163" s="17"/>
      <c r="C1163" s="17"/>
      <c r="D1163" s="17"/>
      <c r="E1163" s="17"/>
      <c r="F1163" s="17"/>
      <c r="G1163" s="17"/>
      <c r="H1163" s="17"/>
      <c r="I1163" s="17"/>
      <c r="J1163" s="17"/>
      <c r="K1163" s="237"/>
      <c r="L1163" s="17"/>
      <c r="M1163" s="231"/>
      <c r="N1163" s="17"/>
      <c r="O1163" s="17"/>
      <c r="P1163" s="17"/>
      <c r="Q1163" s="17"/>
      <c r="R1163" s="17"/>
      <c r="S1163" s="17"/>
      <c r="T1163" s="4"/>
      <c r="U1163" s="4"/>
    </row>
    <row r="1164" spans="1:21" x14ac:dyDescent="0.35">
      <c r="A1164" s="17"/>
      <c r="B1164" s="17"/>
      <c r="C1164" s="17"/>
      <c r="D1164" s="17"/>
      <c r="E1164" s="17"/>
      <c r="F1164" s="17"/>
      <c r="G1164" s="17"/>
      <c r="H1164" s="17"/>
      <c r="I1164" s="17"/>
      <c r="J1164" s="17"/>
      <c r="K1164" s="237"/>
      <c r="L1164" s="17"/>
      <c r="M1164" s="231"/>
      <c r="N1164" s="17"/>
      <c r="O1164" s="17"/>
      <c r="P1164" s="17"/>
      <c r="Q1164" s="17"/>
      <c r="R1164" s="17"/>
      <c r="S1164" s="17"/>
      <c r="T1164" s="4"/>
      <c r="U1164" s="4"/>
    </row>
    <row r="1165" spans="1:21" x14ac:dyDescent="0.35">
      <c r="A1165" s="17"/>
      <c r="B1165" s="17"/>
      <c r="C1165" s="17"/>
      <c r="D1165" s="17"/>
      <c r="E1165" s="17"/>
      <c r="F1165" s="17"/>
      <c r="G1165" s="17"/>
      <c r="H1165" s="17"/>
      <c r="I1165" s="17"/>
      <c r="J1165" s="17"/>
      <c r="K1165" s="237"/>
      <c r="L1165" s="17"/>
      <c r="M1165" s="231"/>
      <c r="N1165" s="17"/>
      <c r="O1165" s="17"/>
      <c r="P1165" s="17"/>
      <c r="Q1165" s="17"/>
      <c r="R1165" s="17"/>
      <c r="S1165" s="17"/>
      <c r="T1165" s="4"/>
      <c r="U1165" s="4"/>
    </row>
    <row r="1166" spans="1:21" x14ac:dyDescent="0.35">
      <c r="A1166" s="17"/>
      <c r="B1166" s="17"/>
      <c r="C1166" s="17"/>
      <c r="D1166" s="17"/>
      <c r="E1166" s="17"/>
      <c r="F1166" s="17"/>
      <c r="G1166" s="17"/>
      <c r="H1166" s="17"/>
      <c r="I1166" s="17"/>
      <c r="J1166" s="17"/>
      <c r="K1166" s="237"/>
      <c r="L1166" s="17"/>
      <c r="M1166" s="231"/>
      <c r="N1166" s="17"/>
      <c r="O1166" s="17"/>
      <c r="P1166" s="17"/>
      <c r="Q1166" s="17"/>
      <c r="R1166" s="17"/>
      <c r="S1166" s="17"/>
      <c r="T1166" s="4"/>
      <c r="U1166" s="4"/>
    </row>
    <row r="1167" spans="1:21" x14ac:dyDescent="0.35">
      <c r="A1167" s="17"/>
      <c r="B1167" s="17"/>
      <c r="C1167" s="17"/>
      <c r="D1167" s="17"/>
      <c r="E1167" s="17"/>
      <c r="F1167" s="17"/>
      <c r="G1167" s="17"/>
      <c r="H1167" s="17"/>
      <c r="I1167" s="17"/>
      <c r="J1167" s="17"/>
      <c r="K1167" s="237"/>
      <c r="L1167" s="17"/>
      <c r="M1167" s="231"/>
      <c r="N1167" s="17"/>
      <c r="O1167" s="17"/>
      <c r="P1167" s="17"/>
      <c r="Q1167" s="17"/>
      <c r="R1167" s="17"/>
      <c r="S1167" s="17"/>
      <c r="T1167" s="4"/>
      <c r="U1167" s="4"/>
    </row>
    <row r="1168" spans="1:21" x14ac:dyDescent="0.35">
      <c r="A1168" s="17"/>
      <c r="B1168" s="17"/>
      <c r="C1168" s="17"/>
      <c r="D1168" s="17"/>
      <c r="E1168" s="17"/>
      <c r="F1168" s="17"/>
      <c r="G1168" s="17"/>
      <c r="H1168" s="17"/>
      <c r="I1168" s="17"/>
      <c r="J1168" s="17"/>
      <c r="K1168" s="237"/>
      <c r="L1168" s="17"/>
      <c r="M1168" s="231"/>
      <c r="N1168" s="17"/>
      <c r="O1168" s="17"/>
      <c r="P1168" s="17"/>
      <c r="Q1168" s="17"/>
      <c r="R1168" s="17"/>
      <c r="S1168" s="17"/>
      <c r="T1168" s="4"/>
      <c r="U1168" s="4"/>
    </row>
    <row r="1169" spans="1:21" x14ac:dyDescent="0.35">
      <c r="A1169" s="17"/>
      <c r="B1169" s="17"/>
      <c r="C1169" s="17"/>
      <c r="D1169" s="17"/>
      <c r="E1169" s="17"/>
      <c r="F1169" s="17"/>
      <c r="G1169" s="17"/>
      <c r="H1169" s="17"/>
      <c r="I1169" s="17"/>
      <c r="J1169" s="17"/>
      <c r="K1169" s="237"/>
      <c r="L1169" s="17"/>
      <c r="M1169" s="231"/>
      <c r="N1169" s="17"/>
      <c r="O1169" s="17"/>
      <c r="P1169" s="17"/>
      <c r="Q1169" s="17"/>
      <c r="R1169" s="17"/>
      <c r="S1169" s="17"/>
      <c r="T1169" s="4"/>
      <c r="U1169" s="4"/>
    </row>
    <row r="1170" spans="1:21" x14ac:dyDescent="0.35">
      <c r="A1170" s="17"/>
      <c r="B1170" s="17"/>
      <c r="C1170" s="17"/>
      <c r="D1170" s="17"/>
      <c r="E1170" s="17"/>
      <c r="F1170" s="17"/>
      <c r="G1170" s="17"/>
      <c r="H1170" s="17"/>
      <c r="I1170" s="17"/>
      <c r="J1170" s="17"/>
      <c r="K1170" s="237"/>
      <c r="L1170" s="17"/>
      <c r="M1170" s="231"/>
      <c r="N1170" s="17"/>
      <c r="O1170" s="17"/>
      <c r="P1170" s="17"/>
      <c r="Q1170" s="17"/>
      <c r="R1170" s="17"/>
      <c r="S1170" s="17"/>
      <c r="T1170" s="4"/>
      <c r="U1170" s="4"/>
    </row>
    <row r="1171" spans="1:21" x14ac:dyDescent="0.35">
      <c r="A1171" s="17"/>
      <c r="B1171" s="17"/>
      <c r="C1171" s="17"/>
      <c r="D1171" s="17"/>
      <c r="E1171" s="17"/>
      <c r="F1171" s="17"/>
      <c r="G1171" s="17"/>
      <c r="H1171" s="17"/>
      <c r="I1171" s="17"/>
      <c r="J1171" s="17"/>
      <c r="K1171" s="237"/>
      <c r="L1171" s="17"/>
      <c r="M1171" s="231"/>
      <c r="N1171" s="17"/>
      <c r="O1171" s="17"/>
      <c r="P1171" s="17"/>
      <c r="Q1171" s="17"/>
      <c r="R1171" s="17"/>
      <c r="S1171" s="17"/>
      <c r="T1171" s="4"/>
      <c r="U1171" s="4"/>
    </row>
    <row r="1172" spans="1:21" x14ac:dyDescent="0.35">
      <c r="A1172" s="17"/>
      <c r="B1172" s="17"/>
      <c r="C1172" s="17"/>
      <c r="D1172" s="17"/>
      <c r="E1172" s="17"/>
      <c r="F1172" s="17"/>
      <c r="G1172" s="17"/>
      <c r="H1172" s="17"/>
      <c r="I1172" s="17"/>
      <c r="J1172" s="17"/>
      <c r="K1172" s="237"/>
      <c r="L1172" s="17"/>
      <c r="M1172" s="231"/>
      <c r="N1172" s="17"/>
      <c r="O1172" s="17"/>
      <c r="P1172" s="17"/>
      <c r="Q1172" s="17"/>
      <c r="R1172" s="17"/>
      <c r="S1172" s="17"/>
      <c r="T1172" s="4"/>
      <c r="U1172" s="4"/>
    </row>
    <row r="1173" spans="1:21" x14ac:dyDescent="0.35">
      <c r="A1173" s="17"/>
      <c r="B1173" s="17"/>
      <c r="C1173" s="17"/>
      <c r="D1173" s="17"/>
      <c r="E1173" s="17"/>
      <c r="F1173" s="17"/>
      <c r="G1173" s="17"/>
      <c r="H1173" s="17"/>
      <c r="I1173" s="17"/>
      <c r="J1173" s="17"/>
      <c r="K1173" s="237"/>
      <c r="L1173" s="17"/>
      <c r="M1173" s="231"/>
      <c r="N1173" s="17"/>
      <c r="O1173" s="17"/>
      <c r="P1173" s="17"/>
      <c r="Q1173" s="17"/>
      <c r="R1173" s="17"/>
      <c r="S1173" s="17"/>
      <c r="T1173" s="4"/>
      <c r="U1173" s="4"/>
    </row>
    <row r="1174" spans="1:21" x14ac:dyDescent="0.35">
      <c r="A1174" s="17"/>
      <c r="B1174" s="17"/>
      <c r="C1174" s="17"/>
      <c r="D1174" s="17"/>
      <c r="E1174" s="17"/>
      <c r="F1174" s="17"/>
      <c r="G1174" s="17"/>
      <c r="H1174" s="17"/>
      <c r="I1174" s="17"/>
      <c r="J1174" s="17"/>
      <c r="K1174" s="237"/>
      <c r="L1174" s="17"/>
      <c r="M1174" s="231"/>
      <c r="N1174" s="17"/>
      <c r="O1174" s="17"/>
      <c r="P1174" s="17"/>
      <c r="Q1174" s="17"/>
      <c r="R1174" s="17"/>
      <c r="S1174" s="17"/>
      <c r="T1174" s="4"/>
      <c r="U1174" s="4"/>
    </row>
    <row r="1175" spans="1:21" x14ac:dyDescent="0.35">
      <c r="A1175" s="17"/>
      <c r="B1175" s="17"/>
      <c r="C1175" s="17"/>
      <c r="D1175" s="17"/>
      <c r="E1175" s="17"/>
      <c r="F1175" s="17"/>
      <c r="G1175" s="17"/>
      <c r="H1175" s="17"/>
      <c r="I1175" s="17"/>
      <c r="J1175" s="17"/>
      <c r="K1175" s="237"/>
      <c r="L1175" s="17"/>
      <c r="M1175" s="231"/>
      <c r="N1175" s="17"/>
      <c r="O1175" s="17"/>
      <c r="P1175" s="17"/>
      <c r="Q1175" s="17"/>
      <c r="R1175" s="17"/>
      <c r="S1175" s="17"/>
      <c r="T1175" s="4"/>
      <c r="U1175" s="4"/>
    </row>
    <row r="1176" spans="1:21" x14ac:dyDescent="0.35">
      <c r="A1176" s="17"/>
      <c r="B1176" s="17"/>
      <c r="C1176" s="17"/>
      <c r="D1176" s="17"/>
      <c r="E1176" s="17"/>
      <c r="F1176" s="17"/>
      <c r="G1176" s="17"/>
      <c r="H1176" s="17"/>
      <c r="I1176" s="17"/>
      <c r="J1176" s="17"/>
      <c r="K1176" s="237"/>
      <c r="L1176" s="17"/>
      <c r="M1176" s="231"/>
      <c r="N1176" s="17"/>
      <c r="O1176" s="17"/>
      <c r="P1176" s="17"/>
      <c r="Q1176" s="17"/>
      <c r="R1176" s="17"/>
      <c r="S1176" s="17"/>
      <c r="T1176" s="4"/>
      <c r="U1176" s="4"/>
    </row>
    <row r="1177" spans="1:21" x14ac:dyDescent="0.35">
      <c r="A1177" s="17"/>
      <c r="B1177" s="17"/>
      <c r="C1177" s="17"/>
      <c r="D1177" s="17"/>
      <c r="E1177" s="17"/>
      <c r="F1177" s="17"/>
      <c r="G1177" s="17"/>
      <c r="H1177" s="17"/>
      <c r="I1177" s="17"/>
      <c r="J1177" s="17"/>
      <c r="K1177" s="237"/>
      <c r="L1177" s="17"/>
      <c r="M1177" s="231"/>
      <c r="N1177" s="17"/>
      <c r="O1177" s="17"/>
      <c r="P1177" s="17"/>
      <c r="Q1177" s="17"/>
      <c r="R1177" s="17"/>
      <c r="S1177" s="17"/>
      <c r="T1177" s="4"/>
      <c r="U1177" s="4"/>
    </row>
    <row r="1178" spans="1:21" x14ac:dyDescent="0.35">
      <c r="A1178" s="17"/>
      <c r="B1178" s="17"/>
      <c r="C1178" s="17"/>
      <c r="D1178" s="17"/>
      <c r="E1178" s="17"/>
      <c r="F1178" s="17"/>
      <c r="G1178" s="17"/>
      <c r="H1178" s="17"/>
      <c r="I1178" s="17"/>
      <c r="J1178" s="17"/>
      <c r="K1178" s="237"/>
      <c r="L1178" s="17"/>
      <c r="M1178" s="231"/>
      <c r="N1178" s="17"/>
      <c r="O1178" s="17"/>
      <c r="P1178" s="17"/>
      <c r="Q1178" s="17"/>
      <c r="R1178" s="17"/>
      <c r="S1178" s="17"/>
      <c r="T1178" s="4"/>
      <c r="U1178" s="4"/>
    </row>
    <row r="1179" spans="1:21" x14ac:dyDescent="0.35">
      <c r="A1179" s="17"/>
      <c r="B1179" s="17"/>
      <c r="C1179" s="17"/>
      <c r="D1179" s="17"/>
      <c r="E1179" s="17"/>
      <c r="F1179" s="17"/>
      <c r="G1179" s="17"/>
      <c r="H1179" s="17"/>
      <c r="I1179" s="17"/>
      <c r="J1179" s="17"/>
      <c r="K1179" s="237"/>
      <c r="L1179" s="17"/>
      <c r="M1179" s="231"/>
      <c r="N1179" s="17"/>
      <c r="O1179" s="17"/>
      <c r="P1179" s="17"/>
      <c r="Q1179" s="17"/>
      <c r="R1179" s="17"/>
      <c r="S1179" s="17"/>
      <c r="T1179" s="4"/>
      <c r="U1179" s="4"/>
    </row>
    <row r="1180" spans="1:21" x14ac:dyDescent="0.35">
      <c r="A1180" s="17"/>
      <c r="B1180" s="17"/>
      <c r="C1180" s="17"/>
      <c r="D1180" s="17"/>
      <c r="E1180" s="17"/>
      <c r="F1180" s="17"/>
      <c r="G1180" s="17"/>
      <c r="H1180" s="17"/>
      <c r="I1180" s="17"/>
      <c r="J1180" s="17"/>
      <c r="K1180" s="237"/>
      <c r="L1180" s="17"/>
      <c r="M1180" s="231"/>
      <c r="N1180" s="17"/>
      <c r="O1180" s="17"/>
      <c r="P1180" s="17"/>
      <c r="Q1180" s="17"/>
      <c r="R1180" s="17"/>
      <c r="S1180" s="17"/>
      <c r="T1180" s="4"/>
      <c r="U1180" s="4"/>
    </row>
    <row r="1181" spans="1:21" x14ac:dyDescent="0.35">
      <c r="A1181" s="17"/>
      <c r="B1181" s="17"/>
      <c r="C1181" s="17"/>
      <c r="D1181" s="17"/>
      <c r="E1181" s="17"/>
      <c r="F1181" s="17"/>
      <c r="G1181" s="17"/>
      <c r="H1181" s="17"/>
      <c r="I1181" s="17"/>
      <c r="J1181" s="17"/>
      <c r="K1181" s="237"/>
      <c r="L1181" s="17"/>
      <c r="M1181" s="231"/>
      <c r="N1181" s="17"/>
      <c r="O1181" s="17"/>
      <c r="P1181" s="17"/>
      <c r="Q1181" s="17"/>
      <c r="R1181" s="17"/>
      <c r="S1181" s="17"/>
      <c r="T1181" s="4"/>
      <c r="U1181" s="4"/>
    </row>
    <row r="1182" spans="1:21" x14ac:dyDescent="0.35">
      <c r="A1182" s="17"/>
      <c r="B1182" s="17"/>
      <c r="C1182" s="17"/>
      <c r="D1182" s="17"/>
      <c r="E1182" s="17"/>
      <c r="F1182" s="17"/>
      <c r="G1182" s="17"/>
      <c r="H1182" s="17"/>
      <c r="I1182" s="17"/>
      <c r="J1182" s="17"/>
      <c r="K1182" s="237"/>
      <c r="L1182" s="17"/>
      <c r="M1182" s="231"/>
      <c r="N1182" s="17"/>
      <c r="O1182" s="17"/>
      <c r="P1182" s="17"/>
      <c r="Q1182" s="17"/>
      <c r="R1182" s="17"/>
      <c r="S1182" s="17"/>
      <c r="T1182" s="4"/>
      <c r="U1182" s="4"/>
    </row>
    <row r="1183" spans="1:21" x14ac:dyDescent="0.35">
      <c r="A1183" s="17"/>
      <c r="B1183" s="17"/>
      <c r="C1183" s="17"/>
      <c r="D1183" s="17"/>
      <c r="E1183" s="17"/>
      <c r="F1183" s="17"/>
      <c r="G1183" s="17"/>
      <c r="H1183" s="17"/>
      <c r="I1183" s="17"/>
      <c r="J1183" s="17"/>
      <c r="K1183" s="237"/>
      <c r="L1183" s="17"/>
      <c r="M1183" s="231"/>
      <c r="N1183" s="17"/>
      <c r="O1183" s="17"/>
      <c r="P1183" s="17"/>
      <c r="Q1183" s="17"/>
      <c r="R1183" s="17"/>
      <c r="S1183" s="17"/>
      <c r="T1183" s="4"/>
      <c r="U1183" s="4"/>
    </row>
    <row r="1184" spans="1:21" x14ac:dyDescent="0.35">
      <c r="A1184" s="17"/>
      <c r="B1184" s="17"/>
      <c r="C1184" s="17"/>
      <c r="D1184" s="17"/>
      <c r="E1184" s="17"/>
      <c r="F1184" s="17"/>
      <c r="G1184" s="17"/>
      <c r="H1184" s="17"/>
      <c r="I1184" s="17"/>
      <c r="J1184" s="17"/>
      <c r="K1184" s="237"/>
      <c r="L1184" s="17"/>
      <c r="M1184" s="231"/>
      <c r="N1184" s="17"/>
      <c r="O1184" s="17"/>
      <c r="P1184" s="17"/>
      <c r="Q1184" s="17"/>
      <c r="R1184" s="17"/>
      <c r="S1184" s="17"/>
      <c r="T1184" s="4"/>
      <c r="U1184" s="4"/>
    </row>
    <row r="1185" spans="1:21" x14ac:dyDescent="0.35">
      <c r="A1185" s="4"/>
      <c r="B1185" s="4"/>
      <c r="C1185" s="4"/>
      <c r="D1185" s="4"/>
      <c r="E1185" s="4"/>
      <c r="F1185" s="4"/>
      <c r="G1185" s="4"/>
      <c r="H1185" s="4"/>
      <c r="I1185" s="4"/>
      <c r="J1185" s="4"/>
      <c r="K1185" s="237"/>
      <c r="L1185" s="4"/>
      <c r="M1185" s="231"/>
      <c r="N1185" s="17"/>
      <c r="O1185" s="17"/>
      <c r="P1185" s="17"/>
      <c r="Q1185" s="17"/>
      <c r="R1185" s="17"/>
      <c r="S1185" s="17"/>
      <c r="T1185" s="4"/>
      <c r="U1185" s="4"/>
    </row>
    <row r="1186" spans="1:21" x14ac:dyDescent="0.35">
      <c r="A1186" s="4"/>
      <c r="B1186" s="4"/>
      <c r="C1186" s="4"/>
      <c r="D1186" s="4"/>
      <c r="E1186" s="4"/>
      <c r="F1186" s="4"/>
      <c r="G1186" s="4"/>
      <c r="H1186" s="4"/>
      <c r="I1186" s="4"/>
      <c r="J1186" s="4"/>
      <c r="K1186" s="237"/>
      <c r="L1186" s="4"/>
      <c r="M1186" s="231"/>
      <c r="N1186" s="17"/>
      <c r="O1186" s="17"/>
      <c r="P1186" s="17"/>
      <c r="Q1186" s="17"/>
      <c r="R1186" s="17"/>
      <c r="S1186" s="17"/>
      <c r="T1186" s="4"/>
      <c r="U1186" s="4"/>
    </row>
    <row r="1187" spans="1:21" x14ac:dyDescent="0.35">
      <c r="A1187" s="4"/>
      <c r="B1187" s="4"/>
      <c r="C1187" s="4"/>
      <c r="D1187" s="4"/>
      <c r="E1187" s="4"/>
      <c r="F1187" s="4"/>
      <c r="G1187" s="4"/>
      <c r="H1187" s="4"/>
      <c r="I1187" s="4"/>
      <c r="J1187" s="4"/>
      <c r="K1187" s="237"/>
      <c r="L1187" s="4"/>
      <c r="M1187" s="231"/>
      <c r="N1187" s="17"/>
      <c r="O1187" s="17"/>
      <c r="P1187" s="17"/>
      <c r="Q1187" s="17"/>
      <c r="R1187" s="17"/>
      <c r="S1187" s="17"/>
      <c r="T1187" s="4"/>
      <c r="U1187" s="4"/>
    </row>
    <row r="1188" spans="1:21" x14ac:dyDescent="0.35">
      <c r="A1188" s="4"/>
      <c r="B1188" s="4"/>
      <c r="C1188" s="4"/>
      <c r="D1188" s="4"/>
      <c r="E1188" s="4"/>
      <c r="F1188" s="4"/>
      <c r="G1188" s="4"/>
      <c r="H1188" s="4"/>
      <c r="I1188" s="4"/>
      <c r="J1188" s="4"/>
      <c r="K1188" s="237"/>
      <c r="L1188" s="4"/>
      <c r="M1188" s="231"/>
      <c r="N1188" s="17"/>
      <c r="O1188" s="17"/>
      <c r="P1188" s="17"/>
      <c r="Q1188" s="17"/>
      <c r="R1188" s="17"/>
      <c r="S1188" s="17"/>
      <c r="T1188" s="4"/>
      <c r="U1188" s="4"/>
    </row>
    <row r="1189" spans="1:21" x14ac:dyDescent="0.35">
      <c r="A1189" s="4"/>
      <c r="B1189" s="4"/>
      <c r="C1189" s="4"/>
      <c r="D1189" s="4"/>
      <c r="E1189" s="4"/>
      <c r="F1189" s="4"/>
      <c r="G1189" s="4"/>
      <c r="H1189" s="4"/>
      <c r="I1189" s="4"/>
      <c r="J1189" s="4"/>
      <c r="K1189" s="237"/>
      <c r="L1189" s="4"/>
      <c r="M1189" s="231"/>
      <c r="N1189" s="17"/>
      <c r="O1189" s="17"/>
      <c r="P1189" s="17"/>
      <c r="Q1189" s="17"/>
      <c r="R1189" s="17"/>
      <c r="S1189" s="17"/>
      <c r="T1189" s="4"/>
      <c r="U1189" s="4"/>
    </row>
    <row r="1190" spans="1:21" x14ac:dyDescent="0.35">
      <c r="A1190" s="4"/>
      <c r="B1190" s="4"/>
      <c r="C1190" s="4"/>
      <c r="D1190" s="4"/>
      <c r="E1190" s="4"/>
      <c r="F1190" s="4"/>
      <c r="G1190" s="4"/>
      <c r="H1190" s="4"/>
      <c r="I1190" s="4"/>
      <c r="J1190" s="4"/>
      <c r="K1190" s="237"/>
      <c r="L1190" s="4"/>
      <c r="M1190" s="231"/>
      <c r="N1190" s="17"/>
      <c r="O1190" s="17"/>
      <c r="P1190" s="17"/>
      <c r="Q1190" s="17"/>
      <c r="R1190" s="17"/>
      <c r="S1190" s="17"/>
      <c r="T1190" s="4"/>
      <c r="U1190" s="4"/>
    </row>
    <row r="1191" spans="1:21" x14ac:dyDescent="0.35">
      <c r="A1191" s="4"/>
      <c r="B1191" s="4"/>
      <c r="C1191" s="4"/>
      <c r="D1191" s="4"/>
      <c r="E1191" s="4"/>
      <c r="F1191" s="4"/>
      <c r="G1191" s="4"/>
      <c r="H1191" s="4"/>
      <c r="I1191" s="4"/>
      <c r="J1191" s="4"/>
      <c r="K1191" s="237"/>
      <c r="L1191" s="4"/>
      <c r="M1191" s="231"/>
      <c r="N1191" s="17"/>
      <c r="O1191" s="17"/>
      <c r="P1191" s="17"/>
      <c r="Q1191" s="17"/>
      <c r="R1191" s="17"/>
      <c r="S1191" s="17"/>
      <c r="T1191" s="4"/>
      <c r="U1191" s="4"/>
    </row>
    <row r="1192" spans="1:21" x14ac:dyDescent="0.35">
      <c r="A1192" s="4"/>
      <c r="B1192" s="4"/>
      <c r="C1192" s="4"/>
      <c r="D1192" s="4"/>
      <c r="E1192" s="4"/>
      <c r="F1192" s="4"/>
      <c r="G1192" s="4"/>
      <c r="H1192" s="4"/>
      <c r="I1192" s="4"/>
      <c r="J1192" s="4"/>
      <c r="K1192" s="237"/>
      <c r="L1192" s="4"/>
      <c r="M1192" s="231"/>
      <c r="N1192" s="17"/>
      <c r="O1192" s="17"/>
      <c r="P1192" s="17"/>
      <c r="Q1192" s="17"/>
      <c r="R1192" s="17"/>
      <c r="S1192" s="17"/>
      <c r="T1192" s="4"/>
      <c r="U1192" s="4"/>
    </row>
    <row r="1193" spans="1:21" x14ac:dyDescent="0.35">
      <c r="A1193" s="4"/>
      <c r="B1193" s="4"/>
      <c r="C1193" s="4"/>
      <c r="D1193" s="4"/>
      <c r="E1193" s="4"/>
      <c r="F1193" s="4"/>
      <c r="G1193" s="4"/>
      <c r="H1193" s="4"/>
      <c r="I1193" s="4"/>
      <c r="J1193" s="4"/>
      <c r="K1193" s="237"/>
      <c r="L1193" s="4"/>
      <c r="M1193" s="231"/>
      <c r="N1193" s="17"/>
      <c r="O1193" s="17"/>
      <c r="P1193" s="17"/>
      <c r="Q1193" s="17"/>
      <c r="R1193" s="17"/>
      <c r="S1193" s="17"/>
      <c r="T1193" s="4"/>
      <c r="U1193" s="4"/>
    </row>
    <row r="1194" spans="1:21" x14ac:dyDescent="0.35">
      <c r="A1194" s="4"/>
      <c r="B1194" s="4"/>
      <c r="C1194" s="4"/>
      <c r="D1194" s="4"/>
      <c r="E1194" s="4"/>
      <c r="F1194" s="4"/>
      <c r="G1194" s="4"/>
      <c r="H1194" s="4"/>
      <c r="I1194" s="4"/>
      <c r="J1194" s="4"/>
      <c r="K1194" s="237"/>
      <c r="L1194" s="4"/>
      <c r="M1194" s="231"/>
      <c r="N1194" s="17"/>
      <c r="O1194" s="17"/>
      <c r="P1194" s="17"/>
      <c r="Q1194" s="17"/>
      <c r="R1194" s="17"/>
      <c r="S1194" s="17"/>
      <c r="T1194" s="4"/>
      <c r="U1194" s="4"/>
    </row>
    <row r="1195" spans="1:21" x14ac:dyDescent="0.35">
      <c r="A1195" s="4"/>
      <c r="B1195" s="4"/>
      <c r="C1195" s="4"/>
      <c r="D1195" s="4"/>
      <c r="E1195" s="4"/>
      <c r="F1195" s="4"/>
      <c r="G1195" s="4"/>
      <c r="H1195" s="4"/>
      <c r="I1195" s="4"/>
      <c r="J1195" s="4"/>
      <c r="K1195" s="237"/>
      <c r="L1195" s="4"/>
      <c r="M1195" s="231"/>
      <c r="N1195" s="17"/>
      <c r="O1195" s="17"/>
      <c r="P1195" s="17"/>
      <c r="Q1195" s="17"/>
      <c r="R1195" s="17"/>
      <c r="S1195" s="17"/>
      <c r="T1195" s="4"/>
      <c r="U1195" s="4"/>
    </row>
    <row r="1196" spans="1:21" x14ac:dyDescent="0.35">
      <c r="A1196" s="4"/>
      <c r="B1196" s="4"/>
      <c r="C1196" s="4"/>
      <c r="D1196" s="4"/>
      <c r="E1196" s="4"/>
      <c r="F1196" s="4"/>
      <c r="G1196" s="4"/>
      <c r="H1196" s="4"/>
      <c r="I1196" s="4"/>
      <c r="J1196" s="4"/>
      <c r="K1196" s="237"/>
      <c r="L1196" s="4"/>
      <c r="M1196" s="231"/>
      <c r="N1196" s="17"/>
      <c r="O1196" s="17"/>
      <c r="P1196" s="17"/>
      <c r="Q1196" s="17"/>
      <c r="R1196" s="17"/>
      <c r="S1196" s="17"/>
      <c r="T1196" s="4"/>
      <c r="U1196" s="4"/>
    </row>
    <row r="1197" spans="1:21" x14ac:dyDescent="0.35">
      <c r="A1197" s="4"/>
      <c r="B1197" s="4"/>
      <c r="C1197" s="4"/>
      <c r="D1197" s="4"/>
      <c r="E1197" s="4"/>
      <c r="F1197" s="4"/>
      <c r="G1197" s="4"/>
      <c r="H1197" s="4"/>
      <c r="I1197" s="4"/>
      <c r="J1197" s="4"/>
      <c r="K1197" s="237"/>
      <c r="L1197" s="4"/>
      <c r="M1197" s="231"/>
      <c r="N1197" s="17"/>
      <c r="O1197" s="17"/>
      <c r="P1197" s="17"/>
      <c r="Q1197" s="17"/>
      <c r="R1197" s="17"/>
      <c r="S1197" s="17"/>
      <c r="T1197" s="4"/>
      <c r="U1197" s="4"/>
    </row>
    <row r="1198" spans="1:21" x14ac:dyDescent="0.35">
      <c r="A1198" s="4"/>
      <c r="B1198" s="4"/>
      <c r="C1198" s="4"/>
      <c r="D1198" s="4"/>
      <c r="E1198" s="4"/>
      <c r="F1198" s="4"/>
      <c r="G1198" s="4"/>
      <c r="H1198" s="4"/>
      <c r="I1198" s="4"/>
      <c r="J1198" s="4"/>
      <c r="K1198" s="237"/>
      <c r="L1198" s="4"/>
      <c r="M1198" s="231"/>
      <c r="N1198" s="17"/>
      <c r="O1198" s="17"/>
      <c r="P1198" s="17"/>
      <c r="Q1198" s="17"/>
      <c r="R1198" s="17"/>
      <c r="S1198" s="17"/>
      <c r="T1198" s="4"/>
      <c r="U1198" s="4"/>
    </row>
    <row r="1199" spans="1:21" x14ac:dyDescent="0.35">
      <c r="A1199" s="4"/>
      <c r="B1199" s="4"/>
      <c r="C1199" s="4"/>
      <c r="D1199" s="4"/>
      <c r="E1199" s="4"/>
      <c r="F1199" s="4"/>
      <c r="G1199" s="4"/>
      <c r="H1199" s="4"/>
      <c r="I1199" s="4"/>
      <c r="J1199" s="4"/>
      <c r="K1199" s="237"/>
      <c r="L1199" s="4"/>
      <c r="M1199" s="231"/>
      <c r="N1199" s="17"/>
      <c r="O1199" s="17"/>
      <c r="P1199" s="17"/>
      <c r="Q1199" s="17"/>
      <c r="R1199" s="17"/>
      <c r="S1199" s="17"/>
      <c r="T1199" s="4"/>
      <c r="U1199" s="4"/>
    </row>
    <row r="1200" spans="1:21" x14ac:dyDescent="0.35">
      <c r="A1200" s="4"/>
      <c r="B1200" s="4"/>
      <c r="C1200" s="4"/>
      <c r="D1200" s="4"/>
      <c r="E1200" s="4"/>
      <c r="F1200" s="4"/>
      <c r="G1200" s="4"/>
      <c r="H1200" s="4"/>
      <c r="I1200" s="4"/>
      <c r="J1200" s="4"/>
      <c r="K1200" s="237"/>
      <c r="L1200" s="4"/>
      <c r="M1200" s="231"/>
      <c r="N1200" s="17"/>
      <c r="O1200" s="17"/>
      <c r="P1200" s="17"/>
      <c r="Q1200" s="17"/>
      <c r="R1200" s="17"/>
      <c r="S1200" s="17"/>
      <c r="T1200" s="4"/>
      <c r="U1200" s="4"/>
    </row>
    <row r="1201" spans="1:21" x14ac:dyDescent="0.35">
      <c r="A1201" s="4"/>
      <c r="B1201" s="4"/>
      <c r="C1201" s="4"/>
      <c r="D1201" s="4"/>
      <c r="E1201" s="4"/>
      <c r="F1201" s="4"/>
      <c r="G1201" s="4"/>
      <c r="H1201" s="4"/>
      <c r="I1201" s="4"/>
      <c r="J1201" s="4"/>
      <c r="K1201" s="237"/>
      <c r="L1201" s="4"/>
      <c r="M1201" s="231"/>
      <c r="N1201" s="17"/>
      <c r="O1201" s="17"/>
      <c r="P1201" s="17"/>
      <c r="Q1201" s="17"/>
      <c r="R1201" s="17"/>
      <c r="S1201" s="17"/>
      <c r="T1201" s="4"/>
      <c r="U1201" s="4"/>
    </row>
    <row r="1202" spans="1:21" x14ac:dyDescent="0.35">
      <c r="A1202" s="4"/>
      <c r="B1202" s="4"/>
      <c r="C1202" s="4"/>
      <c r="D1202" s="4"/>
      <c r="E1202" s="4"/>
      <c r="F1202" s="4"/>
      <c r="G1202" s="4"/>
      <c r="H1202" s="4"/>
      <c r="I1202" s="4"/>
      <c r="J1202" s="4"/>
      <c r="K1202" s="237"/>
      <c r="L1202" s="4"/>
      <c r="M1202" s="231"/>
      <c r="N1202" s="17"/>
      <c r="O1202" s="17"/>
      <c r="P1202" s="17"/>
      <c r="Q1202" s="17"/>
      <c r="R1202" s="17"/>
      <c r="S1202" s="17"/>
      <c r="T1202" s="4"/>
      <c r="U1202" s="4"/>
    </row>
    <row r="1203" spans="1:21" x14ac:dyDescent="0.35">
      <c r="A1203" s="4"/>
      <c r="B1203" s="4"/>
      <c r="C1203" s="4"/>
      <c r="D1203" s="4"/>
      <c r="E1203" s="4"/>
      <c r="F1203" s="4"/>
      <c r="G1203" s="4"/>
      <c r="H1203" s="4"/>
      <c r="I1203" s="4"/>
      <c r="J1203" s="4"/>
      <c r="K1203" s="237"/>
      <c r="L1203" s="4"/>
      <c r="M1203" s="231"/>
      <c r="N1203" s="17"/>
      <c r="O1203" s="17"/>
      <c r="P1203" s="17"/>
      <c r="Q1203" s="17"/>
      <c r="R1203" s="17"/>
      <c r="S1203" s="17"/>
      <c r="T1203" s="4"/>
      <c r="U1203" s="4"/>
    </row>
    <row r="1204" spans="1:21" x14ac:dyDescent="0.35">
      <c r="A1204" s="4"/>
      <c r="B1204" s="4"/>
      <c r="C1204" s="4"/>
      <c r="D1204" s="4"/>
      <c r="E1204" s="4"/>
      <c r="F1204" s="4"/>
      <c r="G1204" s="4"/>
      <c r="H1204" s="4"/>
      <c r="I1204" s="4"/>
      <c r="J1204" s="4"/>
      <c r="K1204" s="237"/>
      <c r="L1204" s="4"/>
      <c r="M1204" s="231"/>
      <c r="N1204" s="17"/>
      <c r="O1204" s="17"/>
      <c r="P1204" s="17"/>
      <c r="Q1204" s="17"/>
      <c r="R1204" s="17"/>
      <c r="S1204" s="17"/>
      <c r="T1204" s="4"/>
      <c r="U1204" s="4"/>
    </row>
    <row r="1205" spans="1:21" x14ac:dyDescent="0.35">
      <c r="A1205" s="4"/>
      <c r="B1205" s="4"/>
      <c r="C1205" s="4"/>
      <c r="D1205" s="4"/>
      <c r="E1205" s="4"/>
      <c r="F1205" s="4"/>
      <c r="G1205" s="4"/>
      <c r="H1205" s="4"/>
      <c r="I1205" s="4"/>
      <c r="J1205" s="4"/>
      <c r="K1205" s="237"/>
      <c r="L1205" s="4"/>
      <c r="M1205" s="231"/>
      <c r="N1205" s="17"/>
      <c r="O1205" s="17"/>
      <c r="P1205" s="17"/>
      <c r="Q1205" s="17"/>
      <c r="R1205" s="17"/>
      <c r="S1205" s="17"/>
      <c r="T1205" s="4"/>
      <c r="U1205" s="4"/>
    </row>
    <row r="1206" spans="1:21" x14ac:dyDescent="0.35">
      <c r="A1206" s="4"/>
      <c r="B1206" s="4"/>
      <c r="C1206" s="4"/>
      <c r="D1206" s="4"/>
      <c r="E1206" s="4"/>
      <c r="F1206" s="4"/>
      <c r="G1206" s="4"/>
      <c r="H1206" s="4"/>
      <c r="I1206" s="4"/>
      <c r="J1206" s="4"/>
      <c r="K1206" s="237"/>
      <c r="L1206" s="4"/>
      <c r="M1206" s="231"/>
      <c r="N1206" s="17"/>
      <c r="O1206" s="17"/>
      <c r="P1206" s="17"/>
      <c r="Q1206" s="17"/>
      <c r="R1206" s="17"/>
      <c r="S1206" s="17"/>
      <c r="T1206" s="4"/>
      <c r="U1206" s="4"/>
    </row>
    <row r="1207" spans="1:21" x14ac:dyDescent="0.35">
      <c r="A1207" s="4"/>
      <c r="B1207" s="4"/>
      <c r="C1207" s="4"/>
      <c r="D1207" s="4"/>
      <c r="E1207" s="4"/>
      <c r="F1207" s="4"/>
      <c r="G1207" s="4"/>
      <c r="H1207" s="4"/>
      <c r="I1207" s="4"/>
      <c r="J1207" s="4"/>
      <c r="K1207" s="237"/>
      <c r="L1207" s="4"/>
      <c r="M1207" s="231"/>
      <c r="N1207" s="17"/>
      <c r="O1207" s="17"/>
      <c r="P1207" s="17"/>
      <c r="Q1207" s="17"/>
      <c r="R1207" s="17"/>
      <c r="S1207" s="17"/>
      <c r="T1207" s="4"/>
      <c r="U1207" s="4"/>
    </row>
    <row r="1208" spans="1:21" x14ac:dyDescent="0.35">
      <c r="A1208" s="4"/>
      <c r="B1208" s="4"/>
      <c r="C1208" s="4"/>
      <c r="D1208" s="4"/>
      <c r="E1208" s="4"/>
      <c r="F1208" s="4"/>
      <c r="G1208" s="4"/>
      <c r="H1208" s="4"/>
      <c r="I1208" s="4"/>
      <c r="J1208" s="4"/>
      <c r="K1208" s="237"/>
      <c r="L1208" s="4"/>
      <c r="M1208" s="231"/>
      <c r="N1208" s="17"/>
      <c r="O1208" s="17"/>
      <c r="P1208" s="17"/>
      <c r="Q1208" s="17"/>
      <c r="R1208" s="17"/>
      <c r="S1208" s="17"/>
      <c r="T1208" s="4"/>
      <c r="U1208" s="4"/>
    </row>
    <row r="1209" spans="1:21" x14ac:dyDescent="0.35">
      <c r="A1209" s="4"/>
      <c r="B1209" s="4"/>
      <c r="C1209" s="4"/>
      <c r="D1209" s="4"/>
      <c r="E1209" s="4"/>
      <c r="F1209" s="4"/>
      <c r="G1209" s="4"/>
      <c r="H1209" s="4"/>
      <c r="I1209" s="4"/>
      <c r="J1209" s="4"/>
      <c r="K1209" s="237"/>
      <c r="L1209" s="4"/>
      <c r="M1209" s="231"/>
      <c r="N1209" s="17"/>
      <c r="O1209" s="17"/>
      <c r="P1209" s="17"/>
      <c r="Q1209" s="17"/>
      <c r="R1209" s="17"/>
      <c r="S1209" s="17"/>
      <c r="T1209" s="4"/>
      <c r="U1209" s="4"/>
    </row>
    <row r="1210" spans="1:21" x14ac:dyDescent="0.35">
      <c r="A1210" s="4"/>
      <c r="B1210" s="4"/>
      <c r="C1210" s="4"/>
      <c r="D1210" s="4"/>
      <c r="E1210" s="4"/>
      <c r="F1210" s="4"/>
      <c r="G1210" s="4"/>
      <c r="H1210" s="4"/>
      <c r="I1210" s="4"/>
      <c r="J1210" s="4"/>
      <c r="K1210" s="237"/>
      <c r="L1210" s="4"/>
      <c r="M1210" s="231"/>
      <c r="N1210" s="17"/>
      <c r="O1210" s="17"/>
      <c r="P1210" s="17"/>
      <c r="Q1210" s="17"/>
      <c r="R1210" s="17"/>
      <c r="S1210" s="17"/>
      <c r="T1210" s="4"/>
      <c r="U1210" s="4"/>
    </row>
    <row r="1211" spans="1:21" x14ac:dyDescent="0.35">
      <c r="A1211" s="4"/>
      <c r="B1211" s="4"/>
      <c r="C1211" s="4"/>
      <c r="D1211" s="4"/>
      <c r="E1211" s="4"/>
      <c r="F1211" s="4"/>
      <c r="G1211" s="4"/>
      <c r="H1211" s="4"/>
      <c r="I1211" s="4"/>
      <c r="J1211" s="4"/>
      <c r="K1211" s="237"/>
      <c r="L1211" s="4"/>
      <c r="M1211" s="231"/>
      <c r="N1211" s="17"/>
      <c r="O1211" s="17"/>
      <c r="P1211" s="17"/>
      <c r="Q1211" s="17"/>
      <c r="R1211" s="17"/>
      <c r="S1211" s="17"/>
      <c r="T1211" s="4"/>
      <c r="U1211" s="4"/>
    </row>
    <row r="1212" spans="1:21" x14ac:dyDescent="0.35">
      <c r="A1212" s="4"/>
      <c r="B1212" s="4"/>
      <c r="C1212" s="4"/>
      <c r="D1212" s="4"/>
      <c r="E1212" s="4"/>
      <c r="F1212" s="4"/>
      <c r="G1212" s="4"/>
      <c r="H1212" s="4"/>
      <c r="I1212" s="4"/>
      <c r="J1212" s="4"/>
      <c r="K1212" s="237"/>
      <c r="L1212" s="4"/>
      <c r="M1212" s="231"/>
      <c r="N1212" s="17"/>
      <c r="O1212" s="17"/>
      <c r="P1212" s="17"/>
      <c r="Q1212" s="17"/>
      <c r="R1212" s="17"/>
      <c r="S1212" s="17"/>
      <c r="T1212" s="4"/>
      <c r="U1212" s="4"/>
    </row>
    <row r="1213" spans="1:21" x14ac:dyDescent="0.35">
      <c r="A1213" s="4"/>
      <c r="B1213" s="4"/>
      <c r="C1213" s="4"/>
      <c r="D1213" s="4"/>
      <c r="E1213" s="4"/>
      <c r="F1213" s="4"/>
      <c r="G1213" s="4"/>
      <c r="H1213" s="4"/>
      <c r="I1213" s="4"/>
      <c r="J1213" s="4"/>
      <c r="K1213" s="237"/>
      <c r="L1213" s="4"/>
      <c r="M1213" s="231"/>
      <c r="N1213" s="17"/>
      <c r="O1213" s="17"/>
      <c r="P1213" s="17"/>
      <c r="Q1213" s="17"/>
      <c r="R1213" s="17"/>
      <c r="S1213" s="17"/>
      <c r="T1213" s="4"/>
      <c r="U1213" s="4"/>
    </row>
    <row r="1214" spans="1:21" x14ac:dyDescent="0.35">
      <c r="A1214" s="4"/>
      <c r="B1214" s="4"/>
      <c r="C1214" s="4"/>
      <c r="D1214" s="4"/>
      <c r="E1214" s="4"/>
      <c r="F1214" s="4"/>
      <c r="G1214" s="4"/>
      <c r="H1214" s="4"/>
      <c r="I1214" s="4"/>
      <c r="J1214" s="4"/>
      <c r="K1214" s="237"/>
      <c r="L1214" s="4"/>
      <c r="M1214" s="231"/>
      <c r="N1214" s="17"/>
      <c r="O1214" s="17"/>
      <c r="P1214" s="17"/>
      <c r="Q1214" s="17"/>
      <c r="R1214" s="17"/>
      <c r="S1214" s="17"/>
      <c r="T1214" s="4"/>
      <c r="U1214" s="4"/>
    </row>
    <row r="1215" spans="1:21" x14ac:dyDescent="0.35">
      <c r="A1215" s="4"/>
      <c r="B1215" s="4"/>
      <c r="C1215" s="4"/>
      <c r="D1215" s="4"/>
      <c r="E1215" s="4"/>
      <c r="F1215" s="4"/>
      <c r="G1215" s="4"/>
      <c r="H1215" s="4"/>
      <c r="I1215" s="4"/>
      <c r="J1215" s="4"/>
      <c r="K1215" s="237"/>
      <c r="L1215" s="4"/>
      <c r="M1215" s="231"/>
      <c r="N1215" s="17"/>
      <c r="O1215" s="17"/>
      <c r="P1215" s="17"/>
      <c r="Q1215" s="17"/>
      <c r="R1215" s="17"/>
      <c r="S1215" s="17"/>
      <c r="T1215" s="4"/>
      <c r="U1215" s="4"/>
    </row>
    <row r="1216" spans="1:21" x14ac:dyDescent="0.35">
      <c r="A1216" s="4"/>
      <c r="B1216" s="4"/>
      <c r="C1216" s="4"/>
      <c r="D1216" s="4"/>
      <c r="E1216" s="4"/>
      <c r="F1216" s="4"/>
      <c r="G1216" s="4"/>
      <c r="H1216" s="4"/>
      <c r="I1216" s="4"/>
      <c r="J1216" s="4"/>
      <c r="K1216" s="237"/>
      <c r="L1216" s="4"/>
      <c r="M1216" s="231"/>
      <c r="N1216" s="17"/>
      <c r="O1216" s="17"/>
      <c r="P1216" s="17"/>
      <c r="Q1216" s="17"/>
      <c r="R1216" s="17"/>
      <c r="S1216" s="17"/>
      <c r="T1216" s="4"/>
      <c r="U1216" s="4"/>
    </row>
    <row r="1217" spans="1:21" x14ac:dyDescent="0.35">
      <c r="A1217" s="4"/>
      <c r="B1217" s="4"/>
      <c r="C1217" s="4"/>
      <c r="D1217" s="4"/>
      <c r="E1217" s="4"/>
      <c r="F1217" s="4"/>
      <c r="G1217" s="4"/>
      <c r="H1217" s="4"/>
      <c r="I1217" s="4"/>
      <c r="J1217" s="4"/>
      <c r="K1217" s="237"/>
      <c r="L1217" s="4"/>
      <c r="M1217" s="231"/>
      <c r="N1217" s="17"/>
      <c r="O1217" s="17"/>
      <c r="P1217" s="17"/>
      <c r="Q1217" s="17"/>
      <c r="R1217" s="17"/>
      <c r="S1217" s="17"/>
      <c r="T1217" s="4"/>
      <c r="U1217" s="4"/>
    </row>
    <row r="1218" spans="1:21" x14ac:dyDescent="0.35">
      <c r="A1218" s="4"/>
      <c r="B1218" s="4"/>
      <c r="C1218" s="4"/>
      <c r="D1218" s="4"/>
      <c r="E1218" s="4"/>
      <c r="F1218" s="4"/>
      <c r="G1218" s="4"/>
      <c r="H1218" s="4"/>
      <c r="I1218" s="4"/>
      <c r="J1218" s="4"/>
      <c r="K1218" s="237"/>
      <c r="L1218" s="4"/>
      <c r="M1218" s="231"/>
      <c r="N1218" s="17"/>
      <c r="O1218" s="17"/>
      <c r="P1218" s="17"/>
      <c r="Q1218" s="17"/>
      <c r="R1218" s="17"/>
      <c r="S1218" s="17"/>
      <c r="T1218" s="4"/>
      <c r="U1218" s="4"/>
    </row>
    <row r="1219" spans="1:21" x14ac:dyDescent="0.35">
      <c r="A1219" s="4"/>
      <c r="B1219" s="4"/>
      <c r="C1219" s="4"/>
      <c r="D1219" s="4"/>
      <c r="E1219" s="4"/>
      <c r="F1219" s="4"/>
      <c r="G1219" s="4"/>
      <c r="H1219" s="4"/>
      <c r="I1219" s="4"/>
      <c r="J1219" s="4"/>
      <c r="K1219" s="237"/>
      <c r="L1219" s="4"/>
      <c r="M1219" s="231"/>
      <c r="N1219" s="17"/>
      <c r="O1219" s="17"/>
      <c r="P1219" s="17"/>
      <c r="Q1219" s="17"/>
      <c r="R1219" s="17"/>
      <c r="S1219" s="17"/>
      <c r="T1219" s="4"/>
      <c r="U1219" s="4"/>
    </row>
    <row r="1220" spans="1:21" x14ac:dyDescent="0.35">
      <c r="A1220" s="4"/>
      <c r="B1220" s="4"/>
      <c r="C1220" s="4"/>
      <c r="D1220" s="4"/>
      <c r="E1220" s="4"/>
      <c r="F1220" s="4"/>
      <c r="G1220" s="4"/>
      <c r="H1220" s="4"/>
      <c r="I1220" s="4"/>
      <c r="J1220" s="4"/>
      <c r="K1220" s="237"/>
      <c r="L1220" s="4"/>
      <c r="M1220" s="231"/>
      <c r="N1220" s="17"/>
      <c r="O1220" s="17"/>
      <c r="P1220" s="17"/>
      <c r="Q1220" s="17"/>
      <c r="R1220" s="17"/>
      <c r="S1220" s="17"/>
      <c r="T1220" s="4"/>
      <c r="U1220" s="4"/>
    </row>
    <row r="1221" spans="1:21" x14ac:dyDescent="0.35">
      <c r="A1221" s="4"/>
      <c r="B1221" s="4"/>
      <c r="C1221" s="4"/>
      <c r="D1221" s="4"/>
      <c r="E1221" s="4"/>
      <c r="F1221" s="4"/>
      <c r="G1221" s="4"/>
      <c r="H1221" s="4"/>
      <c r="I1221" s="4"/>
      <c r="J1221" s="4"/>
      <c r="K1221" s="237"/>
      <c r="L1221" s="4"/>
      <c r="M1221" s="231"/>
      <c r="N1221" s="17"/>
      <c r="O1221" s="17"/>
      <c r="P1221" s="17"/>
      <c r="Q1221" s="17"/>
      <c r="R1221" s="17"/>
      <c r="S1221" s="17"/>
      <c r="T1221" s="4"/>
      <c r="U1221" s="4"/>
    </row>
    <row r="1222" spans="1:21" x14ac:dyDescent="0.35">
      <c r="A1222" s="4"/>
      <c r="B1222" s="4"/>
      <c r="C1222" s="4"/>
      <c r="D1222" s="4"/>
      <c r="E1222" s="4"/>
      <c r="F1222" s="4"/>
      <c r="G1222" s="4"/>
      <c r="H1222" s="4"/>
      <c r="I1222" s="4"/>
      <c r="J1222" s="4"/>
      <c r="K1222" s="237"/>
      <c r="L1222" s="4"/>
      <c r="M1222" s="231"/>
      <c r="N1222" s="17"/>
      <c r="O1222" s="17"/>
      <c r="P1222" s="17"/>
      <c r="Q1222" s="17"/>
      <c r="R1222" s="17"/>
      <c r="S1222" s="17"/>
      <c r="T1222" s="4"/>
      <c r="U1222" s="4"/>
    </row>
    <row r="1223" spans="1:21" x14ac:dyDescent="0.35">
      <c r="A1223" s="4"/>
      <c r="B1223" s="4"/>
      <c r="C1223" s="4"/>
      <c r="D1223" s="4"/>
      <c r="E1223" s="4"/>
      <c r="F1223" s="4"/>
      <c r="G1223" s="4"/>
      <c r="H1223" s="4"/>
      <c r="I1223" s="4"/>
      <c r="J1223" s="4"/>
      <c r="K1223" s="237"/>
      <c r="L1223" s="4"/>
      <c r="M1223" s="231"/>
      <c r="N1223" s="17"/>
      <c r="O1223" s="17"/>
      <c r="P1223" s="17"/>
      <c r="Q1223" s="17"/>
      <c r="R1223" s="17"/>
      <c r="S1223" s="17"/>
      <c r="T1223" s="4"/>
      <c r="U1223" s="4"/>
    </row>
    <row r="1224" spans="1:21" x14ac:dyDescent="0.35">
      <c r="A1224" s="4"/>
      <c r="B1224" s="4"/>
      <c r="C1224" s="4"/>
      <c r="D1224" s="4"/>
      <c r="E1224" s="4"/>
      <c r="F1224" s="4"/>
      <c r="G1224" s="4"/>
      <c r="H1224" s="4"/>
      <c r="I1224" s="4"/>
      <c r="J1224" s="4"/>
      <c r="K1224" s="237"/>
      <c r="L1224" s="4"/>
      <c r="M1224" s="231"/>
      <c r="N1224" s="17"/>
      <c r="O1224" s="17"/>
      <c r="P1224" s="17"/>
      <c r="Q1224" s="17"/>
      <c r="R1224" s="17"/>
      <c r="S1224" s="17"/>
      <c r="T1224" s="4"/>
      <c r="U1224" s="4"/>
    </row>
    <row r="1225" spans="1:21" x14ac:dyDescent="0.35">
      <c r="A1225" s="4"/>
      <c r="B1225" s="4"/>
      <c r="C1225" s="4"/>
      <c r="D1225" s="4"/>
      <c r="E1225" s="4"/>
      <c r="F1225" s="4"/>
      <c r="G1225" s="4"/>
      <c r="H1225" s="4"/>
      <c r="I1225" s="4"/>
      <c r="J1225" s="4"/>
      <c r="K1225" s="237"/>
      <c r="L1225" s="4"/>
      <c r="M1225" s="231"/>
      <c r="N1225" s="17"/>
      <c r="O1225" s="17"/>
      <c r="P1225" s="17"/>
      <c r="Q1225" s="17"/>
      <c r="R1225" s="17"/>
      <c r="S1225" s="17"/>
      <c r="T1225" s="4"/>
      <c r="U1225" s="4"/>
    </row>
    <row r="1226" spans="1:21" x14ac:dyDescent="0.35">
      <c r="A1226" s="4"/>
      <c r="B1226" s="4"/>
      <c r="C1226" s="4"/>
      <c r="D1226" s="4"/>
      <c r="E1226" s="4"/>
      <c r="F1226" s="4"/>
      <c r="G1226" s="4"/>
      <c r="H1226" s="4"/>
      <c r="I1226" s="4"/>
      <c r="J1226" s="4"/>
      <c r="K1226" s="237"/>
      <c r="L1226" s="4"/>
      <c r="M1226" s="231"/>
      <c r="N1226" s="17"/>
      <c r="O1226" s="17"/>
      <c r="P1226" s="17"/>
      <c r="Q1226" s="17"/>
      <c r="R1226" s="17"/>
      <c r="S1226" s="17"/>
      <c r="T1226" s="4"/>
      <c r="U1226" s="4"/>
    </row>
    <row r="1227" spans="1:21" x14ac:dyDescent="0.35">
      <c r="A1227" s="4"/>
      <c r="B1227" s="4"/>
      <c r="C1227" s="4"/>
      <c r="D1227" s="4"/>
      <c r="E1227" s="4"/>
      <c r="F1227" s="4"/>
      <c r="G1227" s="4"/>
      <c r="H1227" s="4"/>
      <c r="I1227" s="4"/>
      <c r="J1227" s="4"/>
      <c r="K1227" s="237"/>
      <c r="L1227" s="4"/>
      <c r="M1227" s="231"/>
      <c r="N1227" s="17"/>
      <c r="O1227" s="17"/>
      <c r="P1227" s="17"/>
      <c r="Q1227" s="17"/>
      <c r="R1227" s="17"/>
      <c r="S1227" s="17"/>
      <c r="T1227" s="4"/>
      <c r="U1227" s="4"/>
    </row>
    <row r="1228" spans="1:21" x14ac:dyDescent="0.35">
      <c r="A1228" s="4"/>
      <c r="B1228" s="4"/>
      <c r="C1228" s="4"/>
      <c r="D1228" s="4"/>
      <c r="E1228" s="4"/>
      <c r="F1228" s="4"/>
      <c r="G1228" s="4"/>
      <c r="H1228" s="4"/>
      <c r="I1228" s="4"/>
      <c r="J1228" s="4"/>
      <c r="K1228" s="237"/>
      <c r="L1228" s="4"/>
      <c r="M1228" s="231"/>
      <c r="N1228" s="17"/>
      <c r="O1228" s="17"/>
      <c r="P1228" s="17"/>
      <c r="Q1228" s="17"/>
      <c r="R1228" s="17"/>
      <c r="S1228" s="17"/>
      <c r="T1228" s="4"/>
      <c r="U1228" s="4"/>
    </row>
    <row r="1229" spans="1:21" x14ac:dyDescent="0.35">
      <c r="A1229" s="4"/>
      <c r="B1229" s="4"/>
      <c r="C1229" s="4"/>
      <c r="D1229" s="4"/>
      <c r="E1229" s="4"/>
      <c r="F1229" s="4"/>
      <c r="G1229" s="4"/>
      <c r="H1229" s="4"/>
      <c r="I1229" s="4"/>
      <c r="J1229" s="4"/>
      <c r="K1229" s="237"/>
      <c r="L1229" s="4"/>
      <c r="M1229" s="231"/>
      <c r="N1229" s="17"/>
      <c r="O1229" s="17"/>
      <c r="P1229" s="17"/>
      <c r="Q1229" s="17"/>
      <c r="R1229" s="17"/>
      <c r="S1229" s="17"/>
      <c r="T1229" s="4"/>
      <c r="U1229" s="4"/>
    </row>
    <row r="1230" spans="1:21" x14ac:dyDescent="0.35">
      <c r="A1230" s="4"/>
      <c r="B1230" s="4"/>
      <c r="C1230" s="4"/>
      <c r="D1230" s="4"/>
      <c r="E1230" s="4"/>
      <c r="F1230" s="4"/>
      <c r="G1230" s="4"/>
      <c r="H1230" s="4"/>
      <c r="I1230" s="4"/>
      <c r="J1230" s="4"/>
      <c r="K1230" s="237"/>
      <c r="L1230" s="4"/>
      <c r="M1230" s="231"/>
      <c r="N1230" s="17"/>
      <c r="O1230" s="17"/>
      <c r="P1230" s="17"/>
      <c r="Q1230" s="17"/>
      <c r="R1230" s="17"/>
      <c r="S1230" s="17"/>
      <c r="T1230" s="4"/>
      <c r="U1230" s="4"/>
    </row>
    <row r="1231" spans="1:21" x14ac:dyDescent="0.35">
      <c r="A1231" s="4"/>
      <c r="B1231" s="4"/>
      <c r="C1231" s="4"/>
      <c r="D1231" s="4"/>
      <c r="E1231" s="4"/>
      <c r="F1231" s="4"/>
      <c r="G1231" s="4"/>
      <c r="H1231" s="4"/>
      <c r="I1231" s="4"/>
      <c r="J1231" s="4"/>
      <c r="K1231" s="237"/>
      <c r="L1231" s="4"/>
      <c r="M1231" s="231"/>
      <c r="N1231" s="17"/>
      <c r="O1231" s="17"/>
      <c r="P1231" s="17"/>
      <c r="Q1231" s="17"/>
      <c r="R1231" s="17"/>
      <c r="S1231" s="17"/>
      <c r="T1231" s="4"/>
      <c r="U1231" s="4"/>
    </row>
    <row r="1232" spans="1:21" x14ac:dyDescent="0.35">
      <c r="A1232" s="4"/>
      <c r="B1232" s="4"/>
      <c r="C1232" s="4"/>
      <c r="D1232" s="4"/>
      <c r="E1232" s="4"/>
      <c r="F1232" s="4"/>
      <c r="G1232" s="4"/>
      <c r="H1232" s="4"/>
      <c r="I1232" s="4"/>
      <c r="J1232" s="4"/>
      <c r="K1232" s="237"/>
      <c r="L1232" s="4"/>
      <c r="M1232" s="231"/>
      <c r="N1232" s="17"/>
      <c r="O1232" s="17"/>
      <c r="P1232" s="17"/>
      <c r="Q1232" s="17"/>
      <c r="R1232" s="17"/>
      <c r="S1232" s="17"/>
      <c r="T1232" s="4"/>
      <c r="U1232" s="4"/>
    </row>
    <row r="1233" spans="1:21" x14ac:dyDescent="0.35">
      <c r="A1233" s="4"/>
      <c r="B1233" s="4"/>
      <c r="C1233" s="4"/>
      <c r="D1233" s="4"/>
      <c r="E1233" s="4"/>
      <c r="F1233" s="4"/>
      <c r="G1233" s="4"/>
      <c r="H1233" s="4"/>
      <c r="I1233" s="4"/>
      <c r="J1233" s="4"/>
      <c r="K1233" s="237"/>
      <c r="L1233" s="4"/>
      <c r="M1233" s="231"/>
      <c r="N1233" s="17"/>
      <c r="O1233" s="17"/>
      <c r="P1233" s="17"/>
      <c r="Q1233" s="17"/>
      <c r="R1233" s="17"/>
      <c r="S1233" s="17"/>
      <c r="T1233" s="4"/>
      <c r="U1233" s="4"/>
    </row>
    <row r="1234" spans="1:21" x14ac:dyDescent="0.35">
      <c r="A1234" s="4"/>
      <c r="B1234" s="4"/>
      <c r="C1234" s="4"/>
      <c r="D1234" s="4"/>
      <c r="E1234" s="4"/>
      <c r="F1234" s="4"/>
      <c r="G1234" s="4"/>
      <c r="H1234" s="4"/>
      <c r="I1234" s="4"/>
      <c r="J1234" s="4"/>
      <c r="K1234" s="237"/>
      <c r="L1234" s="4"/>
      <c r="M1234" s="231"/>
      <c r="N1234" s="17"/>
      <c r="O1234" s="17"/>
      <c r="P1234" s="17"/>
      <c r="Q1234" s="17"/>
      <c r="R1234" s="17"/>
      <c r="S1234" s="17"/>
      <c r="T1234" s="4"/>
      <c r="U1234" s="4"/>
    </row>
    <row r="1235" spans="1:21" x14ac:dyDescent="0.35">
      <c r="A1235" s="4"/>
      <c r="B1235" s="4"/>
      <c r="C1235" s="4"/>
      <c r="D1235" s="4"/>
      <c r="E1235" s="4"/>
      <c r="F1235" s="4"/>
      <c r="G1235" s="4"/>
      <c r="H1235" s="4"/>
      <c r="I1235" s="4"/>
      <c r="J1235" s="4"/>
      <c r="K1235" s="237"/>
      <c r="L1235" s="4"/>
      <c r="M1235" s="231"/>
      <c r="N1235" s="17"/>
      <c r="O1235" s="17"/>
      <c r="P1235" s="17"/>
      <c r="Q1235" s="17"/>
      <c r="R1235" s="17"/>
      <c r="S1235" s="17"/>
      <c r="T1235" s="4"/>
      <c r="U1235" s="4"/>
    </row>
    <row r="1236" spans="1:21" x14ac:dyDescent="0.35">
      <c r="A1236" s="4"/>
      <c r="B1236" s="4"/>
      <c r="C1236" s="4"/>
      <c r="D1236" s="4"/>
      <c r="E1236" s="4"/>
      <c r="F1236" s="4"/>
      <c r="G1236" s="4"/>
      <c r="H1236" s="4"/>
      <c r="I1236" s="4"/>
      <c r="J1236" s="4"/>
      <c r="K1236" s="237"/>
      <c r="L1236" s="4"/>
      <c r="M1236" s="231"/>
      <c r="N1236" s="17"/>
      <c r="O1236" s="17"/>
      <c r="P1236" s="17"/>
      <c r="Q1236" s="17"/>
      <c r="R1236" s="17"/>
      <c r="S1236" s="17"/>
      <c r="T1236" s="4"/>
      <c r="U1236" s="4"/>
    </row>
    <row r="1237" spans="1:21" x14ac:dyDescent="0.35">
      <c r="A1237" s="4"/>
      <c r="B1237" s="4"/>
      <c r="C1237" s="4"/>
      <c r="D1237" s="4"/>
      <c r="E1237" s="4"/>
      <c r="F1237" s="4"/>
      <c r="G1237" s="4"/>
      <c r="H1237" s="4"/>
      <c r="I1237" s="4"/>
      <c r="J1237" s="4"/>
      <c r="K1237" s="237"/>
      <c r="L1237" s="4"/>
      <c r="M1237" s="231"/>
      <c r="N1237" s="17"/>
      <c r="O1237" s="17"/>
      <c r="P1237" s="17"/>
      <c r="Q1237" s="17"/>
      <c r="R1237" s="17"/>
      <c r="S1237" s="17"/>
      <c r="T1237" s="4"/>
      <c r="U1237" s="4"/>
    </row>
    <row r="1238" spans="1:21" x14ac:dyDescent="0.35">
      <c r="M1238" s="231"/>
      <c r="N1238" s="17"/>
      <c r="O1238" s="17"/>
      <c r="P1238" s="17"/>
      <c r="Q1238" s="17"/>
      <c r="R1238" s="17"/>
      <c r="S1238" s="17"/>
      <c r="T1238" s="4"/>
      <c r="U1238" s="4"/>
    </row>
    <row r="1239" spans="1:21" x14ac:dyDescent="0.35">
      <c r="M1239" s="231"/>
      <c r="N1239" s="17"/>
      <c r="O1239" s="17"/>
      <c r="P1239" s="17"/>
      <c r="Q1239" s="17"/>
      <c r="R1239" s="17"/>
      <c r="S1239" s="17"/>
      <c r="T1239" s="4"/>
      <c r="U1239" s="4"/>
    </row>
    <row r="1240" spans="1:21" x14ac:dyDescent="0.35">
      <c r="M1240" s="231"/>
      <c r="N1240" s="17"/>
      <c r="O1240" s="17"/>
      <c r="P1240" s="17"/>
      <c r="Q1240" s="17"/>
      <c r="R1240" s="17"/>
      <c r="S1240" s="17"/>
      <c r="T1240" s="4"/>
      <c r="U1240" s="4"/>
    </row>
    <row r="1241" spans="1:21" x14ac:dyDescent="0.35">
      <c r="M1241" s="231"/>
      <c r="N1241" s="17"/>
      <c r="O1241" s="17"/>
      <c r="P1241" s="17"/>
      <c r="Q1241" s="17"/>
      <c r="R1241" s="17"/>
      <c r="S1241" s="17"/>
      <c r="T1241" s="4"/>
      <c r="U1241" s="4"/>
    </row>
    <row r="1242" spans="1:21" x14ac:dyDescent="0.35">
      <c r="M1242" s="231"/>
      <c r="N1242" s="17"/>
      <c r="O1242" s="17"/>
      <c r="P1242" s="17"/>
      <c r="Q1242" s="17"/>
      <c r="R1242" s="17"/>
      <c r="S1242" s="17"/>
      <c r="T1242" s="4"/>
      <c r="U1242" s="4"/>
    </row>
    <row r="1243" spans="1:21" x14ac:dyDescent="0.35">
      <c r="M1243" s="231"/>
      <c r="N1243" s="17"/>
      <c r="O1243" s="17"/>
      <c r="P1243" s="17"/>
      <c r="Q1243" s="17"/>
      <c r="R1243" s="17"/>
      <c r="S1243" s="17"/>
      <c r="T1243" s="4"/>
      <c r="U1243" s="4"/>
    </row>
    <row r="1244" spans="1:21" x14ac:dyDescent="0.35">
      <c r="M1244" s="231"/>
      <c r="N1244" s="17"/>
      <c r="O1244" s="17"/>
      <c r="P1244" s="17"/>
      <c r="Q1244" s="17"/>
      <c r="R1244" s="17"/>
      <c r="S1244" s="17"/>
      <c r="T1244" s="4"/>
      <c r="U1244" s="4"/>
    </row>
    <row r="1245" spans="1:21" x14ac:dyDescent="0.35">
      <c r="M1245" s="231"/>
      <c r="N1245" s="17"/>
      <c r="O1245" s="17"/>
      <c r="P1245" s="17"/>
      <c r="Q1245" s="17"/>
      <c r="R1245" s="17"/>
      <c r="S1245" s="17"/>
      <c r="T1245" s="4"/>
      <c r="U1245" s="4"/>
    </row>
    <row r="1246" spans="1:21" x14ac:dyDescent="0.35">
      <c r="M1246" s="231"/>
      <c r="N1246" s="17"/>
      <c r="O1246" s="17"/>
      <c r="P1246" s="17"/>
      <c r="Q1246" s="17"/>
      <c r="R1246" s="17"/>
      <c r="S1246" s="17"/>
      <c r="T1246" s="4"/>
      <c r="U1246" s="4"/>
    </row>
    <row r="1247" spans="1:21" x14ac:dyDescent="0.35">
      <c r="M1247" s="231"/>
      <c r="N1247" s="17"/>
      <c r="O1247" s="17"/>
      <c r="P1247" s="17"/>
      <c r="Q1247" s="17"/>
      <c r="R1247" s="17"/>
      <c r="S1247" s="17"/>
      <c r="T1247" s="4"/>
      <c r="U1247" s="4"/>
    </row>
    <row r="1248" spans="1:21" x14ac:dyDescent="0.35">
      <c r="M1248" s="231"/>
      <c r="N1248" s="17"/>
      <c r="O1248" s="17"/>
      <c r="P1248" s="17"/>
      <c r="Q1248" s="17"/>
      <c r="R1248" s="17"/>
      <c r="S1248" s="17"/>
      <c r="T1248" s="4"/>
      <c r="U1248" s="4"/>
    </row>
    <row r="1249" spans="13:21" x14ac:dyDescent="0.35">
      <c r="M1249" s="231"/>
      <c r="N1249" s="17"/>
      <c r="O1249" s="17"/>
      <c r="P1249" s="17"/>
      <c r="Q1249" s="17"/>
      <c r="R1249" s="17"/>
      <c r="S1249" s="17"/>
      <c r="T1249" s="4"/>
      <c r="U1249" s="4"/>
    </row>
    <row r="1250" spans="13:21" x14ac:dyDescent="0.35">
      <c r="M1250" s="231"/>
      <c r="N1250" s="17"/>
      <c r="O1250" s="17"/>
      <c r="P1250" s="17"/>
      <c r="Q1250" s="17"/>
      <c r="R1250" s="17"/>
      <c r="S1250" s="17"/>
      <c r="T1250" s="4"/>
      <c r="U1250" s="4"/>
    </row>
    <row r="1251" spans="13:21" x14ac:dyDescent="0.35">
      <c r="M1251" s="231"/>
      <c r="N1251" s="17"/>
      <c r="O1251" s="17"/>
      <c r="P1251" s="17"/>
      <c r="Q1251" s="17"/>
      <c r="R1251" s="17"/>
      <c r="S1251" s="17"/>
      <c r="T1251" s="4"/>
      <c r="U1251" s="4"/>
    </row>
    <row r="1252" spans="13:21" x14ac:dyDescent="0.35">
      <c r="M1252" s="231"/>
      <c r="N1252" s="17"/>
      <c r="O1252" s="17"/>
      <c r="P1252" s="17"/>
      <c r="Q1252" s="17"/>
      <c r="R1252" s="17"/>
      <c r="S1252" s="17"/>
      <c r="T1252" s="4"/>
      <c r="U1252" s="4"/>
    </row>
    <row r="1253" spans="13:21" x14ac:dyDescent="0.35">
      <c r="M1253" s="231"/>
      <c r="N1253" s="17"/>
      <c r="O1253" s="17"/>
      <c r="P1253" s="17"/>
      <c r="Q1253" s="17"/>
      <c r="R1253" s="17"/>
      <c r="S1253" s="17"/>
      <c r="T1253" s="4"/>
      <c r="U1253" s="4"/>
    </row>
    <row r="1254" spans="13:21" x14ac:dyDescent="0.35">
      <c r="M1254" s="231"/>
      <c r="N1254" s="17"/>
      <c r="O1254" s="17"/>
      <c r="P1254" s="17"/>
      <c r="Q1254" s="17"/>
      <c r="R1254" s="17"/>
      <c r="S1254" s="17"/>
      <c r="T1254" s="4"/>
      <c r="U1254" s="4"/>
    </row>
    <row r="1255" spans="13:21" x14ac:dyDescent="0.35">
      <c r="M1255" s="231"/>
      <c r="N1255" s="17"/>
      <c r="O1255" s="17"/>
      <c r="P1255" s="17"/>
      <c r="Q1255" s="17"/>
      <c r="R1255" s="17"/>
      <c r="S1255" s="17"/>
      <c r="T1255" s="4"/>
      <c r="U1255" s="4"/>
    </row>
    <row r="1256" spans="13:21" x14ac:dyDescent="0.35">
      <c r="M1256" s="231"/>
      <c r="N1256" s="17"/>
      <c r="O1256" s="17"/>
      <c r="P1256" s="17"/>
      <c r="Q1256" s="17"/>
      <c r="R1256" s="17"/>
      <c r="S1256" s="17"/>
      <c r="T1256" s="4"/>
      <c r="U1256" s="4"/>
    </row>
    <row r="1257" spans="13:21" x14ac:dyDescent="0.35">
      <c r="M1257" s="231"/>
      <c r="N1257" s="17"/>
      <c r="O1257" s="17"/>
      <c r="P1257" s="17"/>
      <c r="Q1257" s="17"/>
      <c r="R1257" s="17"/>
      <c r="S1257" s="17"/>
      <c r="T1257" s="4"/>
      <c r="U1257" s="4"/>
    </row>
    <row r="1258" spans="13:21" x14ac:dyDescent="0.35">
      <c r="M1258" s="231"/>
      <c r="N1258" s="17"/>
      <c r="O1258" s="17"/>
      <c r="P1258" s="17"/>
      <c r="Q1258" s="17"/>
      <c r="R1258" s="17"/>
      <c r="S1258" s="17"/>
      <c r="T1258" s="4"/>
      <c r="U1258" s="4"/>
    </row>
    <row r="1259" spans="13:21" x14ac:dyDescent="0.35">
      <c r="M1259" s="231"/>
      <c r="N1259" s="17"/>
      <c r="O1259" s="17"/>
      <c r="P1259" s="17"/>
      <c r="Q1259" s="17"/>
      <c r="R1259" s="17"/>
      <c r="S1259" s="17"/>
      <c r="T1259" s="4"/>
      <c r="U1259" s="4"/>
    </row>
    <row r="1260" spans="13:21" x14ac:dyDescent="0.35">
      <c r="M1260" s="231"/>
      <c r="N1260" s="17"/>
      <c r="O1260" s="17"/>
      <c r="P1260" s="17"/>
      <c r="Q1260" s="17"/>
      <c r="R1260" s="17"/>
      <c r="S1260" s="17"/>
      <c r="T1260" s="4"/>
      <c r="U1260" s="4"/>
    </row>
    <row r="1261" spans="13:21" x14ac:dyDescent="0.35">
      <c r="M1261" s="231"/>
      <c r="N1261" s="17"/>
      <c r="O1261" s="17"/>
      <c r="P1261" s="17"/>
      <c r="Q1261" s="17"/>
      <c r="R1261" s="17"/>
      <c r="S1261" s="17"/>
      <c r="T1261" s="4"/>
      <c r="U1261" s="4"/>
    </row>
    <row r="1262" spans="13:21" x14ac:dyDescent="0.35">
      <c r="M1262" s="231"/>
      <c r="N1262" s="17"/>
      <c r="O1262" s="17"/>
      <c r="P1262" s="17"/>
      <c r="Q1262" s="17"/>
      <c r="R1262" s="17"/>
      <c r="S1262" s="17"/>
      <c r="T1262" s="4"/>
      <c r="U1262" s="4"/>
    </row>
    <row r="1263" spans="13:21" x14ac:dyDescent="0.35">
      <c r="M1263" s="231"/>
      <c r="N1263" s="17"/>
      <c r="O1263" s="17"/>
      <c r="P1263" s="17"/>
      <c r="Q1263" s="17"/>
      <c r="R1263" s="17"/>
      <c r="S1263" s="17"/>
      <c r="T1263" s="4"/>
      <c r="U1263" s="4"/>
    </row>
    <row r="1264" spans="13:21" x14ac:dyDescent="0.35">
      <c r="M1264" s="231"/>
      <c r="N1264" s="17"/>
      <c r="O1264" s="17"/>
      <c r="P1264" s="17"/>
      <c r="Q1264" s="17"/>
      <c r="R1264" s="17"/>
      <c r="S1264" s="17"/>
      <c r="T1264" s="4"/>
      <c r="U1264" s="4"/>
    </row>
    <row r="1265" spans="13:21" x14ac:dyDescent="0.35">
      <c r="M1265" s="231"/>
      <c r="N1265" s="17"/>
      <c r="O1265" s="17"/>
      <c r="P1265" s="17"/>
      <c r="Q1265" s="17"/>
      <c r="R1265" s="17"/>
      <c r="S1265" s="17"/>
      <c r="T1265" s="4"/>
      <c r="U1265" s="4"/>
    </row>
    <row r="1266" spans="13:21" x14ac:dyDescent="0.35">
      <c r="M1266" s="231"/>
      <c r="N1266" s="17"/>
      <c r="O1266" s="17"/>
      <c r="P1266" s="17"/>
      <c r="Q1266" s="17"/>
      <c r="R1266" s="17"/>
      <c r="S1266" s="17"/>
      <c r="T1266" s="4"/>
      <c r="U1266" s="4"/>
    </row>
    <row r="1267" spans="13:21" x14ac:dyDescent="0.35">
      <c r="M1267" s="231"/>
      <c r="N1267" s="17"/>
      <c r="O1267" s="17"/>
      <c r="P1267" s="17"/>
      <c r="Q1267" s="17"/>
      <c r="R1267" s="17"/>
      <c r="S1267" s="17"/>
      <c r="T1267" s="4"/>
      <c r="U1267" s="4"/>
    </row>
    <row r="1268" spans="13:21" x14ac:dyDescent="0.35">
      <c r="M1268" s="231"/>
      <c r="N1268" s="17"/>
      <c r="O1268" s="17"/>
      <c r="P1268" s="17"/>
      <c r="Q1268" s="17"/>
      <c r="R1268" s="17"/>
      <c r="S1268" s="17"/>
      <c r="T1268" s="4"/>
      <c r="U1268" s="4"/>
    </row>
    <row r="1269" spans="13:21" x14ac:dyDescent="0.35">
      <c r="M1269" s="231"/>
      <c r="N1269" s="17"/>
      <c r="O1269" s="17"/>
      <c r="P1269" s="17"/>
      <c r="Q1269" s="17"/>
      <c r="R1269" s="17"/>
      <c r="S1269" s="17"/>
      <c r="T1269" s="4"/>
      <c r="U1269" s="4"/>
    </row>
    <row r="1270" spans="13:21" x14ac:dyDescent="0.35">
      <c r="M1270" s="231"/>
      <c r="N1270" s="17"/>
      <c r="O1270" s="17"/>
      <c r="P1270" s="17"/>
      <c r="Q1270" s="17"/>
      <c r="R1270" s="17"/>
      <c r="S1270" s="17"/>
      <c r="T1270" s="4"/>
      <c r="U1270" s="4"/>
    </row>
    <row r="1271" spans="13:21" x14ac:dyDescent="0.35">
      <c r="M1271" s="231"/>
      <c r="N1271" s="17"/>
      <c r="O1271" s="17"/>
      <c r="P1271" s="17"/>
      <c r="Q1271" s="17"/>
      <c r="R1271" s="17"/>
      <c r="S1271" s="17"/>
      <c r="T1271" s="4"/>
      <c r="U1271" s="4"/>
    </row>
    <row r="1272" spans="13:21" x14ac:dyDescent="0.35">
      <c r="M1272" s="231"/>
      <c r="N1272" s="17"/>
      <c r="O1272" s="17"/>
      <c r="P1272" s="17"/>
      <c r="Q1272" s="17"/>
      <c r="R1272" s="17"/>
      <c r="S1272" s="17"/>
      <c r="T1272" s="4"/>
      <c r="U1272" s="4"/>
    </row>
    <row r="1273" spans="13:21" x14ac:dyDescent="0.35">
      <c r="M1273" s="231"/>
      <c r="N1273" s="17"/>
      <c r="O1273" s="17"/>
      <c r="P1273" s="17"/>
      <c r="Q1273" s="17"/>
      <c r="R1273" s="17"/>
      <c r="S1273" s="17"/>
      <c r="T1273" s="4"/>
      <c r="U1273" s="4"/>
    </row>
    <row r="1274" spans="13:21" x14ac:dyDescent="0.35">
      <c r="M1274" s="231"/>
      <c r="N1274" s="17"/>
      <c r="O1274" s="17"/>
      <c r="P1274" s="17"/>
      <c r="Q1274" s="17"/>
      <c r="R1274" s="17"/>
      <c r="S1274" s="17"/>
      <c r="T1274" s="4"/>
      <c r="U1274" s="4"/>
    </row>
    <row r="1275" spans="13:21" x14ac:dyDescent="0.35">
      <c r="M1275" s="231"/>
      <c r="N1275" s="17"/>
      <c r="O1275" s="17"/>
      <c r="P1275" s="17"/>
      <c r="Q1275" s="17"/>
      <c r="R1275" s="17"/>
      <c r="S1275" s="17"/>
      <c r="T1275" s="4"/>
      <c r="U1275" s="4"/>
    </row>
    <row r="1276" spans="13:21" x14ac:dyDescent="0.35">
      <c r="M1276" s="231"/>
      <c r="N1276" s="17"/>
      <c r="O1276" s="17"/>
      <c r="P1276" s="17"/>
      <c r="Q1276" s="17"/>
      <c r="R1276" s="17"/>
      <c r="S1276" s="17"/>
      <c r="T1276" s="4"/>
      <c r="U1276" s="4"/>
    </row>
    <row r="1277" spans="13:21" x14ac:dyDescent="0.35">
      <c r="M1277" s="231"/>
      <c r="N1277" s="17"/>
      <c r="O1277" s="17"/>
      <c r="P1277" s="17"/>
      <c r="Q1277" s="17"/>
      <c r="R1277" s="17"/>
      <c r="S1277" s="17"/>
      <c r="T1277" s="4"/>
      <c r="U1277" s="4"/>
    </row>
    <row r="1278" spans="13:21" x14ac:dyDescent="0.35">
      <c r="M1278" s="231"/>
      <c r="N1278" s="17"/>
      <c r="O1278" s="17"/>
      <c r="P1278" s="17"/>
      <c r="Q1278" s="17"/>
      <c r="R1278" s="17"/>
      <c r="S1278" s="17"/>
      <c r="T1278" s="4"/>
      <c r="U1278" s="4"/>
    </row>
    <row r="1279" spans="13:21" x14ac:dyDescent="0.35">
      <c r="M1279" s="231"/>
      <c r="N1279" s="17"/>
      <c r="O1279" s="17"/>
      <c r="P1279" s="17"/>
      <c r="Q1279" s="17"/>
      <c r="R1279" s="17"/>
      <c r="S1279" s="17"/>
      <c r="T1279" s="4"/>
      <c r="U1279" s="4"/>
    </row>
    <row r="1280" spans="13:21" x14ac:dyDescent="0.35">
      <c r="M1280" s="231"/>
      <c r="N1280" s="17"/>
      <c r="O1280" s="17"/>
      <c r="P1280" s="17"/>
      <c r="Q1280" s="17"/>
      <c r="R1280" s="17"/>
      <c r="S1280" s="17"/>
      <c r="T1280" s="4"/>
      <c r="U1280" s="4"/>
    </row>
    <row r="1281" spans="13:21" x14ac:dyDescent="0.35">
      <c r="M1281" s="231"/>
      <c r="N1281" s="17"/>
      <c r="O1281" s="17"/>
      <c r="P1281" s="17"/>
      <c r="Q1281" s="17"/>
      <c r="R1281" s="17"/>
      <c r="S1281" s="17"/>
      <c r="T1281" s="4"/>
      <c r="U1281" s="4"/>
    </row>
    <row r="1282" spans="13:21" x14ac:dyDescent="0.35">
      <c r="M1282" s="231"/>
      <c r="N1282" s="17"/>
      <c r="O1282" s="17"/>
      <c r="P1282" s="17"/>
      <c r="Q1282" s="17"/>
      <c r="R1282" s="17"/>
      <c r="S1282" s="17"/>
      <c r="T1282" s="4"/>
      <c r="U1282" s="4"/>
    </row>
    <row r="1283" spans="13:21" x14ac:dyDescent="0.35">
      <c r="M1283" s="231"/>
      <c r="N1283" s="17"/>
      <c r="O1283" s="17"/>
      <c r="P1283" s="17"/>
      <c r="Q1283" s="17"/>
      <c r="R1283" s="17"/>
      <c r="S1283" s="17"/>
      <c r="T1283" s="4"/>
      <c r="U1283" s="4"/>
    </row>
    <row r="1284" spans="13:21" x14ac:dyDescent="0.35">
      <c r="M1284" s="231"/>
      <c r="N1284" s="17"/>
      <c r="O1284" s="17"/>
      <c r="P1284" s="17"/>
      <c r="Q1284" s="17"/>
      <c r="R1284" s="17"/>
      <c r="S1284" s="17"/>
      <c r="T1284" s="4"/>
      <c r="U1284" s="4"/>
    </row>
    <row r="1285" spans="13:21" x14ac:dyDescent="0.35">
      <c r="M1285" s="231"/>
      <c r="N1285" s="17"/>
      <c r="O1285" s="17"/>
      <c r="P1285" s="17"/>
      <c r="Q1285" s="17"/>
      <c r="R1285" s="17"/>
      <c r="S1285" s="17"/>
      <c r="T1285" s="4"/>
      <c r="U1285" s="4"/>
    </row>
    <row r="1286" spans="13:21" x14ac:dyDescent="0.35">
      <c r="M1286" s="231"/>
      <c r="N1286" s="17"/>
      <c r="O1286" s="17"/>
      <c r="P1286" s="17"/>
      <c r="Q1286" s="17"/>
      <c r="R1286" s="17"/>
      <c r="S1286" s="17"/>
      <c r="T1286" s="4"/>
      <c r="U1286" s="4"/>
    </row>
    <row r="1287" spans="13:21" x14ac:dyDescent="0.35">
      <c r="M1287" s="231"/>
      <c r="N1287" s="17"/>
      <c r="O1287" s="17"/>
      <c r="P1287" s="17"/>
      <c r="Q1287" s="17"/>
      <c r="R1287" s="17"/>
      <c r="S1287" s="17"/>
      <c r="T1287" s="4"/>
      <c r="U1287" s="4"/>
    </row>
    <row r="1288" spans="13:21" x14ac:dyDescent="0.35">
      <c r="M1288" s="231"/>
      <c r="N1288" s="17"/>
      <c r="O1288" s="17"/>
      <c r="P1288" s="17"/>
      <c r="Q1288" s="17"/>
      <c r="R1288" s="17"/>
      <c r="S1288" s="17"/>
      <c r="T1288" s="4"/>
      <c r="U1288" s="4"/>
    </row>
    <row r="1289" spans="13:21" x14ac:dyDescent="0.35">
      <c r="M1289" s="231"/>
      <c r="N1289" s="17"/>
      <c r="O1289" s="17"/>
      <c r="P1289" s="17"/>
      <c r="Q1289" s="17"/>
      <c r="R1289" s="17"/>
      <c r="S1289" s="17"/>
      <c r="T1289" s="4"/>
      <c r="U1289" s="4"/>
    </row>
    <row r="1290" spans="13:21" x14ac:dyDescent="0.35">
      <c r="M1290" s="231"/>
      <c r="N1290" s="17"/>
      <c r="O1290" s="17"/>
      <c r="P1290" s="17"/>
      <c r="Q1290" s="17"/>
      <c r="R1290" s="17"/>
      <c r="S1290" s="17"/>
      <c r="T1290" s="4"/>
      <c r="U1290" s="4"/>
    </row>
    <row r="1291" spans="13:21" x14ac:dyDescent="0.35">
      <c r="M1291" s="231"/>
      <c r="N1291" s="17"/>
      <c r="O1291" s="17"/>
      <c r="P1291" s="17"/>
      <c r="Q1291" s="17"/>
      <c r="R1291" s="17"/>
      <c r="S1291" s="17"/>
      <c r="T1291" s="4"/>
      <c r="U1291" s="4"/>
    </row>
    <row r="1292" spans="13:21" x14ac:dyDescent="0.35">
      <c r="M1292" s="231"/>
      <c r="N1292" s="17"/>
      <c r="O1292" s="17"/>
      <c r="P1292" s="17"/>
      <c r="Q1292" s="17"/>
      <c r="R1292" s="17"/>
      <c r="S1292" s="17"/>
      <c r="T1292" s="4"/>
      <c r="U1292" s="4"/>
    </row>
    <row r="1293" spans="13:21" x14ac:dyDescent="0.35">
      <c r="M1293" s="231"/>
      <c r="N1293" s="17"/>
      <c r="O1293" s="17"/>
      <c r="P1293" s="17"/>
      <c r="Q1293" s="17"/>
      <c r="R1293" s="17"/>
      <c r="S1293" s="17"/>
      <c r="T1293" s="4"/>
      <c r="U1293" s="4"/>
    </row>
    <row r="1294" spans="13:21" x14ac:dyDescent="0.35">
      <c r="M1294" s="231"/>
      <c r="N1294" s="17"/>
      <c r="O1294" s="17"/>
      <c r="P1294" s="17"/>
      <c r="Q1294" s="17"/>
      <c r="R1294" s="17"/>
      <c r="S1294" s="17"/>
      <c r="T1294" s="4"/>
      <c r="U1294" s="4"/>
    </row>
    <row r="1295" spans="13:21" x14ac:dyDescent="0.35">
      <c r="M1295" s="231"/>
      <c r="N1295" s="17"/>
      <c r="O1295" s="17"/>
      <c r="P1295" s="17"/>
      <c r="Q1295" s="17"/>
      <c r="R1295" s="17"/>
      <c r="S1295" s="17"/>
      <c r="T1295" s="4"/>
      <c r="U1295" s="4"/>
    </row>
    <row r="1296" spans="13:21" x14ac:dyDescent="0.35">
      <c r="M1296" s="231"/>
      <c r="N1296" s="17"/>
      <c r="O1296" s="17"/>
      <c r="P1296" s="17"/>
      <c r="Q1296" s="17"/>
      <c r="R1296" s="17"/>
      <c r="S1296" s="17"/>
      <c r="T1296" s="4"/>
      <c r="U1296" s="4"/>
    </row>
    <row r="1297" spans="13:21" x14ac:dyDescent="0.35">
      <c r="M1297" s="231"/>
      <c r="N1297" s="17"/>
      <c r="O1297" s="17"/>
      <c r="P1297" s="17"/>
      <c r="Q1297" s="17"/>
      <c r="R1297" s="17"/>
      <c r="S1297" s="17"/>
      <c r="T1297" s="4"/>
      <c r="U1297" s="4"/>
    </row>
    <row r="1298" spans="13:21" x14ac:dyDescent="0.35">
      <c r="M1298" s="231"/>
      <c r="N1298" s="17"/>
      <c r="O1298" s="17"/>
      <c r="P1298" s="17"/>
      <c r="Q1298" s="17"/>
      <c r="R1298" s="17"/>
      <c r="S1298" s="17"/>
      <c r="T1298" s="4"/>
      <c r="U1298" s="4"/>
    </row>
    <row r="1299" spans="13:21" x14ac:dyDescent="0.35">
      <c r="M1299" s="231"/>
      <c r="N1299" s="17"/>
      <c r="O1299" s="17"/>
      <c r="P1299" s="17"/>
      <c r="Q1299" s="17"/>
      <c r="R1299" s="17"/>
      <c r="S1299" s="17"/>
      <c r="T1299" s="4"/>
      <c r="U1299" s="4"/>
    </row>
    <row r="1300" spans="13:21" x14ac:dyDescent="0.35">
      <c r="M1300" s="231"/>
      <c r="N1300" s="17"/>
      <c r="O1300" s="17"/>
      <c r="P1300" s="17"/>
      <c r="Q1300" s="17"/>
      <c r="R1300" s="17"/>
      <c r="S1300" s="17"/>
      <c r="T1300" s="4"/>
      <c r="U1300" s="4"/>
    </row>
    <row r="1301" spans="13:21" x14ac:dyDescent="0.35">
      <c r="M1301" s="231"/>
      <c r="N1301" s="17"/>
      <c r="O1301" s="17"/>
      <c r="P1301" s="17"/>
      <c r="Q1301" s="17"/>
      <c r="R1301" s="17"/>
      <c r="S1301" s="17"/>
      <c r="T1301" s="4"/>
      <c r="U1301" s="4"/>
    </row>
    <row r="1302" spans="13:21" x14ac:dyDescent="0.35">
      <c r="M1302" s="231"/>
      <c r="N1302" s="17"/>
      <c r="O1302" s="17"/>
      <c r="P1302" s="17"/>
      <c r="Q1302" s="17"/>
      <c r="R1302" s="17"/>
      <c r="S1302" s="17"/>
      <c r="T1302" s="4"/>
      <c r="U1302" s="4"/>
    </row>
    <row r="1303" spans="13:21" x14ac:dyDescent="0.35">
      <c r="M1303" s="231"/>
      <c r="N1303" s="17"/>
      <c r="O1303" s="17"/>
      <c r="P1303" s="17"/>
      <c r="Q1303" s="17"/>
      <c r="R1303" s="17"/>
      <c r="S1303" s="17"/>
      <c r="T1303" s="4"/>
      <c r="U1303" s="4"/>
    </row>
    <row r="1304" spans="13:21" x14ac:dyDescent="0.35">
      <c r="M1304" s="231"/>
      <c r="N1304" s="17"/>
      <c r="O1304" s="17"/>
      <c r="P1304" s="17"/>
      <c r="Q1304" s="17"/>
      <c r="R1304" s="17"/>
      <c r="S1304" s="17"/>
      <c r="T1304" s="4"/>
      <c r="U1304" s="4"/>
    </row>
    <row r="1305" spans="13:21" x14ac:dyDescent="0.35">
      <c r="M1305" s="231"/>
      <c r="N1305" s="17"/>
      <c r="O1305" s="17"/>
      <c r="P1305" s="17"/>
      <c r="Q1305" s="17"/>
      <c r="R1305" s="17"/>
      <c r="S1305" s="17"/>
      <c r="T1305" s="4"/>
      <c r="U1305" s="4"/>
    </row>
    <row r="1306" spans="13:21" x14ac:dyDescent="0.35">
      <c r="M1306" s="231"/>
      <c r="N1306" s="17"/>
      <c r="O1306" s="17"/>
      <c r="P1306" s="17"/>
      <c r="Q1306" s="17"/>
      <c r="R1306" s="17"/>
      <c r="S1306" s="17"/>
      <c r="T1306" s="4"/>
      <c r="U1306" s="4"/>
    </row>
    <row r="1307" spans="13:21" x14ac:dyDescent="0.35">
      <c r="M1307" s="231"/>
      <c r="N1307" s="17"/>
      <c r="O1307" s="17"/>
      <c r="P1307" s="17"/>
      <c r="Q1307" s="17"/>
      <c r="R1307" s="17"/>
      <c r="S1307" s="17"/>
      <c r="T1307" s="4"/>
      <c r="U1307" s="4"/>
    </row>
    <row r="1308" spans="13:21" x14ac:dyDescent="0.35">
      <c r="M1308" s="231"/>
      <c r="N1308" s="17"/>
      <c r="O1308" s="17"/>
      <c r="P1308" s="17"/>
      <c r="Q1308" s="17"/>
      <c r="R1308" s="17"/>
      <c r="S1308" s="17"/>
      <c r="T1308" s="4"/>
      <c r="U1308" s="4"/>
    </row>
    <row r="1309" spans="13:21" x14ac:dyDescent="0.35">
      <c r="M1309" s="231"/>
      <c r="N1309" s="17"/>
      <c r="O1309" s="17"/>
      <c r="P1309" s="17"/>
      <c r="Q1309" s="17"/>
      <c r="R1309" s="17"/>
      <c r="S1309" s="17"/>
      <c r="T1309" s="4"/>
      <c r="U1309" s="4"/>
    </row>
    <row r="1310" spans="13:21" x14ac:dyDescent="0.35">
      <c r="M1310" s="231"/>
      <c r="N1310" s="17"/>
      <c r="O1310" s="17"/>
      <c r="P1310" s="17"/>
      <c r="Q1310" s="17"/>
      <c r="R1310" s="17"/>
      <c r="S1310" s="17"/>
      <c r="T1310" s="4"/>
      <c r="U1310" s="4"/>
    </row>
    <row r="1311" spans="13:21" x14ac:dyDescent="0.35">
      <c r="M1311" s="231"/>
      <c r="N1311" s="17"/>
      <c r="O1311" s="17"/>
      <c r="P1311" s="17"/>
      <c r="Q1311" s="17"/>
      <c r="R1311" s="17"/>
      <c r="S1311" s="17"/>
      <c r="T1311" s="4"/>
      <c r="U1311" s="4"/>
    </row>
    <row r="1312" spans="13:21" x14ac:dyDescent="0.35">
      <c r="M1312" s="231"/>
      <c r="N1312" s="17"/>
      <c r="O1312" s="17"/>
      <c r="P1312" s="17"/>
      <c r="Q1312" s="17"/>
      <c r="R1312" s="17"/>
      <c r="S1312" s="17"/>
      <c r="T1312" s="4"/>
      <c r="U1312" s="4"/>
    </row>
    <row r="1313" spans="13:21" x14ac:dyDescent="0.35">
      <c r="M1313" s="231"/>
      <c r="N1313" s="17"/>
      <c r="O1313" s="17"/>
      <c r="P1313" s="17"/>
      <c r="Q1313" s="17"/>
      <c r="R1313" s="17"/>
      <c r="S1313" s="17"/>
      <c r="T1313" s="4"/>
      <c r="U1313" s="4"/>
    </row>
    <row r="1314" spans="13:21" x14ac:dyDescent="0.35">
      <c r="M1314" s="231"/>
      <c r="N1314" s="17"/>
      <c r="O1314" s="17"/>
      <c r="P1314" s="17"/>
      <c r="Q1314" s="17"/>
      <c r="R1314" s="17"/>
      <c r="S1314" s="17"/>
      <c r="T1314" s="4"/>
      <c r="U1314" s="4"/>
    </row>
    <row r="1315" spans="13:21" x14ac:dyDescent="0.35">
      <c r="M1315" s="231"/>
      <c r="N1315" s="17"/>
      <c r="O1315" s="17"/>
      <c r="P1315" s="17"/>
      <c r="Q1315" s="17"/>
      <c r="R1315" s="17"/>
      <c r="S1315" s="17"/>
      <c r="T1315" s="4"/>
      <c r="U1315" s="4"/>
    </row>
    <row r="1316" spans="13:21" x14ac:dyDescent="0.35">
      <c r="M1316" s="231"/>
      <c r="N1316" s="17"/>
      <c r="O1316" s="17"/>
      <c r="P1316" s="17"/>
      <c r="Q1316" s="17"/>
      <c r="R1316" s="17"/>
      <c r="S1316" s="17"/>
      <c r="T1316" s="4"/>
      <c r="U1316" s="4"/>
    </row>
    <row r="1317" spans="13:21" x14ac:dyDescent="0.35">
      <c r="M1317" s="231"/>
      <c r="N1317" s="17"/>
      <c r="O1317" s="17"/>
      <c r="P1317" s="17"/>
      <c r="Q1317" s="17"/>
      <c r="R1317" s="17"/>
      <c r="S1317" s="17"/>
      <c r="T1317" s="4"/>
      <c r="U1317" s="4"/>
    </row>
    <row r="1318" spans="13:21" x14ac:dyDescent="0.35">
      <c r="M1318" s="231"/>
      <c r="N1318" s="17"/>
      <c r="O1318" s="17"/>
      <c r="P1318" s="17"/>
      <c r="Q1318" s="17"/>
      <c r="R1318" s="17"/>
      <c r="S1318" s="17"/>
      <c r="T1318" s="4"/>
      <c r="U1318" s="4"/>
    </row>
    <row r="1319" spans="13:21" x14ac:dyDescent="0.35">
      <c r="M1319" s="231"/>
      <c r="N1319" s="17"/>
      <c r="O1319" s="17"/>
      <c r="P1319" s="17"/>
      <c r="Q1319" s="17"/>
      <c r="R1319" s="17"/>
      <c r="S1319" s="17"/>
      <c r="T1319" s="4"/>
      <c r="U1319" s="4"/>
    </row>
    <row r="1320" spans="13:21" x14ac:dyDescent="0.35">
      <c r="M1320" s="231"/>
      <c r="N1320" s="17"/>
      <c r="O1320" s="17"/>
      <c r="P1320" s="17"/>
      <c r="Q1320" s="17"/>
      <c r="R1320" s="17"/>
      <c r="S1320" s="17"/>
      <c r="T1320" s="4"/>
      <c r="U1320" s="4"/>
    </row>
    <row r="1321" spans="13:21" x14ac:dyDescent="0.35">
      <c r="M1321" s="231"/>
      <c r="N1321" s="17"/>
      <c r="O1321" s="17"/>
      <c r="P1321" s="17"/>
      <c r="Q1321" s="17"/>
      <c r="R1321" s="17"/>
      <c r="S1321" s="17"/>
      <c r="T1321" s="4"/>
      <c r="U1321" s="4"/>
    </row>
    <row r="1322" spans="13:21" x14ac:dyDescent="0.35">
      <c r="M1322" s="231"/>
      <c r="N1322" s="17"/>
      <c r="O1322" s="17"/>
      <c r="P1322" s="17"/>
      <c r="Q1322" s="17"/>
      <c r="R1322" s="17"/>
      <c r="S1322" s="17"/>
      <c r="T1322" s="4"/>
      <c r="U1322" s="4"/>
    </row>
    <row r="1323" spans="13:21" x14ac:dyDescent="0.35">
      <c r="M1323" s="231"/>
      <c r="N1323" s="17"/>
      <c r="O1323" s="17"/>
      <c r="P1323" s="17"/>
      <c r="Q1323" s="17"/>
      <c r="R1323" s="17"/>
      <c r="S1323" s="17"/>
      <c r="T1323" s="4"/>
      <c r="U1323" s="4"/>
    </row>
    <row r="1324" spans="13:21" x14ac:dyDescent="0.35">
      <c r="M1324" s="231"/>
      <c r="N1324" s="17"/>
      <c r="O1324" s="17"/>
      <c r="P1324" s="17"/>
      <c r="Q1324" s="17"/>
      <c r="R1324" s="17"/>
      <c r="S1324" s="17"/>
      <c r="T1324" s="4"/>
      <c r="U1324" s="4"/>
    </row>
    <row r="1325" spans="13:21" x14ac:dyDescent="0.35">
      <c r="M1325" s="231"/>
      <c r="N1325" s="17"/>
      <c r="O1325" s="17"/>
      <c r="P1325" s="17"/>
      <c r="Q1325" s="17"/>
      <c r="R1325" s="17"/>
      <c r="S1325" s="17"/>
      <c r="T1325" s="4"/>
      <c r="U1325" s="4"/>
    </row>
    <row r="1326" spans="13:21" x14ac:dyDescent="0.35">
      <c r="M1326" s="231"/>
      <c r="N1326" s="17"/>
      <c r="O1326" s="17"/>
      <c r="P1326" s="17"/>
      <c r="Q1326" s="17"/>
      <c r="R1326" s="17"/>
      <c r="S1326" s="17"/>
      <c r="T1326" s="4"/>
      <c r="U1326" s="4"/>
    </row>
    <row r="1327" spans="13:21" x14ac:dyDescent="0.35">
      <c r="M1327" s="231"/>
      <c r="N1327" s="17"/>
      <c r="O1327" s="17"/>
      <c r="P1327" s="17"/>
      <c r="Q1327" s="17"/>
      <c r="R1327" s="17"/>
      <c r="S1327" s="17"/>
      <c r="T1327" s="4"/>
      <c r="U1327" s="4"/>
    </row>
    <row r="1328" spans="13:21" x14ac:dyDescent="0.35">
      <c r="M1328" s="231"/>
      <c r="N1328" s="17"/>
      <c r="O1328" s="17"/>
      <c r="P1328" s="17"/>
      <c r="Q1328" s="17"/>
      <c r="R1328" s="17"/>
      <c r="S1328" s="17"/>
      <c r="T1328" s="4"/>
      <c r="U1328" s="4"/>
    </row>
    <row r="1329" spans="13:21" x14ac:dyDescent="0.35">
      <c r="M1329" s="231"/>
      <c r="N1329" s="17"/>
      <c r="O1329" s="17"/>
      <c r="P1329" s="17"/>
      <c r="Q1329" s="17"/>
      <c r="R1329" s="17"/>
      <c r="S1329" s="17"/>
      <c r="T1329" s="4"/>
      <c r="U1329" s="4"/>
    </row>
    <row r="1330" spans="13:21" x14ac:dyDescent="0.35">
      <c r="M1330" s="231"/>
      <c r="N1330" s="17"/>
      <c r="O1330" s="17"/>
      <c r="P1330" s="17"/>
      <c r="Q1330" s="17"/>
      <c r="R1330" s="17"/>
      <c r="S1330" s="17"/>
      <c r="T1330" s="4"/>
      <c r="U1330" s="4"/>
    </row>
    <row r="1331" spans="13:21" x14ac:dyDescent="0.35">
      <c r="M1331" s="231"/>
      <c r="N1331" s="17"/>
      <c r="O1331" s="17"/>
      <c r="P1331" s="17"/>
      <c r="Q1331" s="17"/>
      <c r="R1331" s="17"/>
      <c r="S1331" s="17"/>
      <c r="T1331" s="4"/>
      <c r="U1331" s="4"/>
    </row>
    <row r="1332" spans="13:21" x14ac:dyDescent="0.35">
      <c r="M1332" s="231"/>
      <c r="N1332" s="17"/>
      <c r="O1332" s="17"/>
      <c r="P1332" s="17"/>
      <c r="Q1332" s="17"/>
      <c r="R1332" s="17"/>
      <c r="S1332" s="17"/>
      <c r="T1332" s="4"/>
      <c r="U1332" s="4"/>
    </row>
    <row r="1333" spans="13:21" x14ac:dyDescent="0.35">
      <c r="M1333" s="231"/>
      <c r="N1333" s="17"/>
      <c r="O1333" s="17"/>
      <c r="P1333" s="17"/>
      <c r="Q1333" s="17"/>
      <c r="R1333" s="17"/>
      <c r="S1333" s="17"/>
      <c r="T1333" s="4"/>
      <c r="U1333" s="4"/>
    </row>
    <row r="1334" spans="13:21" x14ac:dyDescent="0.35">
      <c r="M1334" s="231"/>
      <c r="N1334" s="17"/>
      <c r="O1334" s="17"/>
      <c r="P1334" s="17"/>
      <c r="Q1334" s="17"/>
      <c r="R1334" s="17"/>
      <c r="S1334" s="17"/>
      <c r="T1334" s="4"/>
      <c r="U1334" s="4"/>
    </row>
    <row r="1335" spans="13:21" x14ac:dyDescent="0.35">
      <c r="M1335" s="231"/>
      <c r="N1335" s="17"/>
      <c r="O1335" s="17"/>
      <c r="P1335" s="17"/>
      <c r="Q1335" s="17"/>
      <c r="R1335" s="17"/>
      <c r="S1335" s="17"/>
      <c r="T1335" s="4"/>
      <c r="U1335" s="4"/>
    </row>
    <row r="1336" spans="13:21" x14ac:dyDescent="0.35">
      <c r="M1336" s="231"/>
      <c r="N1336" s="17"/>
      <c r="O1336" s="17"/>
      <c r="P1336" s="17"/>
      <c r="Q1336" s="17"/>
      <c r="R1336" s="17"/>
      <c r="S1336" s="17"/>
      <c r="T1336" s="4"/>
      <c r="U1336" s="4"/>
    </row>
    <row r="1337" spans="13:21" x14ac:dyDescent="0.35">
      <c r="M1337" s="231"/>
      <c r="N1337" s="17"/>
      <c r="O1337" s="17"/>
      <c r="P1337" s="17"/>
      <c r="Q1337" s="17"/>
      <c r="R1337" s="17"/>
      <c r="S1337" s="17"/>
      <c r="T1337" s="4"/>
      <c r="U1337" s="4"/>
    </row>
    <row r="1338" spans="13:21" x14ac:dyDescent="0.35">
      <c r="M1338" s="231"/>
      <c r="N1338" s="17"/>
      <c r="O1338" s="17"/>
      <c r="P1338" s="17"/>
      <c r="Q1338" s="17"/>
      <c r="R1338" s="17"/>
      <c r="S1338" s="17"/>
      <c r="T1338" s="4"/>
      <c r="U1338" s="4"/>
    </row>
    <row r="1339" spans="13:21" x14ac:dyDescent="0.35">
      <c r="M1339" s="231"/>
      <c r="N1339" s="17"/>
      <c r="O1339" s="17"/>
      <c r="P1339" s="17"/>
      <c r="Q1339" s="17"/>
      <c r="R1339" s="17"/>
      <c r="S1339" s="17"/>
      <c r="T1339" s="4"/>
      <c r="U1339" s="4"/>
    </row>
    <row r="1340" spans="13:21" x14ac:dyDescent="0.35">
      <c r="M1340" s="231"/>
      <c r="N1340" s="17"/>
      <c r="O1340" s="17"/>
      <c r="P1340" s="17"/>
      <c r="Q1340" s="17"/>
      <c r="R1340" s="17"/>
      <c r="S1340" s="17"/>
      <c r="T1340" s="4"/>
      <c r="U1340" s="4"/>
    </row>
    <row r="1341" spans="13:21" x14ac:dyDescent="0.35">
      <c r="M1341" s="231"/>
      <c r="N1341" s="17"/>
      <c r="O1341" s="17"/>
      <c r="P1341" s="17"/>
      <c r="Q1341" s="17"/>
      <c r="R1341" s="17"/>
      <c r="S1341" s="17"/>
      <c r="T1341" s="4"/>
      <c r="U1341" s="4"/>
    </row>
    <row r="1342" spans="13:21" x14ac:dyDescent="0.35">
      <c r="M1342" s="231"/>
      <c r="N1342" s="17"/>
      <c r="O1342" s="17"/>
      <c r="P1342" s="17"/>
      <c r="Q1342" s="17"/>
      <c r="R1342" s="17"/>
      <c r="S1342" s="17"/>
      <c r="T1342" s="4"/>
      <c r="U1342" s="4"/>
    </row>
    <row r="1343" spans="13:21" x14ac:dyDescent="0.35">
      <c r="M1343" s="231"/>
      <c r="N1343" s="17"/>
      <c r="O1343" s="17"/>
      <c r="P1343" s="17"/>
      <c r="Q1343" s="17"/>
      <c r="R1343" s="17"/>
      <c r="S1343" s="17"/>
      <c r="T1343" s="4"/>
      <c r="U1343" s="4"/>
    </row>
    <row r="1344" spans="13:21" x14ac:dyDescent="0.35">
      <c r="M1344" s="231"/>
      <c r="N1344" s="17"/>
      <c r="O1344" s="17"/>
      <c r="P1344" s="17"/>
      <c r="Q1344" s="17"/>
      <c r="R1344" s="17"/>
      <c r="S1344" s="17"/>
      <c r="T1344" s="4"/>
      <c r="U1344" s="4"/>
    </row>
    <row r="1345" spans="13:21" x14ac:dyDescent="0.35">
      <c r="M1345" s="231"/>
      <c r="N1345" s="17"/>
      <c r="O1345" s="17"/>
      <c r="P1345" s="17"/>
      <c r="Q1345" s="17"/>
      <c r="R1345" s="17"/>
      <c r="S1345" s="17"/>
      <c r="T1345" s="4"/>
      <c r="U1345" s="4"/>
    </row>
    <row r="1346" spans="13:21" x14ac:dyDescent="0.35">
      <c r="M1346" s="231"/>
      <c r="N1346" s="17"/>
      <c r="O1346" s="17"/>
      <c r="P1346" s="17"/>
      <c r="Q1346" s="17"/>
      <c r="R1346" s="17"/>
      <c r="S1346" s="17"/>
      <c r="T1346" s="4"/>
      <c r="U1346" s="4"/>
    </row>
    <row r="1347" spans="13:21" x14ac:dyDescent="0.35">
      <c r="M1347" s="231"/>
      <c r="N1347" s="17"/>
      <c r="O1347" s="17"/>
      <c r="P1347" s="17"/>
      <c r="Q1347" s="17"/>
      <c r="R1347" s="17"/>
      <c r="S1347" s="17"/>
      <c r="T1347" s="4"/>
      <c r="U1347" s="4"/>
    </row>
    <row r="1348" spans="13:21" x14ac:dyDescent="0.35">
      <c r="M1348" s="231"/>
      <c r="N1348" s="17"/>
      <c r="O1348" s="17"/>
      <c r="P1348" s="17"/>
      <c r="Q1348" s="17"/>
      <c r="R1348" s="17"/>
      <c r="S1348" s="17"/>
      <c r="T1348" s="4"/>
      <c r="U1348" s="4"/>
    </row>
    <row r="1349" spans="13:21" x14ac:dyDescent="0.35">
      <c r="M1349" s="231"/>
      <c r="N1349" s="17"/>
      <c r="O1349" s="17"/>
      <c r="P1349" s="17"/>
      <c r="Q1349" s="17"/>
      <c r="R1349" s="17"/>
      <c r="S1349" s="17"/>
      <c r="T1349" s="4"/>
      <c r="U1349" s="4"/>
    </row>
    <row r="1350" spans="13:21" x14ac:dyDescent="0.35">
      <c r="M1350" s="231"/>
      <c r="N1350" s="17"/>
      <c r="O1350" s="17"/>
      <c r="P1350" s="17"/>
      <c r="Q1350" s="17"/>
      <c r="R1350" s="17"/>
      <c r="S1350" s="17"/>
      <c r="T1350" s="4"/>
      <c r="U1350" s="4"/>
    </row>
    <row r="1351" spans="13:21" x14ac:dyDescent="0.35">
      <c r="M1351" s="231"/>
      <c r="N1351" s="17"/>
      <c r="O1351" s="17"/>
      <c r="P1351" s="17"/>
      <c r="Q1351" s="17"/>
      <c r="R1351" s="17"/>
      <c r="S1351" s="17"/>
      <c r="T1351" s="4"/>
      <c r="U1351" s="4"/>
    </row>
    <row r="1352" spans="13:21" x14ac:dyDescent="0.35">
      <c r="M1352" s="231"/>
      <c r="N1352" s="17"/>
      <c r="O1352" s="17"/>
      <c r="P1352" s="17"/>
      <c r="Q1352" s="17"/>
      <c r="R1352" s="17"/>
      <c r="S1352" s="17"/>
      <c r="T1352" s="4"/>
      <c r="U1352" s="4"/>
    </row>
    <row r="1353" spans="13:21" x14ac:dyDescent="0.35">
      <c r="M1353" s="231"/>
      <c r="N1353" s="17"/>
      <c r="O1353" s="17"/>
      <c r="P1353" s="17"/>
      <c r="Q1353" s="17"/>
      <c r="R1353" s="17"/>
      <c r="S1353" s="17"/>
      <c r="T1353" s="4"/>
      <c r="U1353" s="4"/>
    </row>
    <row r="1354" spans="13:21" x14ac:dyDescent="0.35">
      <c r="M1354" s="231"/>
      <c r="N1354" s="17"/>
      <c r="O1354" s="17"/>
      <c r="P1354" s="17"/>
      <c r="Q1354" s="17"/>
      <c r="R1354" s="17"/>
      <c r="S1354" s="17"/>
      <c r="T1354" s="4"/>
      <c r="U1354" s="4"/>
    </row>
    <row r="1355" spans="13:21" x14ac:dyDescent="0.35">
      <c r="M1355" s="231"/>
      <c r="N1355" s="17"/>
      <c r="O1355" s="17"/>
      <c r="P1355" s="17"/>
      <c r="Q1355" s="17"/>
      <c r="R1355" s="17"/>
      <c r="S1355" s="17"/>
      <c r="T1355" s="4"/>
      <c r="U1355" s="4"/>
    </row>
    <row r="1356" spans="13:21" x14ac:dyDescent="0.35">
      <c r="M1356" s="231"/>
      <c r="N1356" s="17"/>
      <c r="O1356" s="17"/>
      <c r="P1356" s="17"/>
      <c r="Q1356" s="17"/>
      <c r="R1356" s="17"/>
      <c r="S1356" s="17"/>
      <c r="T1356" s="4"/>
      <c r="U1356" s="4"/>
    </row>
    <row r="1357" spans="13:21" x14ac:dyDescent="0.35">
      <c r="M1357" s="231"/>
      <c r="N1357" s="17"/>
      <c r="O1357" s="17"/>
      <c r="P1357" s="17"/>
      <c r="Q1357" s="17"/>
      <c r="R1357" s="17"/>
      <c r="S1357" s="17"/>
      <c r="T1357" s="4"/>
      <c r="U1357" s="4"/>
    </row>
    <row r="1358" spans="13:21" x14ac:dyDescent="0.35">
      <c r="M1358" s="231"/>
      <c r="N1358" s="17"/>
      <c r="O1358" s="17"/>
      <c r="P1358" s="17"/>
      <c r="Q1358" s="17"/>
      <c r="R1358" s="17"/>
      <c r="S1358" s="17"/>
      <c r="T1358" s="4"/>
      <c r="U1358" s="4"/>
    </row>
    <row r="1359" spans="13:21" x14ac:dyDescent="0.35">
      <c r="M1359" s="231"/>
      <c r="N1359" s="17"/>
      <c r="O1359" s="17"/>
      <c r="P1359" s="17"/>
      <c r="Q1359" s="17"/>
      <c r="R1359" s="17"/>
      <c r="S1359" s="17"/>
      <c r="T1359" s="4"/>
      <c r="U1359" s="4"/>
    </row>
    <row r="1360" spans="13:21" x14ac:dyDescent="0.35">
      <c r="M1360" s="231"/>
      <c r="N1360" s="17"/>
      <c r="O1360" s="17"/>
      <c r="P1360" s="17"/>
      <c r="Q1360" s="17"/>
      <c r="R1360" s="17"/>
      <c r="S1360" s="17"/>
      <c r="T1360" s="4"/>
      <c r="U1360" s="4"/>
    </row>
    <row r="1361" spans="13:21" x14ac:dyDescent="0.35">
      <c r="M1361" s="231"/>
      <c r="N1361" s="17"/>
      <c r="O1361" s="17"/>
      <c r="P1361" s="17"/>
      <c r="Q1361" s="17"/>
      <c r="R1361" s="17"/>
      <c r="S1361" s="17"/>
      <c r="T1361" s="4"/>
      <c r="U1361" s="4"/>
    </row>
    <row r="1362" spans="13:21" x14ac:dyDescent="0.35">
      <c r="M1362" s="231"/>
      <c r="N1362" s="17"/>
      <c r="O1362" s="17"/>
      <c r="P1362" s="17"/>
      <c r="Q1362" s="17"/>
      <c r="R1362" s="17"/>
      <c r="S1362" s="17"/>
      <c r="T1362" s="4"/>
      <c r="U1362" s="4"/>
    </row>
    <row r="1363" spans="13:21" x14ac:dyDescent="0.35">
      <c r="M1363" s="231"/>
      <c r="N1363" s="17"/>
      <c r="O1363" s="17"/>
      <c r="P1363" s="17"/>
      <c r="Q1363" s="17"/>
      <c r="R1363" s="17"/>
      <c r="S1363" s="17"/>
      <c r="T1363" s="4"/>
      <c r="U1363" s="4"/>
    </row>
    <row r="1364" spans="13:21" x14ac:dyDescent="0.35">
      <c r="M1364" s="231"/>
      <c r="N1364" s="17"/>
      <c r="O1364" s="17"/>
      <c r="P1364" s="17"/>
      <c r="Q1364" s="17"/>
      <c r="R1364" s="17"/>
      <c r="S1364" s="17"/>
      <c r="T1364" s="4"/>
      <c r="U1364" s="4"/>
    </row>
    <row r="1365" spans="13:21" x14ac:dyDescent="0.35">
      <c r="M1365" s="231"/>
      <c r="N1365" s="17"/>
      <c r="O1365" s="17"/>
      <c r="P1365" s="17"/>
      <c r="Q1365" s="17"/>
      <c r="R1365" s="17"/>
      <c r="S1365" s="17"/>
      <c r="T1365" s="4"/>
      <c r="U1365" s="4"/>
    </row>
    <row r="1366" spans="13:21" x14ac:dyDescent="0.35">
      <c r="M1366" s="231"/>
      <c r="N1366" s="17"/>
      <c r="O1366" s="17"/>
      <c r="P1366" s="17"/>
      <c r="Q1366" s="17"/>
      <c r="R1366" s="17"/>
      <c r="S1366" s="17"/>
      <c r="T1366" s="4"/>
      <c r="U1366" s="4"/>
    </row>
    <row r="1367" spans="13:21" x14ac:dyDescent="0.35">
      <c r="M1367" s="231"/>
      <c r="N1367" s="17"/>
      <c r="O1367" s="17"/>
      <c r="P1367" s="17"/>
      <c r="Q1367" s="17"/>
      <c r="R1367" s="17"/>
      <c r="S1367" s="17"/>
      <c r="T1367" s="4"/>
      <c r="U1367" s="4"/>
    </row>
    <row r="1368" spans="13:21" x14ac:dyDescent="0.35">
      <c r="M1368" s="231"/>
      <c r="N1368" s="17"/>
      <c r="O1368" s="17"/>
      <c r="P1368" s="17"/>
      <c r="Q1368" s="17"/>
      <c r="R1368" s="17"/>
      <c r="S1368" s="17"/>
      <c r="T1368" s="4"/>
      <c r="U1368" s="4"/>
    </row>
    <row r="1369" spans="13:21" x14ac:dyDescent="0.35">
      <c r="M1369" s="231"/>
      <c r="N1369" s="17"/>
      <c r="O1369" s="17"/>
      <c r="P1369" s="17"/>
      <c r="Q1369" s="17"/>
      <c r="R1369" s="17"/>
      <c r="S1369" s="17"/>
      <c r="T1369" s="4"/>
      <c r="U1369" s="4"/>
    </row>
    <row r="1370" spans="13:21" x14ac:dyDescent="0.35">
      <c r="M1370" s="231"/>
      <c r="N1370" s="17"/>
      <c r="O1370" s="17"/>
      <c r="P1370" s="17"/>
      <c r="Q1370" s="17"/>
      <c r="R1370" s="17"/>
      <c r="S1370" s="17"/>
      <c r="T1370" s="4"/>
      <c r="U1370" s="4"/>
    </row>
    <row r="1371" spans="13:21" x14ac:dyDescent="0.35">
      <c r="M1371" s="231"/>
      <c r="N1371" s="17"/>
      <c r="O1371" s="17"/>
      <c r="P1371" s="17"/>
      <c r="Q1371" s="17"/>
      <c r="R1371" s="17"/>
      <c r="S1371" s="17"/>
      <c r="T1371" s="4"/>
      <c r="U1371" s="4"/>
    </row>
    <row r="1372" spans="13:21" x14ac:dyDescent="0.35">
      <c r="M1372" s="231"/>
      <c r="N1372" s="17"/>
      <c r="O1372" s="17"/>
      <c r="P1372" s="17"/>
      <c r="Q1372" s="17"/>
      <c r="R1372" s="17"/>
      <c r="S1372" s="17"/>
      <c r="T1372" s="4"/>
      <c r="U1372" s="4"/>
    </row>
    <row r="1373" spans="13:21" x14ac:dyDescent="0.35">
      <c r="M1373" s="231"/>
      <c r="N1373" s="17"/>
      <c r="O1373" s="17"/>
      <c r="P1373" s="17"/>
      <c r="Q1373" s="17"/>
      <c r="R1373" s="17"/>
      <c r="S1373" s="17"/>
      <c r="T1373" s="4"/>
      <c r="U1373" s="4"/>
    </row>
    <row r="1374" spans="13:21" x14ac:dyDescent="0.35">
      <c r="M1374" s="231"/>
      <c r="N1374" s="17"/>
      <c r="O1374" s="17"/>
      <c r="P1374" s="17"/>
      <c r="Q1374" s="17"/>
      <c r="R1374" s="17"/>
      <c r="S1374" s="17"/>
      <c r="T1374" s="4"/>
      <c r="U1374" s="4"/>
    </row>
    <row r="1375" spans="13:21" x14ac:dyDescent="0.35">
      <c r="M1375" s="231"/>
      <c r="N1375" s="17"/>
      <c r="O1375" s="17"/>
      <c r="P1375" s="17"/>
      <c r="Q1375" s="17"/>
      <c r="R1375" s="17"/>
      <c r="S1375" s="17"/>
      <c r="T1375" s="4"/>
      <c r="U1375" s="4"/>
    </row>
    <row r="1376" spans="13:21" x14ac:dyDescent="0.35">
      <c r="M1376" s="231"/>
      <c r="N1376" s="17"/>
      <c r="O1376" s="17"/>
      <c r="P1376" s="17"/>
      <c r="Q1376" s="17"/>
      <c r="R1376" s="17"/>
      <c r="S1376" s="17"/>
      <c r="T1376" s="4"/>
      <c r="U1376" s="4"/>
    </row>
    <row r="1377" spans="13:21" x14ac:dyDescent="0.35">
      <c r="M1377" s="231"/>
      <c r="N1377" s="17"/>
      <c r="O1377" s="17"/>
      <c r="P1377" s="17"/>
      <c r="Q1377" s="17"/>
      <c r="R1377" s="17"/>
      <c r="S1377" s="17"/>
      <c r="T1377" s="4"/>
      <c r="U1377" s="4"/>
    </row>
    <row r="1378" spans="13:21" x14ac:dyDescent="0.35">
      <c r="M1378" s="231"/>
      <c r="N1378" s="17"/>
      <c r="O1378" s="17"/>
      <c r="P1378" s="17"/>
      <c r="Q1378" s="17"/>
      <c r="R1378" s="17"/>
      <c r="S1378" s="17"/>
      <c r="T1378" s="4"/>
      <c r="U1378" s="4"/>
    </row>
    <row r="1379" spans="13:21" x14ac:dyDescent="0.35">
      <c r="M1379" s="231"/>
      <c r="N1379" s="17"/>
      <c r="O1379" s="17"/>
      <c r="P1379" s="17"/>
      <c r="Q1379" s="17"/>
      <c r="R1379" s="17"/>
      <c r="S1379" s="17"/>
      <c r="T1379" s="4"/>
      <c r="U1379" s="4"/>
    </row>
    <row r="1380" spans="13:21" x14ac:dyDescent="0.35">
      <c r="M1380" s="231"/>
      <c r="N1380" s="17"/>
      <c r="O1380" s="17"/>
      <c r="P1380" s="17"/>
      <c r="Q1380" s="17"/>
      <c r="R1380" s="17"/>
      <c r="S1380" s="17"/>
      <c r="T1380" s="4"/>
      <c r="U1380" s="4"/>
    </row>
    <row r="1381" spans="13:21" x14ac:dyDescent="0.35">
      <c r="M1381" s="231"/>
      <c r="N1381" s="17"/>
      <c r="O1381" s="17"/>
      <c r="P1381" s="17"/>
      <c r="Q1381" s="17"/>
      <c r="R1381" s="17"/>
      <c r="S1381" s="17"/>
      <c r="T1381" s="4"/>
      <c r="U1381" s="4"/>
    </row>
    <row r="1382" spans="13:21" x14ac:dyDescent="0.35">
      <c r="M1382" s="231"/>
      <c r="N1382" s="17"/>
      <c r="O1382" s="17"/>
      <c r="P1382" s="17"/>
      <c r="Q1382" s="17"/>
      <c r="R1382" s="17"/>
      <c r="S1382" s="17"/>
      <c r="T1382" s="4"/>
      <c r="U1382" s="4"/>
    </row>
    <row r="1383" spans="13:21" x14ac:dyDescent="0.35">
      <c r="M1383" s="231"/>
      <c r="N1383" s="17"/>
      <c r="O1383" s="17"/>
      <c r="P1383" s="17"/>
      <c r="Q1383" s="17"/>
      <c r="R1383" s="17"/>
      <c r="S1383" s="17"/>
      <c r="T1383" s="4"/>
      <c r="U1383" s="4"/>
    </row>
    <row r="1384" spans="13:21" x14ac:dyDescent="0.35">
      <c r="M1384" s="231"/>
      <c r="N1384" s="17"/>
      <c r="O1384" s="17"/>
      <c r="P1384" s="17"/>
      <c r="Q1384" s="17"/>
      <c r="R1384" s="17"/>
      <c r="S1384" s="17"/>
      <c r="T1384" s="4"/>
      <c r="U1384" s="4"/>
    </row>
    <row r="1385" spans="13:21" x14ac:dyDescent="0.35">
      <c r="M1385" s="231"/>
      <c r="N1385" s="17"/>
      <c r="O1385" s="17"/>
      <c r="P1385" s="17"/>
      <c r="Q1385" s="17"/>
      <c r="R1385" s="17"/>
      <c r="S1385" s="17"/>
      <c r="T1385" s="4"/>
      <c r="U1385" s="4"/>
    </row>
    <row r="1386" spans="13:21" x14ac:dyDescent="0.35">
      <c r="M1386" s="231"/>
      <c r="N1386" s="17"/>
      <c r="O1386" s="17"/>
      <c r="P1386" s="17"/>
      <c r="Q1386" s="17"/>
      <c r="R1386" s="17"/>
      <c r="S1386" s="17"/>
      <c r="T1386" s="4"/>
      <c r="U1386" s="4"/>
    </row>
    <row r="1387" spans="13:21" x14ac:dyDescent="0.35">
      <c r="M1387" s="231"/>
      <c r="N1387" s="17"/>
      <c r="O1387" s="17"/>
      <c r="P1387" s="17"/>
      <c r="Q1387" s="17"/>
      <c r="R1387" s="17"/>
      <c r="S1387" s="17"/>
      <c r="T1387" s="4"/>
      <c r="U1387" s="4"/>
    </row>
    <row r="1388" spans="13:21" x14ac:dyDescent="0.35">
      <c r="M1388" s="231"/>
      <c r="N1388" s="17"/>
      <c r="O1388" s="17"/>
      <c r="P1388" s="17"/>
      <c r="Q1388" s="17"/>
      <c r="R1388" s="17"/>
      <c r="S1388" s="17"/>
      <c r="T1388" s="4"/>
      <c r="U1388" s="4"/>
    </row>
    <row r="1389" spans="13:21" x14ac:dyDescent="0.35">
      <c r="M1389" s="231"/>
      <c r="N1389" s="17"/>
      <c r="O1389" s="17"/>
      <c r="P1389" s="17"/>
      <c r="Q1389" s="17"/>
      <c r="R1389" s="17"/>
      <c r="S1389" s="17"/>
      <c r="T1389" s="4"/>
      <c r="U1389" s="4"/>
    </row>
    <row r="1390" spans="13:21" x14ac:dyDescent="0.35">
      <c r="M1390" s="231"/>
      <c r="N1390" s="17"/>
      <c r="O1390" s="17"/>
      <c r="P1390" s="17"/>
      <c r="Q1390" s="17"/>
      <c r="R1390" s="17"/>
      <c r="S1390" s="17"/>
      <c r="T1390" s="4"/>
      <c r="U1390" s="4"/>
    </row>
    <row r="1391" spans="13:21" x14ac:dyDescent="0.35">
      <c r="M1391" s="231"/>
      <c r="N1391" s="17"/>
      <c r="O1391" s="17"/>
      <c r="P1391" s="17"/>
      <c r="Q1391" s="17"/>
      <c r="R1391" s="17"/>
      <c r="S1391" s="17"/>
      <c r="T1391" s="4"/>
      <c r="U1391" s="4"/>
    </row>
    <row r="1392" spans="13:21" x14ac:dyDescent="0.35">
      <c r="M1392" s="231"/>
      <c r="N1392" s="17"/>
      <c r="O1392" s="17"/>
      <c r="P1392" s="17"/>
      <c r="Q1392" s="17"/>
      <c r="R1392" s="17"/>
      <c r="S1392" s="17"/>
      <c r="T1392" s="4"/>
      <c r="U1392" s="4"/>
    </row>
    <row r="1393" spans="13:21" x14ac:dyDescent="0.35">
      <c r="M1393" s="231"/>
      <c r="N1393" s="17"/>
      <c r="O1393" s="17"/>
      <c r="P1393" s="17"/>
      <c r="Q1393" s="17"/>
      <c r="R1393" s="17"/>
      <c r="S1393" s="17"/>
      <c r="T1393" s="4"/>
      <c r="U1393" s="4"/>
    </row>
    <row r="1394" spans="13:21" x14ac:dyDescent="0.35">
      <c r="M1394" s="231"/>
      <c r="N1394" s="17"/>
      <c r="O1394" s="17"/>
      <c r="P1394" s="17"/>
      <c r="Q1394" s="17"/>
      <c r="R1394" s="17"/>
      <c r="S1394" s="17"/>
      <c r="T1394" s="4"/>
      <c r="U1394" s="4"/>
    </row>
    <row r="1395" spans="13:21" x14ac:dyDescent="0.35">
      <c r="M1395" s="231"/>
      <c r="N1395" s="17"/>
      <c r="O1395" s="17"/>
      <c r="P1395" s="17"/>
      <c r="Q1395" s="17"/>
      <c r="R1395" s="17"/>
      <c r="S1395" s="17"/>
      <c r="T1395" s="4"/>
      <c r="U1395" s="4"/>
    </row>
    <row r="1396" spans="13:21" x14ac:dyDescent="0.35">
      <c r="M1396" s="231"/>
      <c r="N1396" s="17"/>
      <c r="O1396" s="17"/>
      <c r="P1396" s="17"/>
      <c r="Q1396" s="17"/>
      <c r="R1396" s="17"/>
      <c r="S1396" s="17"/>
      <c r="T1396" s="4"/>
      <c r="U1396" s="4"/>
    </row>
    <row r="1397" spans="13:21" x14ac:dyDescent="0.35">
      <c r="M1397" s="231"/>
      <c r="N1397" s="17"/>
      <c r="O1397" s="17"/>
      <c r="P1397" s="17"/>
      <c r="Q1397" s="17"/>
      <c r="R1397" s="17"/>
      <c r="S1397" s="17"/>
      <c r="T1397" s="4"/>
      <c r="U1397" s="4"/>
    </row>
    <row r="1398" spans="13:21" x14ac:dyDescent="0.35">
      <c r="M1398" s="231"/>
      <c r="N1398" s="17"/>
      <c r="O1398" s="17"/>
      <c r="P1398" s="17"/>
      <c r="Q1398" s="17"/>
      <c r="R1398" s="17"/>
      <c r="S1398" s="17"/>
      <c r="T1398" s="4"/>
      <c r="U1398" s="4"/>
    </row>
    <row r="1399" spans="13:21" x14ac:dyDescent="0.35">
      <c r="M1399" s="231"/>
      <c r="N1399" s="17"/>
      <c r="O1399" s="17"/>
      <c r="P1399" s="17"/>
      <c r="Q1399" s="17"/>
      <c r="R1399" s="17"/>
      <c r="S1399" s="17"/>
      <c r="T1399" s="4"/>
      <c r="U1399" s="4"/>
    </row>
    <row r="1400" spans="13:21" x14ac:dyDescent="0.35">
      <c r="M1400" s="231"/>
      <c r="N1400" s="17"/>
      <c r="O1400" s="17"/>
      <c r="P1400" s="17"/>
      <c r="Q1400" s="17"/>
      <c r="R1400" s="17"/>
      <c r="S1400" s="17"/>
      <c r="T1400" s="4"/>
      <c r="U1400" s="4"/>
    </row>
    <row r="1401" spans="13:21" x14ac:dyDescent="0.35">
      <c r="M1401" s="231"/>
      <c r="N1401" s="17"/>
      <c r="O1401" s="17"/>
      <c r="P1401" s="17"/>
      <c r="Q1401" s="17"/>
      <c r="R1401" s="17"/>
      <c r="S1401" s="17"/>
      <c r="T1401" s="4"/>
      <c r="U1401" s="4"/>
    </row>
    <row r="1402" spans="13:21" x14ac:dyDescent="0.35">
      <c r="M1402" s="231"/>
      <c r="N1402" s="17"/>
      <c r="O1402" s="17"/>
      <c r="P1402" s="17"/>
      <c r="Q1402" s="17"/>
      <c r="R1402" s="17"/>
      <c r="S1402" s="17"/>
      <c r="T1402" s="4"/>
      <c r="U1402" s="4"/>
    </row>
    <row r="1403" spans="13:21" x14ac:dyDescent="0.35">
      <c r="M1403" s="231"/>
      <c r="N1403" s="17"/>
      <c r="O1403" s="17"/>
      <c r="P1403" s="17"/>
      <c r="Q1403" s="17"/>
      <c r="R1403" s="17"/>
      <c r="S1403" s="17"/>
      <c r="T1403" s="4"/>
      <c r="U1403" s="4"/>
    </row>
    <row r="1404" spans="13:21" x14ac:dyDescent="0.35">
      <c r="M1404" s="231"/>
      <c r="N1404" s="17"/>
      <c r="O1404" s="17"/>
      <c r="P1404" s="17"/>
      <c r="Q1404" s="17"/>
      <c r="R1404" s="17"/>
      <c r="S1404" s="17"/>
      <c r="T1404" s="4"/>
      <c r="U1404" s="4"/>
    </row>
    <row r="1405" spans="13:21" x14ac:dyDescent="0.35">
      <c r="M1405" s="231"/>
      <c r="N1405" s="17"/>
      <c r="O1405" s="17"/>
      <c r="P1405" s="17"/>
      <c r="Q1405" s="17"/>
      <c r="R1405" s="17"/>
      <c r="S1405" s="17"/>
      <c r="T1405" s="4"/>
      <c r="U1405" s="4"/>
    </row>
    <row r="1406" spans="13:21" x14ac:dyDescent="0.35">
      <c r="M1406" s="231"/>
      <c r="N1406" s="17"/>
      <c r="O1406" s="17"/>
      <c r="P1406" s="17"/>
      <c r="Q1406" s="17"/>
      <c r="R1406" s="17"/>
      <c r="S1406" s="17"/>
      <c r="T1406" s="4"/>
      <c r="U1406" s="4"/>
    </row>
    <row r="1407" spans="13:21" x14ac:dyDescent="0.35">
      <c r="M1407" s="231"/>
      <c r="N1407" s="17"/>
      <c r="O1407" s="17"/>
      <c r="P1407" s="17"/>
      <c r="Q1407" s="17"/>
      <c r="R1407" s="17"/>
      <c r="S1407" s="17"/>
      <c r="T1407" s="4"/>
      <c r="U1407" s="4"/>
    </row>
    <row r="1408" spans="13:21" x14ac:dyDescent="0.35">
      <c r="M1408" s="231"/>
      <c r="N1408" s="17"/>
      <c r="O1408" s="17"/>
      <c r="P1408" s="17"/>
      <c r="Q1408" s="17"/>
      <c r="R1408" s="17"/>
      <c r="S1408" s="17"/>
      <c r="T1408" s="4"/>
      <c r="U1408" s="4"/>
    </row>
    <row r="1409" spans="13:21" x14ac:dyDescent="0.35">
      <c r="M1409" s="231"/>
      <c r="N1409" s="17"/>
      <c r="O1409" s="17"/>
      <c r="P1409" s="17"/>
      <c r="Q1409" s="17"/>
      <c r="R1409" s="17"/>
      <c r="S1409" s="17"/>
      <c r="T1409" s="4"/>
      <c r="U1409" s="4"/>
    </row>
    <row r="1410" spans="13:21" x14ac:dyDescent="0.35">
      <c r="M1410" s="231"/>
      <c r="N1410" s="17"/>
      <c r="O1410" s="17"/>
      <c r="P1410" s="17"/>
      <c r="Q1410" s="17"/>
      <c r="R1410" s="17"/>
      <c r="S1410" s="17"/>
      <c r="T1410" s="4"/>
      <c r="U1410" s="4"/>
    </row>
    <row r="1411" spans="13:21" x14ac:dyDescent="0.35">
      <c r="M1411" s="231"/>
      <c r="N1411" s="17"/>
      <c r="O1411" s="17"/>
      <c r="P1411" s="17"/>
      <c r="Q1411" s="17"/>
      <c r="R1411" s="17"/>
      <c r="S1411" s="17"/>
      <c r="T1411" s="4"/>
      <c r="U1411" s="4"/>
    </row>
    <row r="1412" spans="13:21" x14ac:dyDescent="0.35">
      <c r="M1412" s="231"/>
      <c r="N1412" s="17"/>
      <c r="O1412" s="17"/>
      <c r="P1412" s="17"/>
      <c r="Q1412" s="17"/>
      <c r="R1412" s="17"/>
      <c r="S1412" s="17"/>
      <c r="T1412" s="4"/>
      <c r="U1412" s="4"/>
    </row>
    <row r="1413" spans="13:21" x14ac:dyDescent="0.35">
      <c r="M1413" s="231"/>
      <c r="N1413" s="17"/>
      <c r="O1413" s="17"/>
      <c r="P1413" s="17"/>
      <c r="Q1413" s="17"/>
      <c r="R1413" s="17"/>
      <c r="S1413" s="17"/>
      <c r="T1413" s="4"/>
      <c r="U1413" s="4"/>
    </row>
    <row r="1414" spans="13:21" x14ac:dyDescent="0.35">
      <c r="M1414" s="231"/>
      <c r="N1414" s="17"/>
      <c r="O1414" s="17"/>
      <c r="P1414" s="17"/>
      <c r="Q1414" s="17"/>
      <c r="R1414" s="17"/>
      <c r="S1414" s="17"/>
      <c r="T1414" s="4"/>
      <c r="U1414" s="4"/>
    </row>
    <row r="1415" spans="13:21" x14ac:dyDescent="0.35">
      <c r="M1415" s="231"/>
      <c r="N1415" s="17"/>
      <c r="O1415" s="17"/>
      <c r="P1415" s="17"/>
      <c r="Q1415" s="17"/>
      <c r="R1415" s="17"/>
      <c r="S1415" s="17"/>
      <c r="T1415" s="4"/>
      <c r="U1415" s="4"/>
    </row>
    <row r="1416" spans="13:21" x14ac:dyDescent="0.35">
      <c r="M1416" s="231"/>
      <c r="N1416" s="17"/>
      <c r="O1416" s="17"/>
      <c r="P1416" s="17"/>
      <c r="Q1416" s="17"/>
      <c r="R1416" s="17"/>
      <c r="S1416" s="17"/>
      <c r="T1416" s="4"/>
      <c r="U1416" s="4"/>
    </row>
    <row r="1417" spans="13:21" x14ac:dyDescent="0.35">
      <c r="M1417" s="231"/>
      <c r="N1417" s="17"/>
      <c r="O1417" s="17"/>
      <c r="P1417" s="17"/>
      <c r="Q1417" s="17"/>
      <c r="R1417" s="17"/>
      <c r="S1417" s="17"/>
      <c r="T1417" s="4"/>
      <c r="U1417" s="4"/>
    </row>
    <row r="1418" spans="13:21" x14ac:dyDescent="0.35">
      <c r="M1418" s="231"/>
      <c r="N1418" s="17"/>
      <c r="O1418" s="17"/>
      <c r="P1418" s="17"/>
      <c r="Q1418" s="17"/>
      <c r="R1418" s="17"/>
      <c r="S1418" s="17"/>
      <c r="T1418" s="4"/>
      <c r="U1418" s="4"/>
    </row>
    <row r="1419" spans="13:21" x14ac:dyDescent="0.35">
      <c r="M1419" s="231"/>
      <c r="N1419" s="17"/>
      <c r="O1419" s="17"/>
      <c r="P1419" s="17"/>
      <c r="Q1419" s="17"/>
      <c r="R1419" s="17"/>
      <c r="S1419" s="17"/>
      <c r="T1419" s="4"/>
      <c r="U1419" s="4"/>
    </row>
    <row r="1420" spans="13:21" x14ac:dyDescent="0.35">
      <c r="M1420" s="231"/>
      <c r="N1420" s="17"/>
      <c r="O1420" s="17"/>
      <c r="P1420" s="17"/>
      <c r="Q1420" s="17"/>
      <c r="R1420" s="17"/>
      <c r="S1420" s="17"/>
      <c r="T1420" s="4"/>
      <c r="U1420" s="4"/>
    </row>
    <row r="1421" spans="13:21" x14ac:dyDescent="0.35">
      <c r="M1421" s="231"/>
      <c r="N1421" s="17"/>
      <c r="O1421" s="17"/>
      <c r="P1421" s="17"/>
      <c r="Q1421" s="17"/>
      <c r="R1421" s="17"/>
      <c r="S1421" s="17"/>
      <c r="T1421" s="4"/>
      <c r="U1421" s="4"/>
    </row>
    <row r="1422" spans="13:21" x14ac:dyDescent="0.35">
      <c r="M1422" s="231"/>
      <c r="N1422" s="17"/>
      <c r="O1422" s="17"/>
      <c r="P1422" s="17"/>
      <c r="Q1422" s="17"/>
      <c r="R1422" s="17"/>
      <c r="S1422" s="17"/>
      <c r="T1422" s="4"/>
      <c r="U1422" s="4"/>
    </row>
    <row r="1423" spans="13:21" x14ac:dyDescent="0.35">
      <c r="M1423" s="231"/>
      <c r="N1423" s="17"/>
      <c r="O1423" s="17"/>
      <c r="P1423" s="17"/>
      <c r="Q1423" s="17"/>
      <c r="R1423" s="17"/>
      <c r="S1423" s="17"/>
      <c r="T1423" s="4"/>
      <c r="U1423" s="4"/>
    </row>
    <row r="1424" spans="13:21" x14ac:dyDescent="0.35">
      <c r="M1424" s="231"/>
      <c r="N1424" s="17"/>
      <c r="O1424" s="17"/>
      <c r="P1424" s="17"/>
      <c r="Q1424" s="17"/>
      <c r="R1424" s="17"/>
      <c r="S1424" s="17"/>
      <c r="T1424" s="4"/>
      <c r="U1424" s="4"/>
    </row>
    <row r="1425" spans="13:21" x14ac:dyDescent="0.35">
      <c r="M1425" s="231"/>
      <c r="N1425" s="17"/>
      <c r="O1425" s="17"/>
      <c r="P1425" s="17"/>
      <c r="Q1425" s="17"/>
      <c r="R1425" s="17"/>
      <c r="S1425" s="17"/>
      <c r="T1425" s="4"/>
      <c r="U1425" s="4"/>
    </row>
    <row r="1426" spans="13:21" x14ac:dyDescent="0.35">
      <c r="M1426" s="231"/>
      <c r="N1426" s="17"/>
      <c r="O1426" s="17"/>
      <c r="P1426" s="17"/>
      <c r="Q1426" s="17"/>
      <c r="R1426" s="17"/>
      <c r="S1426" s="17"/>
      <c r="T1426" s="4"/>
      <c r="U1426" s="4"/>
    </row>
    <row r="1427" spans="13:21" x14ac:dyDescent="0.35">
      <c r="M1427" s="231"/>
      <c r="N1427" s="17"/>
      <c r="O1427" s="17"/>
      <c r="P1427" s="17"/>
      <c r="Q1427" s="17"/>
      <c r="R1427" s="17"/>
      <c r="S1427" s="17"/>
      <c r="T1427" s="4"/>
      <c r="U1427" s="4"/>
    </row>
    <row r="1428" spans="13:21" x14ac:dyDescent="0.35">
      <c r="M1428" s="231"/>
      <c r="N1428" s="17"/>
      <c r="O1428" s="17"/>
      <c r="P1428" s="17"/>
      <c r="Q1428" s="17"/>
      <c r="R1428" s="17"/>
      <c r="S1428" s="17"/>
      <c r="T1428" s="4"/>
      <c r="U1428" s="4"/>
    </row>
    <row r="1429" spans="13:21" x14ac:dyDescent="0.35">
      <c r="M1429" s="231"/>
      <c r="N1429" s="17"/>
      <c r="O1429" s="17"/>
      <c r="P1429" s="17"/>
      <c r="Q1429" s="17"/>
      <c r="R1429" s="17"/>
      <c r="S1429" s="17"/>
      <c r="T1429" s="4"/>
      <c r="U1429" s="4"/>
    </row>
    <row r="1430" spans="13:21" x14ac:dyDescent="0.35">
      <c r="M1430" s="231"/>
      <c r="N1430" s="17"/>
      <c r="O1430" s="17"/>
      <c r="P1430" s="17"/>
      <c r="Q1430" s="17"/>
      <c r="R1430" s="17"/>
      <c r="S1430" s="17"/>
      <c r="T1430" s="4"/>
      <c r="U1430" s="4"/>
    </row>
    <row r="1431" spans="13:21" x14ac:dyDescent="0.35">
      <c r="M1431" s="231"/>
      <c r="N1431" s="17"/>
      <c r="O1431" s="17"/>
      <c r="P1431" s="17"/>
      <c r="Q1431" s="17"/>
      <c r="R1431" s="17"/>
      <c r="S1431" s="17"/>
      <c r="T1431" s="4"/>
      <c r="U1431" s="4"/>
    </row>
    <row r="1432" spans="13:21" x14ac:dyDescent="0.35">
      <c r="M1432" s="231"/>
      <c r="N1432" s="17"/>
      <c r="O1432" s="17"/>
      <c r="P1432" s="17"/>
      <c r="Q1432" s="17"/>
      <c r="R1432" s="17"/>
      <c r="S1432" s="17"/>
      <c r="T1432" s="4"/>
      <c r="U1432" s="4"/>
    </row>
    <row r="1433" spans="13:21" x14ac:dyDescent="0.35">
      <c r="M1433" s="231"/>
      <c r="N1433" s="17"/>
      <c r="O1433" s="17"/>
      <c r="P1433" s="17"/>
      <c r="Q1433" s="17"/>
      <c r="R1433" s="17"/>
      <c r="S1433" s="17"/>
      <c r="T1433" s="4"/>
      <c r="U1433" s="4"/>
    </row>
    <row r="1434" spans="13:21" x14ac:dyDescent="0.35">
      <c r="M1434" s="231"/>
      <c r="N1434" s="17"/>
      <c r="O1434" s="17"/>
      <c r="P1434" s="17"/>
      <c r="Q1434" s="17"/>
      <c r="R1434" s="17"/>
      <c r="S1434" s="17"/>
      <c r="T1434" s="4"/>
      <c r="U1434" s="4"/>
    </row>
    <row r="1435" spans="13:21" x14ac:dyDescent="0.35">
      <c r="M1435" s="231"/>
      <c r="N1435" s="17"/>
      <c r="O1435" s="17"/>
      <c r="P1435" s="17"/>
      <c r="Q1435" s="17"/>
      <c r="R1435" s="17"/>
      <c r="S1435" s="17"/>
      <c r="T1435" s="4"/>
      <c r="U1435" s="4"/>
    </row>
    <row r="1436" spans="13:21" x14ac:dyDescent="0.35">
      <c r="M1436" s="231"/>
      <c r="N1436" s="17"/>
      <c r="O1436" s="17"/>
      <c r="P1436" s="17"/>
      <c r="Q1436" s="17"/>
      <c r="R1436" s="17"/>
      <c r="S1436" s="17"/>
      <c r="T1436" s="4"/>
      <c r="U1436" s="4"/>
    </row>
    <row r="1437" spans="13:21" x14ac:dyDescent="0.35">
      <c r="M1437" s="231"/>
      <c r="N1437" s="17"/>
      <c r="O1437" s="17"/>
      <c r="P1437" s="17"/>
      <c r="Q1437" s="17"/>
      <c r="R1437" s="17"/>
      <c r="S1437" s="17"/>
      <c r="T1437" s="4"/>
      <c r="U1437" s="4"/>
    </row>
    <row r="1438" spans="13:21" x14ac:dyDescent="0.35">
      <c r="M1438" s="231"/>
      <c r="N1438" s="17"/>
      <c r="O1438" s="17"/>
      <c r="P1438" s="17"/>
      <c r="Q1438" s="17"/>
      <c r="R1438" s="17"/>
      <c r="S1438" s="17"/>
      <c r="T1438" s="4"/>
      <c r="U1438" s="4"/>
    </row>
    <row r="1439" spans="13:21" x14ac:dyDescent="0.35">
      <c r="M1439" s="231"/>
      <c r="N1439" s="17"/>
      <c r="O1439" s="17"/>
      <c r="P1439" s="17"/>
      <c r="Q1439" s="17"/>
      <c r="R1439" s="17"/>
      <c r="S1439" s="17"/>
      <c r="T1439" s="4"/>
      <c r="U1439" s="4"/>
    </row>
    <row r="1440" spans="13:21" x14ac:dyDescent="0.35">
      <c r="M1440" s="231"/>
      <c r="N1440" s="17"/>
      <c r="O1440" s="17"/>
      <c r="P1440" s="17"/>
      <c r="Q1440" s="17"/>
      <c r="R1440" s="17"/>
      <c r="S1440" s="17"/>
      <c r="T1440" s="4"/>
      <c r="U1440" s="4"/>
    </row>
    <row r="1441" spans="13:21" x14ac:dyDescent="0.35">
      <c r="M1441" s="231"/>
      <c r="N1441" s="17"/>
      <c r="O1441" s="17"/>
      <c r="P1441" s="17"/>
      <c r="Q1441" s="17"/>
      <c r="R1441" s="17"/>
      <c r="S1441" s="17"/>
      <c r="T1441" s="4"/>
      <c r="U1441" s="4"/>
    </row>
    <row r="1442" spans="13:21" x14ac:dyDescent="0.35">
      <c r="M1442" s="231"/>
      <c r="N1442" s="17"/>
      <c r="O1442" s="17"/>
      <c r="P1442" s="17"/>
      <c r="Q1442" s="17"/>
      <c r="R1442" s="17"/>
      <c r="S1442" s="17"/>
      <c r="T1442" s="4"/>
      <c r="U1442" s="4"/>
    </row>
    <row r="1443" spans="13:21" x14ac:dyDescent="0.35">
      <c r="M1443" s="231"/>
      <c r="N1443" s="17"/>
      <c r="O1443" s="17"/>
      <c r="P1443" s="17"/>
      <c r="Q1443" s="17"/>
      <c r="R1443" s="17"/>
      <c r="S1443" s="17"/>
      <c r="T1443" s="4"/>
      <c r="U1443" s="4"/>
    </row>
    <row r="1444" spans="13:21" x14ac:dyDescent="0.35">
      <c r="M1444" s="231"/>
      <c r="N1444" s="17"/>
      <c r="O1444" s="17"/>
      <c r="P1444" s="17"/>
      <c r="Q1444" s="17"/>
      <c r="R1444" s="17"/>
      <c r="S1444" s="17"/>
      <c r="T1444" s="4"/>
      <c r="U1444" s="4"/>
    </row>
    <row r="1445" spans="13:21" x14ac:dyDescent="0.35">
      <c r="M1445" s="231"/>
      <c r="N1445" s="17"/>
      <c r="O1445" s="17"/>
      <c r="P1445" s="17"/>
      <c r="Q1445" s="17"/>
      <c r="R1445" s="17"/>
      <c r="S1445" s="17"/>
      <c r="T1445" s="4"/>
      <c r="U1445" s="4"/>
    </row>
    <row r="1446" spans="13:21" x14ac:dyDescent="0.35">
      <c r="M1446" s="231"/>
      <c r="N1446" s="17"/>
      <c r="O1446" s="17"/>
      <c r="P1446" s="17"/>
      <c r="Q1446" s="17"/>
      <c r="R1446" s="17"/>
      <c r="S1446" s="17"/>
      <c r="T1446" s="4"/>
      <c r="U1446" s="4"/>
    </row>
    <row r="1447" spans="13:21" x14ac:dyDescent="0.35">
      <c r="M1447" s="231"/>
      <c r="N1447" s="17"/>
      <c r="O1447" s="17"/>
      <c r="P1447" s="17"/>
      <c r="Q1447" s="17"/>
      <c r="R1447" s="17"/>
      <c r="S1447" s="17"/>
      <c r="T1447" s="4"/>
      <c r="U1447" s="4"/>
    </row>
    <row r="1448" spans="13:21" x14ac:dyDescent="0.35">
      <c r="M1448" s="231"/>
      <c r="N1448" s="17"/>
      <c r="O1448" s="17"/>
      <c r="P1448" s="17"/>
      <c r="Q1448" s="17"/>
      <c r="R1448" s="17"/>
      <c r="S1448" s="17"/>
      <c r="T1448" s="4"/>
      <c r="U1448" s="4"/>
    </row>
    <row r="1449" spans="13:21" x14ac:dyDescent="0.35">
      <c r="M1449" s="231"/>
      <c r="N1449" s="17"/>
      <c r="O1449" s="17"/>
      <c r="P1449" s="17"/>
      <c r="Q1449" s="17"/>
      <c r="R1449" s="17"/>
      <c r="S1449" s="17"/>
      <c r="T1449" s="4"/>
      <c r="U1449" s="4"/>
    </row>
    <row r="1450" spans="13:21" x14ac:dyDescent="0.35">
      <c r="M1450" s="231"/>
      <c r="N1450" s="17"/>
      <c r="O1450" s="17"/>
      <c r="P1450" s="17"/>
      <c r="Q1450" s="17"/>
      <c r="R1450" s="17"/>
      <c r="S1450" s="17"/>
      <c r="T1450" s="4"/>
      <c r="U1450" s="4"/>
    </row>
    <row r="1451" spans="13:21" x14ac:dyDescent="0.35">
      <c r="M1451" s="231"/>
      <c r="N1451" s="17"/>
      <c r="O1451" s="17"/>
      <c r="P1451" s="17"/>
      <c r="Q1451" s="17"/>
      <c r="R1451" s="17"/>
      <c r="S1451" s="17"/>
      <c r="T1451" s="4"/>
      <c r="U1451" s="4"/>
    </row>
    <row r="1452" spans="13:21" x14ac:dyDescent="0.35">
      <c r="M1452" s="231"/>
      <c r="N1452" s="17"/>
      <c r="O1452" s="17"/>
      <c r="P1452" s="17"/>
      <c r="Q1452" s="17"/>
      <c r="R1452" s="17"/>
      <c r="S1452" s="17"/>
      <c r="T1452" s="4"/>
      <c r="U1452" s="4"/>
    </row>
    <row r="1453" spans="13:21" x14ac:dyDescent="0.35">
      <c r="M1453" s="231"/>
      <c r="N1453" s="17"/>
      <c r="O1453" s="17"/>
      <c r="P1453" s="17"/>
      <c r="Q1453" s="17"/>
      <c r="R1453" s="17"/>
      <c r="S1453" s="17"/>
      <c r="T1453" s="4"/>
      <c r="U1453" s="4"/>
    </row>
    <row r="1454" spans="13:21" x14ac:dyDescent="0.35">
      <c r="M1454" s="231"/>
      <c r="N1454" s="17"/>
      <c r="O1454" s="17"/>
      <c r="P1454" s="17"/>
      <c r="Q1454" s="17"/>
      <c r="R1454" s="17"/>
      <c r="S1454" s="17"/>
      <c r="T1454" s="4"/>
      <c r="U1454" s="4"/>
    </row>
    <row r="1455" spans="13:21" x14ac:dyDescent="0.35">
      <c r="M1455" s="231"/>
      <c r="N1455" s="17"/>
      <c r="O1455" s="17"/>
      <c r="P1455" s="17"/>
      <c r="Q1455" s="17"/>
      <c r="R1455" s="17"/>
      <c r="S1455" s="17"/>
      <c r="T1455" s="4"/>
      <c r="U1455" s="4"/>
    </row>
    <row r="1456" spans="13:21" x14ac:dyDescent="0.35">
      <c r="M1456" s="231"/>
      <c r="N1456" s="17"/>
      <c r="O1456" s="17"/>
      <c r="P1456" s="17"/>
      <c r="Q1456" s="17"/>
      <c r="R1456" s="17"/>
      <c r="S1456" s="17"/>
      <c r="T1456" s="4"/>
      <c r="U1456" s="4"/>
    </row>
    <row r="1457" spans="13:21" x14ac:dyDescent="0.35">
      <c r="M1457" s="231"/>
      <c r="N1457" s="17"/>
      <c r="O1457" s="17"/>
      <c r="P1457" s="17"/>
      <c r="Q1457" s="17"/>
      <c r="R1457" s="17"/>
      <c r="S1457" s="17"/>
      <c r="T1457" s="4"/>
      <c r="U1457" s="4"/>
    </row>
    <row r="1458" spans="13:21" x14ac:dyDescent="0.35">
      <c r="M1458" s="231"/>
      <c r="N1458" s="17"/>
      <c r="O1458" s="17"/>
      <c r="P1458" s="17"/>
      <c r="Q1458" s="17"/>
      <c r="R1458" s="17"/>
      <c r="S1458" s="17"/>
      <c r="T1458" s="4"/>
      <c r="U1458" s="4"/>
    </row>
    <row r="1459" spans="13:21" x14ac:dyDescent="0.35">
      <c r="M1459" s="231"/>
      <c r="N1459" s="17"/>
      <c r="O1459" s="17"/>
      <c r="P1459" s="17"/>
      <c r="Q1459" s="17"/>
      <c r="R1459" s="17"/>
      <c r="S1459" s="17"/>
      <c r="T1459" s="4"/>
      <c r="U1459" s="4"/>
    </row>
    <row r="1460" spans="13:21" x14ac:dyDescent="0.35">
      <c r="M1460" s="231"/>
      <c r="N1460" s="17"/>
      <c r="O1460" s="17"/>
      <c r="P1460" s="17"/>
      <c r="Q1460" s="17"/>
      <c r="R1460" s="17"/>
      <c r="S1460" s="17"/>
      <c r="T1460" s="4"/>
      <c r="U1460" s="4"/>
    </row>
    <row r="1461" spans="13:21" x14ac:dyDescent="0.35">
      <c r="M1461" s="231"/>
      <c r="N1461" s="17"/>
      <c r="O1461" s="17"/>
      <c r="P1461" s="17"/>
      <c r="Q1461" s="17"/>
      <c r="R1461" s="17"/>
      <c r="S1461" s="17"/>
      <c r="T1461" s="4"/>
      <c r="U1461" s="4"/>
    </row>
    <row r="1462" spans="13:21" x14ac:dyDescent="0.35">
      <c r="M1462" s="231"/>
      <c r="N1462" s="17"/>
      <c r="O1462" s="17"/>
      <c r="P1462" s="17"/>
      <c r="Q1462" s="17"/>
      <c r="R1462" s="17"/>
      <c r="S1462" s="17"/>
      <c r="T1462" s="4"/>
      <c r="U1462" s="4"/>
    </row>
    <row r="1463" spans="13:21" x14ac:dyDescent="0.35">
      <c r="M1463" s="231"/>
      <c r="N1463" s="17"/>
      <c r="O1463" s="17"/>
      <c r="P1463" s="17"/>
      <c r="Q1463" s="17"/>
      <c r="R1463" s="17"/>
      <c r="S1463" s="17"/>
      <c r="T1463" s="4"/>
      <c r="U1463" s="4"/>
    </row>
    <row r="1464" spans="13:21" x14ac:dyDescent="0.35">
      <c r="M1464" s="231"/>
      <c r="N1464" s="17"/>
      <c r="O1464" s="17"/>
      <c r="P1464" s="17"/>
      <c r="Q1464" s="17"/>
      <c r="R1464" s="17"/>
      <c r="S1464" s="17"/>
      <c r="T1464" s="4"/>
      <c r="U1464" s="4"/>
    </row>
    <row r="1465" spans="13:21" x14ac:dyDescent="0.35">
      <c r="M1465" s="231"/>
      <c r="N1465" s="17"/>
      <c r="O1465" s="17"/>
      <c r="P1465" s="17"/>
      <c r="Q1465" s="17"/>
      <c r="R1465" s="17"/>
      <c r="S1465" s="17"/>
      <c r="T1465" s="4"/>
      <c r="U1465" s="4"/>
    </row>
    <row r="1466" spans="13:21" x14ac:dyDescent="0.35">
      <c r="M1466" s="231"/>
      <c r="N1466" s="17"/>
      <c r="O1466" s="17"/>
      <c r="P1466" s="17"/>
      <c r="Q1466" s="17"/>
      <c r="R1466" s="17"/>
      <c r="S1466" s="17"/>
      <c r="T1466" s="4"/>
      <c r="U1466" s="4"/>
    </row>
    <row r="1467" spans="13:21" x14ac:dyDescent="0.35">
      <c r="M1467" s="231"/>
      <c r="N1467" s="17"/>
      <c r="O1467" s="17"/>
      <c r="P1467" s="17"/>
      <c r="Q1467" s="17"/>
      <c r="R1467" s="17"/>
      <c r="S1467" s="17"/>
      <c r="T1467" s="4"/>
      <c r="U1467" s="4"/>
    </row>
    <row r="1468" spans="13:21" x14ac:dyDescent="0.35">
      <c r="M1468" s="231"/>
      <c r="N1468" s="17"/>
      <c r="O1468" s="17"/>
      <c r="P1468" s="17"/>
      <c r="Q1468" s="17"/>
      <c r="R1468" s="17"/>
      <c r="S1468" s="17"/>
      <c r="T1468" s="4"/>
      <c r="U1468" s="4"/>
    </row>
    <row r="1469" spans="13:21" x14ac:dyDescent="0.35">
      <c r="M1469" s="231"/>
      <c r="N1469" s="17"/>
      <c r="O1469" s="17"/>
      <c r="P1469" s="17"/>
      <c r="Q1469" s="17"/>
      <c r="R1469" s="17"/>
      <c r="S1469" s="17"/>
      <c r="T1469" s="4"/>
      <c r="U1469" s="4"/>
    </row>
    <row r="1470" spans="13:21" x14ac:dyDescent="0.35">
      <c r="M1470" s="231"/>
      <c r="N1470" s="17"/>
      <c r="O1470" s="17"/>
      <c r="P1470" s="17"/>
      <c r="Q1470" s="17"/>
      <c r="R1470" s="17"/>
      <c r="S1470" s="17"/>
      <c r="T1470" s="4"/>
      <c r="U1470" s="4"/>
    </row>
    <row r="1471" spans="13:21" x14ac:dyDescent="0.35">
      <c r="M1471" s="231"/>
      <c r="N1471" s="17"/>
      <c r="O1471" s="17"/>
      <c r="P1471" s="17"/>
      <c r="Q1471" s="17"/>
      <c r="R1471" s="17"/>
      <c r="S1471" s="17"/>
      <c r="T1471" s="4"/>
      <c r="U1471" s="4"/>
    </row>
    <row r="1472" spans="13:21" x14ac:dyDescent="0.35">
      <c r="M1472" s="231"/>
      <c r="N1472" s="17"/>
      <c r="O1472" s="17"/>
      <c r="P1472" s="17"/>
      <c r="Q1472" s="17"/>
      <c r="R1472" s="17"/>
      <c r="S1472" s="17"/>
      <c r="T1472" s="4"/>
      <c r="U1472" s="4"/>
    </row>
    <row r="1473" spans="13:21" x14ac:dyDescent="0.35">
      <c r="M1473" s="231"/>
      <c r="N1473" s="17"/>
      <c r="O1473" s="17"/>
      <c r="P1473" s="17"/>
      <c r="Q1473" s="17"/>
      <c r="R1473" s="17"/>
      <c r="S1473" s="17"/>
      <c r="T1473" s="4"/>
      <c r="U1473" s="4"/>
    </row>
    <row r="1474" spans="13:21" x14ac:dyDescent="0.35">
      <c r="M1474" s="231"/>
      <c r="N1474" s="17"/>
      <c r="O1474" s="17"/>
      <c r="P1474" s="17"/>
      <c r="Q1474" s="17"/>
      <c r="R1474" s="17"/>
      <c r="S1474" s="17"/>
      <c r="T1474" s="4"/>
      <c r="U1474" s="4"/>
    </row>
    <row r="1475" spans="13:21" x14ac:dyDescent="0.35">
      <c r="M1475" s="231"/>
      <c r="N1475" s="17"/>
      <c r="O1475" s="17"/>
      <c r="P1475" s="17"/>
      <c r="Q1475" s="17"/>
      <c r="R1475" s="17"/>
      <c r="S1475" s="17"/>
      <c r="T1475" s="4"/>
      <c r="U1475" s="4"/>
    </row>
    <row r="1476" spans="13:21" x14ac:dyDescent="0.35">
      <c r="M1476" s="231"/>
      <c r="N1476" s="17"/>
      <c r="O1476" s="17"/>
      <c r="P1476" s="17"/>
      <c r="Q1476" s="17"/>
      <c r="R1476" s="17"/>
      <c r="S1476" s="17"/>
      <c r="T1476" s="4"/>
      <c r="U1476" s="4"/>
    </row>
    <row r="1477" spans="13:21" x14ac:dyDescent="0.35">
      <c r="M1477" s="231"/>
      <c r="N1477" s="17"/>
      <c r="O1477" s="17"/>
      <c r="P1477" s="17"/>
      <c r="Q1477" s="17"/>
      <c r="R1477" s="17"/>
      <c r="S1477" s="17"/>
      <c r="T1477" s="4"/>
      <c r="U1477" s="4"/>
    </row>
    <row r="1478" spans="13:21" x14ac:dyDescent="0.35">
      <c r="M1478" s="231"/>
      <c r="N1478" s="17"/>
      <c r="O1478" s="17"/>
      <c r="P1478" s="17"/>
      <c r="Q1478" s="17"/>
      <c r="R1478" s="17"/>
      <c r="S1478" s="17"/>
      <c r="T1478" s="4"/>
      <c r="U1478" s="4"/>
    </row>
    <row r="1479" spans="13:21" x14ac:dyDescent="0.35">
      <c r="M1479" s="231"/>
      <c r="N1479" s="17"/>
      <c r="O1479" s="17"/>
      <c r="P1479" s="17"/>
      <c r="Q1479" s="17"/>
      <c r="R1479" s="17"/>
      <c r="S1479" s="17"/>
      <c r="T1479" s="4"/>
      <c r="U1479" s="4"/>
    </row>
    <row r="1480" spans="13:21" x14ac:dyDescent="0.35">
      <c r="M1480" s="231"/>
      <c r="N1480" s="17"/>
      <c r="O1480" s="17"/>
      <c r="P1480" s="17"/>
      <c r="Q1480" s="17"/>
      <c r="R1480" s="17"/>
      <c r="S1480" s="17"/>
      <c r="T1480" s="4"/>
      <c r="U1480" s="4"/>
    </row>
    <row r="1481" spans="13:21" x14ac:dyDescent="0.35">
      <c r="M1481" s="231"/>
      <c r="N1481" s="17"/>
      <c r="O1481" s="17"/>
      <c r="P1481" s="17"/>
      <c r="Q1481" s="17"/>
      <c r="R1481" s="17"/>
      <c r="S1481" s="17"/>
      <c r="T1481" s="4"/>
      <c r="U1481" s="4"/>
    </row>
    <row r="1482" spans="13:21" x14ac:dyDescent="0.35">
      <c r="M1482" s="231"/>
      <c r="N1482" s="17"/>
      <c r="O1482" s="17"/>
      <c r="P1482" s="17"/>
      <c r="Q1482" s="17"/>
      <c r="R1482" s="17"/>
      <c r="S1482" s="17"/>
      <c r="T1482" s="4"/>
      <c r="U1482" s="4"/>
    </row>
    <row r="1483" spans="13:21" x14ac:dyDescent="0.35">
      <c r="M1483" s="231"/>
      <c r="N1483" s="17"/>
      <c r="O1483" s="17"/>
      <c r="P1483" s="17"/>
      <c r="Q1483" s="17"/>
      <c r="R1483" s="17"/>
      <c r="S1483" s="17"/>
      <c r="T1483" s="4"/>
      <c r="U1483" s="4"/>
    </row>
    <row r="1484" spans="13:21" x14ac:dyDescent="0.35">
      <c r="M1484" s="231"/>
      <c r="N1484" s="17"/>
      <c r="O1484" s="17"/>
      <c r="P1484" s="17"/>
      <c r="Q1484" s="17"/>
      <c r="R1484" s="17"/>
      <c r="S1484" s="17"/>
      <c r="T1484" s="4"/>
      <c r="U1484" s="4"/>
    </row>
    <row r="1485" spans="13:21" x14ac:dyDescent="0.35">
      <c r="M1485" s="231"/>
      <c r="N1485" s="17"/>
      <c r="O1485" s="17"/>
      <c r="P1485" s="17"/>
      <c r="Q1485" s="17"/>
      <c r="R1485" s="17"/>
      <c r="S1485" s="17"/>
      <c r="T1485" s="4"/>
      <c r="U1485" s="4"/>
    </row>
    <row r="1486" spans="13:21" x14ac:dyDescent="0.35">
      <c r="M1486" s="231"/>
      <c r="N1486" s="17"/>
      <c r="O1486" s="17"/>
      <c r="P1486" s="17"/>
      <c r="Q1486" s="17"/>
      <c r="R1486" s="17"/>
      <c r="S1486" s="17"/>
      <c r="T1486" s="4"/>
      <c r="U1486" s="4"/>
    </row>
    <row r="1487" spans="13:21" x14ac:dyDescent="0.35">
      <c r="M1487" s="231"/>
      <c r="N1487" s="17"/>
      <c r="O1487" s="17"/>
      <c r="P1487" s="17"/>
      <c r="Q1487" s="17"/>
      <c r="R1487" s="17"/>
      <c r="S1487" s="17"/>
      <c r="T1487" s="4"/>
      <c r="U1487" s="4"/>
    </row>
    <row r="1488" spans="13:21" x14ac:dyDescent="0.35">
      <c r="M1488" s="231"/>
      <c r="N1488" s="17"/>
      <c r="O1488" s="17"/>
      <c r="P1488" s="17"/>
      <c r="Q1488" s="17"/>
      <c r="R1488" s="17"/>
      <c r="S1488" s="17"/>
      <c r="T1488" s="4"/>
      <c r="U1488" s="4"/>
    </row>
    <row r="1489" spans="13:21" x14ac:dyDescent="0.35">
      <c r="M1489" s="231"/>
      <c r="N1489" s="17"/>
      <c r="O1489" s="17"/>
      <c r="P1489" s="17"/>
      <c r="Q1489" s="17"/>
      <c r="R1489" s="17"/>
      <c r="S1489" s="17"/>
      <c r="T1489" s="4"/>
      <c r="U1489" s="4"/>
    </row>
    <row r="1490" spans="13:21" x14ac:dyDescent="0.35">
      <c r="M1490" s="231"/>
      <c r="N1490" s="17"/>
      <c r="O1490" s="17"/>
      <c r="P1490" s="17"/>
      <c r="Q1490" s="17"/>
      <c r="R1490" s="17"/>
      <c r="S1490" s="17"/>
      <c r="T1490" s="4"/>
      <c r="U1490" s="4"/>
    </row>
    <row r="1491" spans="13:21" x14ac:dyDescent="0.35">
      <c r="M1491" s="231"/>
      <c r="N1491" s="17"/>
      <c r="O1491" s="17"/>
      <c r="P1491" s="17"/>
      <c r="Q1491" s="17"/>
      <c r="R1491" s="17"/>
      <c r="S1491" s="17"/>
      <c r="T1491" s="4"/>
      <c r="U1491" s="4"/>
    </row>
    <row r="1492" spans="13:21" x14ac:dyDescent="0.35">
      <c r="M1492" s="231"/>
      <c r="N1492" s="17"/>
      <c r="O1492" s="17"/>
      <c r="P1492" s="17"/>
      <c r="Q1492" s="17"/>
      <c r="R1492" s="17"/>
      <c r="S1492" s="17"/>
      <c r="T1492" s="4"/>
      <c r="U1492" s="4"/>
    </row>
    <row r="1493" spans="13:21" x14ac:dyDescent="0.35">
      <c r="M1493" s="231"/>
      <c r="N1493" s="17"/>
      <c r="O1493" s="17"/>
      <c r="P1493" s="17"/>
      <c r="Q1493" s="17"/>
      <c r="R1493" s="17"/>
      <c r="S1493" s="17"/>
      <c r="T1493" s="4"/>
      <c r="U1493" s="4"/>
    </row>
    <row r="1494" spans="13:21" x14ac:dyDescent="0.35">
      <c r="M1494" s="231"/>
      <c r="N1494" s="17"/>
      <c r="O1494" s="17"/>
      <c r="P1494" s="17"/>
      <c r="Q1494" s="17"/>
      <c r="R1494" s="17"/>
      <c r="S1494" s="17"/>
      <c r="T1494" s="4"/>
      <c r="U1494" s="4"/>
    </row>
    <row r="1495" spans="13:21" x14ac:dyDescent="0.35">
      <c r="M1495" s="231"/>
      <c r="N1495" s="17"/>
      <c r="O1495" s="17"/>
      <c r="P1495" s="17"/>
      <c r="Q1495" s="17"/>
      <c r="R1495" s="17"/>
      <c r="S1495" s="17"/>
      <c r="T1495" s="4"/>
      <c r="U1495" s="4"/>
    </row>
    <row r="1496" spans="13:21" x14ac:dyDescent="0.35">
      <c r="M1496" s="231"/>
      <c r="N1496" s="17"/>
      <c r="O1496" s="17"/>
      <c r="P1496" s="17"/>
      <c r="Q1496" s="17"/>
      <c r="R1496" s="17"/>
      <c r="S1496" s="17"/>
      <c r="T1496" s="4"/>
      <c r="U1496" s="4"/>
    </row>
    <row r="1497" spans="13:21" x14ac:dyDescent="0.35">
      <c r="M1497" s="231"/>
      <c r="N1497" s="17"/>
      <c r="O1497" s="17"/>
      <c r="P1497" s="17"/>
      <c r="Q1497" s="17"/>
      <c r="R1497" s="17"/>
      <c r="S1497" s="17"/>
      <c r="T1497" s="4"/>
      <c r="U1497" s="4"/>
    </row>
    <row r="1498" spans="13:21" x14ac:dyDescent="0.35">
      <c r="M1498" s="231"/>
      <c r="N1498" s="17"/>
      <c r="O1498" s="17"/>
      <c r="P1498" s="17"/>
      <c r="Q1498" s="17"/>
      <c r="R1498" s="17"/>
      <c r="S1498" s="17"/>
      <c r="T1498" s="4"/>
      <c r="U1498" s="4"/>
    </row>
    <row r="1499" spans="13:21" x14ac:dyDescent="0.35">
      <c r="M1499" s="231"/>
      <c r="N1499" s="17"/>
      <c r="O1499" s="17"/>
      <c r="P1499" s="17"/>
      <c r="Q1499" s="17"/>
      <c r="R1499" s="17"/>
      <c r="S1499" s="17"/>
      <c r="T1499" s="4"/>
      <c r="U1499" s="4"/>
    </row>
    <row r="1500" spans="13:21" x14ac:dyDescent="0.35">
      <c r="M1500" s="231"/>
      <c r="N1500" s="17"/>
      <c r="O1500" s="17"/>
      <c r="P1500" s="17"/>
      <c r="Q1500" s="17"/>
      <c r="R1500" s="17"/>
      <c r="S1500" s="17"/>
      <c r="T1500" s="4"/>
      <c r="U1500" s="4"/>
    </row>
    <row r="1501" spans="13:21" x14ac:dyDescent="0.35">
      <c r="M1501" s="231"/>
      <c r="N1501" s="17"/>
      <c r="O1501" s="17"/>
      <c r="P1501" s="17"/>
      <c r="Q1501" s="17"/>
      <c r="R1501" s="17"/>
      <c r="S1501" s="17"/>
      <c r="T1501" s="4"/>
      <c r="U1501" s="4"/>
    </row>
    <row r="1502" spans="13:21" x14ac:dyDescent="0.35">
      <c r="M1502" s="231"/>
      <c r="N1502" s="17"/>
      <c r="O1502" s="17"/>
      <c r="P1502" s="17"/>
      <c r="Q1502" s="17"/>
      <c r="R1502" s="17"/>
      <c r="S1502" s="17"/>
      <c r="T1502" s="4"/>
      <c r="U1502" s="4"/>
    </row>
    <row r="1503" spans="13:21" x14ac:dyDescent="0.35">
      <c r="M1503" s="231"/>
      <c r="N1503" s="17"/>
      <c r="O1503" s="17"/>
      <c r="P1503" s="17"/>
      <c r="Q1503" s="17"/>
      <c r="R1503" s="17"/>
      <c r="S1503" s="17"/>
      <c r="T1503" s="4"/>
      <c r="U1503" s="4"/>
    </row>
    <row r="1504" spans="13:21" x14ac:dyDescent="0.35">
      <c r="M1504" s="231"/>
      <c r="N1504" s="17"/>
      <c r="O1504" s="17"/>
      <c r="P1504" s="17"/>
      <c r="Q1504" s="17"/>
      <c r="R1504" s="17"/>
      <c r="S1504" s="17"/>
      <c r="T1504" s="4"/>
      <c r="U1504" s="4"/>
    </row>
    <row r="1505" spans="13:21" x14ac:dyDescent="0.35">
      <c r="M1505" s="231"/>
      <c r="N1505" s="17"/>
      <c r="O1505" s="17"/>
      <c r="P1505" s="17"/>
      <c r="Q1505" s="17"/>
      <c r="R1505" s="17"/>
      <c r="S1505" s="17"/>
      <c r="T1505" s="4"/>
      <c r="U1505" s="4"/>
    </row>
    <row r="1506" spans="13:21" x14ac:dyDescent="0.35">
      <c r="M1506" s="231"/>
      <c r="N1506" s="17"/>
      <c r="O1506" s="17"/>
      <c r="P1506" s="17"/>
      <c r="Q1506" s="17"/>
      <c r="R1506" s="17"/>
      <c r="S1506" s="17"/>
      <c r="T1506" s="4"/>
      <c r="U1506" s="4"/>
    </row>
    <row r="1507" spans="13:21" x14ac:dyDescent="0.35">
      <c r="M1507" s="231"/>
      <c r="N1507" s="17"/>
      <c r="O1507" s="17"/>
      <c r="P1507" s="17"/>
      <c r="Q1507" s="17"/>
      <c r="R1507" s="17"/>
      <c r="S1507" s="17"/>
      <c r="T1507" s="4"/>
      <c r="U1507" s="4"/>
    </row>
    <row r="1508" spans="13:21" x14ac:dyDescent="0.35">
      <c r="M1508" s="231"/>
      <c r="N1508" s="17"/>
      <c r="O1508" s="17"/>
      <c r="P1508" s="17"/>
      <c r="Q1508" s="17"/>
      <c r="R1508" s="17"/>
      <c r="S1508" s="17"/>
      <c r="T1508" s="4"/>
      <c r="U1508" s="4"/>
    </row>
    <row r="1509" spans="13:21" x14ac:dyDescent="0.35">
      <c r="M1509" s="231"/>
      <c r="N1509" s="17"/>
      <c r="O1509" s="17"/>
      <c r="P1509" s="17"/>
      <c r="Q1509" s="17"/>
      <c r="R1509" s="17"/>
      <c r="S1509" s="17"/>
      <c r="T1509" s="4"/>
      <c r="U1509" s="4"/>
    </row>
    <row r="1510" spans="13:21" x14ac:dyDescent="0.35">
      <c r="M1510" s="231"/>
      <c r="N1510" s="17"/>
      <c r="O1510" s="17"/>
      <c r="P1510" s="17"/>
      <c r="Q1510" s="17"/>
      <c r="R1510" s="17"/>
      <c r="S1510" s="17"/>
      <c r="T1510" s="4"/>
      <c r="U1510" s="4"/>
    </row>
    <row r="1511" spans="13:21" x14ac:dyDescent="0.35">
      <c r="M1511" s="231"/>
      <c r="N1511" s="17"/>
      <c r="O1511" s="17"/>
      <c r="P1511" s="17"/>
      <c r="Q1511" s="17"/>
      <c r="R1511" s="17"/>
      <c r="S1511" s="17"/>
      <c r="T1511" s="4"/>
      <c r="U1511" s="4"/>
    </row>
    <row r="1512" spans="13:21" x14ac:dyDescent="0.35">
      <c r="M1512" s="231"/>
      <c r="N1512" s="17"/>
      <c r="O1512" s="17"/>
      <c r="P1512" s="17"/>
      <c r="Q1512" s="17"/>
      <c r="R1512" s="17"/>
      <c r="S1512" s="17"/>
      <c r="T1512" s="4"/>
      <c r="U1512" s="4"/>
    </row>
    <row r="1513" spans="13:21" x14ac:dyDescent="0.35">
      <c r="M1513" s="231"/>
      <c r="N1513" s="17"/>
      <c r="O1513" s="17"/>
      <c r="P1513" s="17"/>
      <c r="Q1513" s="17"/>
      <c r="R1513" s="17"/>
      <c r="S1513" s="17"/>
      <c r="T1513" s="4"/>
      <c r="U1513" s="4"/>
    </row>
    <row r="1514" spans="13:21" x14ac:dyDescent="0.35">
      <c r="M1514" s="231"/>
      <c r="N1514" s="17"/>
      <c r="O1514" s="17"/>
      <c r="P1514" s="17"/>
      <c r="Q1514" s="17"/>
      <c r="R1514" s="17"/>
      <c r="S1514" s="17"/>
      <c r="T1514" s="4"/>
      <c r="U1514" s="4"/>
    </row>
    <row r="1515" spans="13:21" x14ac:dyDescent="0.35">
      <c r="M1515" s="231"/>
      <c r="N1515" s="17"/>
      <c r="O1515" s="17"/>
      <c r="P1515" s="17"/>
      <c r="Q1515" s="17"/>
      <c r="R1515" s="17"/>
      <c r="S1515" s="17"/>
      <c r="T1515" s="4"/>
      <c r="U1515" s="4"/>
    </row>
    <row r="1516" spans="13:21" x14ac:dyDescent="0.35">
      <c r="M1516" s="231"/>
      <c r="N1516" s="17"/>
      <c r="O1516" s="17"/>
      <c r="P1516" s="17"/>
      <c r="Q1516" s="17"/>
      <c r="R1516" s="17"/>
      <c r="S1516" s="17"/>
      <c r="T1516" s="4"/>
      <c r="U1516" s="4"/>
    </row>
    <row r="1517" spans="13:21" x14ac:dyDescent="0.35">
      <c r="M1517" s="231"/>
      <c r="N1517" s="17"/>
      <c r="O1517" s="17"/>
      <c r="P1517" s="17"/>
      <c r="Q1517" s="17"/>
      <c r="R1517" s="17"/>
      <c r="S1517" s="17"/>
      <c r="T1517" s="4"/>
      <c r="U1517" s="4"/>
    </row>
    <row r="1518" spans="13:21" x14ac:dyDescent="0.35">
      <c r="M1518" s="231"/>
      <c r="N1518" s="17"/>
      <c r="O1518" s="17"/>
      <c r="P1518" s="17"/>
      <c r="Q1518" s="17"/>
      <c r="R1518" s="17"/>
      <c r="S1518" s="17"/>
      <c r="T1518" s="4"/>
      <c r="U1518" s="4"/>
    </row>
    <row r="1519" spans="13:21" x14ac:dyDescent="0.35">
      <c r="M1519" s="231"/>
      <c r="N1519" s="17"/>
      <c r="O1519" s="17"/>
      <c r="P1519" s="17"/>
      <c r="Q1519" s="17"/>
      <c r="R1519" s="17"/>
      <c r="S1519" s="17"/>
      <c r="T1519" s="4"/>
      <c r="U1519" s="4"/>
    </row>
    <row r="1520" spans="13:21" x14ac:dyDescent="0.35">
      <c r="M1520" s="231"/>
      <c r="N1520" s="17"/>
      <c r="O1520" s="17"/>
      <c r="P1520" s="17"/>
      <c r="Q1520" s="17"/>
      <c r="R1520" s="17"/>
      <c r="S1520" s="17"/>
      <c r="T1520" s="4"/>
      <c r="U1520" s="4"/>
    </row>
    <row r="1521" spans="13:21" x14ac:dyDescent="0.35">
      <c r="M1521" s="231"/>
      <c r="N1521" s="17"/>
      <c r="O1521" s="17"/>
      <c r="P1521" s="17"/>
      <c r="Q1521" s="17"/>
      <c r="R1521" s="17"/>
      <c r="S1521" s="17"/>
      <c r="T1521" s="4"/>
      <c r="U1521" s="4"/>
    </row>
    <row r="1522" spans="13:21" x14ac:dyDescent="0.35">
      <c r="M1522" s="231"/>
      <c r="N1522" s="17"/>
      <c r="O1522" s="17"/>
      <c r="P1522" s="17"/>
      <c r="Q1522" s="17"/>
      <c r="R1522" s="17"/>
      <c r="S1522" s="17"/>
      <c r="T1522" s="4"/>
      <c r="U1522" s="4"/>
    </row>
    <row r="1523" spans="13:21" x14ac:dyDescent="0.35">
      <c r="M1523" s="231"/>
      <c r="N1523" s="17"/>
      <c r="O1523" s="17"/>
      <c r="P1523" s="17"/>
      <c r="Q1523" s="17"/>
      <c r="R1523" s="17"/>
      <c r="S1523" s="17"/>
      <c r="T1523" s="4"/>
      <c r="U1523" s="4"/>
    </row>
    <row r="1524" spans="13:21" x14ac:dyDescent="0.35">
      <c r="M1524" s="231"/>
      <c r="N1524" s="17"/>
      <c r="O1524" s="17"/>
      <c r="P1524" s="17"/>
      <c r="Q1524" s="17"/>
      <c r="R1524" s="17"/>
      <c r="S1524" s="17"/>
      <c r="T1524" s="4"/>
      <c r="U1524" s="4"/>
    </row>
    <row r="1525" spans="13:21" x14ac:dyDescent="0.35">
      <c r="M1525" s="231"/>
      <c r="N1525" s="17"/>
      <c r="O1525" s="17"/>
      <c r="P1525" s="17"/>
      <c r="Q1525" s="17"/>
      <c r="R1525" s="17"/>
      <c r="S1525" s="17"/>
      <c r="T1525" s="4"/>
      <c r="U1525" s="4"/>
    </row>
    <row r="1526" spans="13:21" x14ac:dyDescent="0.35">
      <c r="M1526" s="231"/>
      <c r="N1526" s="17"/>
      <c r="O1526" s="17"/>
      <c r="P1526" s="17"/>
      <c r="Q1526" s="17"/>
      <c r="R1526" s="17"/>
      <c r="S1526" s="17"/>
      <c r="T1526" s="4"/>
      <c r="U1526" s="4"/>
    </row>
    <row r="1527" spans="13:21" x14ac:dyDescent="0.35">
      <c r="M1527" s="231"/>
      <c r="N1527" s="17"/>
      <c r="O1527" s="17"/>
      <c r="P1527" s="17"/>
      <c r="Q1527" s="17"/>
      <c r="R1527" s="17"/>
      <c r="S1527" s="17"/>
      <c r="T1527" s="4"/>
      <c r="U1527" s="4"/>
    </row>
    <row r="1528" spans="13:21" x14ac:dyDescent="0.35">
      <c r="M1528" s="231"/>
      <c r="N1528" s="17"/>
      <c r="O1528" s="17"/>
      <c r="P1528" s="17"/>
      <c r="Q1528" s="17"/>
      <c r="R1528" s="17"/>
      <c r="S1528" s="17"/>
      <c r="T1528" s="4"/>
      <c r="U1528" s="4"/>
    </row>
    <row r="1529" spans="13:21" x14ac:dyDescent="0.35">
      <c r="M1529" s="231"/>
      <c r="N1529" s="17"/>
      <c r="O1529" s="17"/>
      <c r="P1529" s="17"/>
      <c r="Q1529" s="17"/>
      <c r="R1529" s="17"/>
      <c r="S1529" s="17"/>
      <c r="T1529" s="4"/>
      <c r="U1529" s="4"/>
    </row>
    <row r="1530" spans="13:21" x14ac:dyDescent="0.35">
      <c r="M1530" s="231"/>
      <c r="N1530" s="17"/>
      <c r="O1530" s="17"/>
      <c r="P1530" s="17"/>
      <c r="Q1530" s="17"/>
      <c r="R1530" s="17"/>
      <c r="S1530" s="17"/>
      <c r="T1530" s="4"/>
      <c r="U1530" s="4"/>
    </row>
    <row r="1531" spans="13:21" x14ac:dyDescent="0.35">
      <c r="M1531" s="231"/>
      <c r="N1531" s="17"/>
      <c r="O1531" s="17"/>
      <c r="P1531" s="17"/>
      <c r="Q1531" s="17"/>
      <c r="R1531" s="17"/>
      <c r="S1531" s="17"/>
      <c r="T1531" s="4"/>
      <c r="U1531" s="4"/>
    </row>
    <row r="1532" spans="13:21" x14ac:dyDescent="0.35">
      <c r="M1532" s="231"/>
      <c r="N1532" s="17"/>
      <c r="O1532" s="17"/>
      <c r="P1532" s="17"/>
      <c r="Q1532" s="17"/>
      <c r="R1532" s="17"/>
      <c r="S1532" s="17"/>
      <c r="T1532" s="4"/>
      <c r="U1532" s="4"/>
    </row>
    <row r="1533" spans="13:21" x14ac:dyDescent="0.35">
      <c r="M1533" s="231"/>
      <c r="N1533" s="17"/>
      <c r="O1533" s="17"/>
      <c r="P1533" s="17"/>
      <c r="Q1533" s="17"/>
      <c r="R1533" s="17"/>
      <c r="S1533" s="17"/>
      <c r="T1533" s="4"/>
      <c r="U1533" s="4"/>
    </row>
    <row r="1534" spans="13:21" x14ac:dyDescent="0.35">
      <c r="M1534" s="231"/>
      <c r="N1534" s="17"/>
      <c r="O1534" s="17"/>
      <c r="P1534" s="17"/>
      <c r="Q1534" s="17"/>
      <c r="R1534" s="17"/>
      <c r="S1534" s="17"/>
      <c r="T1534" s="4"/>
      <c r="U1534" s="4"/>
    </row>
    <row r="1535" spans="13:21" x14ac:dyDescent="0.35">
      <c r="M1535" s="231"/>
      <c r="N1535" s="17"/>
      <c r="O1535" s="17"/>
      <c r="P1535" s="17"/>
      <c r="Q1535" s="17"/>
      <c r="R1535" s="17"/>
      <c r="S1535" s="17"/>
      <c r="T1535" s="4"/>
      <c r="U1535" s="4"/>
    </row>
    <row r="1536" spans="13:21" x14ac:dyDescent="0.35">
      <c r="M1536" s="231"/>
      <c r="N1536" s="17"/>
      <c r="O1536" s="17"/>
      <c r="P1536" s="17"/>
      <c r="Q1536" s="17"/>
      <c r="R1536" s="17"/>
      <c r="S1536" s="17"/>
      <c r="T1536" s="4"/>
      <c r="U1536" s="4"/>
    </row>
    <row r="1537" spans="13:21" x14ac:dyDescent="0.35">
      <c r="M1537" s="231"/>
      <c r="N1537" s="17"/>
      <c r="O1537" s="17"/>
      <c r="P1537" s="17"/>
      <c r="Q1537" s="17"/>
      <c r="R1537" s="17"/>
      <c r="S1537" s="17"/>
      <c r="T1537" s="4"/>
      <c r="U1537" s="4"/>
    </row>
    <row r="1538" spans="13:21" x14ac:dyDescent="0.35">
      <c r="M1538" s="231"/>
      <c r="N1538" s="17"/>
      <c r="O1538" s="17"/>
      <c r="P1538" s="17"/>
      <c r="Q1538" s="17"/>
      <c r="R1538" s="17"/>
      <c r="S1538" s="17"/>
      <c r="T1538" s="4"/>
      <c r="U1538" s="4"/>
    </row>
    <row r="1539" spans="13:21" x14ac:dyDescent="0.35">
      <c r="M1539" s="231"/>
      <c r="N1539" s="17"/>
      <c r="O1539" s="17"/>
      <c r="P1539" s="17"/>
      <c r="Q1539" s="17"/>
      <c r="R1539" s="17"/>
      <c r="S1539" s="17"/>
      <c r="T1539" s="4"/>
      <c r="U1539" s="4"/>
    </row>
    <row r="1540" spans="13:21" x14ac:dyDescent="0.35">
      <c r="M1540" s="231"/>
      <c r="N1540" s="17"/>
      <c r="O1540" s="17"/>
      <c r="P1540" s="17"/>
      <c r="Q1540" s="17"/>
      <c r="R1540" s="17"/>
      <c r="S1540" s="17"/>
      <c r="T1540" s="4"/>
      <c r="U1540" s="4"/>
    </row>
    <row r="1541" spans="13:21" x14ac:dyDescent="0.35">
      <c r="M1541" s="231"/>
      <c r="N1541" s="17"/>
      <c r="O1541" s="17"/>
      <c r="P1541" s="17"/>
      <c r="Q1541" s="17"/>
      <c r="R1541" s="17"/>
      <c r="S1541" s="17"/>
      <c r="T1541" s="4"/>
      <c r="U1541" s="4"/>
    </row>
    <row r="1542" spans="13:21" x14ac:dyDescent="0.35">
      <c r="M1542" s="231"/>
      <c r="N1542" s="17"/>
      <c r="O1542" s="17"/>
      <c r="P1542" s="17"/>
      <c r="Q1542" s="17"/>
      <c r="R1542" s="17"/>
      <c r="S1542" s="17"/>
      <c r="T1542" s="4"/>
      <c r="U1542" s="4"/>
    </row>
    <row r="1543" spans="13:21" x14ac:dyDescent="0.35">
      <c r="M1543" s="231"/>
      <c r="N1543" s="17"/>
      <c r="O1543" s="17"/>
      <c r="P1543" s="17"/>
      <c r="Q1543" s="17"/>
      <c r="R1543" s="17"/>
      <c r="S1543" s="17"/>
      <c r="T1543" s="4"/>
      <c r="U1543" s="4"/>
    </row>
    <row r="1544" spans="13:21" x14ac:dyDescent="0.35">
      <c r="M1544" s="231"/>
      <c r="N1544" s="17"/>
      <c r="O1544" s="17"/>
      <c r="P1544" s="17"/>
      <c r="Q1544" s="17"/>
      <c r="R1544" s="17"/>
      <c r="S1544" s="17"/>
      <c r="T1544" s="4"/>
      <c r="U1544" s="4"/>
    </row>
    <row r="1545" spans="13:21" x14ac:dyDescent="0.35">
      <c r="M1545" s="231"/>
      <c r="N1545" s="17"/>
      <c r="O1545" s="17"/>
      <c r="P1545" s="17"/>
      <c r="Q1545" s="17"/>
      <c r="R1545" s="17"/>
      <c r="S1545" s="17"/>
      <c r="T1545" s="4"/>
      <c r="U1545" s="4"/>
    </row>
    <row r="1546" spans="13:21" x14ac:dyDescent="0.35">
      <c r="M1546" s="231"/>
      <c r="N1546" s="17"/>
      <c r="O1546" s="17"/>
      <c r="P1546" s="17"/>
      <c r="Q1546" s="17"/>
      <c r="R1546" s="17"/>
      <c r="S1546" s="17"/>
      <c r="T1546" s="4"/>
      <c r="U1546" s="4"/>
    </row>
    <row r="1547" spans="13:21" x14ac:dyDescent="0.35">
      <c r="M1547" s="231"/>
      <c r="N1547" s="17"/>
      <c r="O1547" s="17"/>
      <c r="P1547" s="17"/>
      <c r="Q1547" s="17"/>
      <c r="R1547" s="17"/>
      <c r="S1547" s="17"/>
      <c r="T1547" s="4"/>
      <c r="U1547" s="4"/>
    </row>
    <row r="1548" spans="13:21" x14ac:dyDescent="0.35">
      <c r="M1548" s="231"/>
      <c r="N1548" s="17"/>
      <c r="O1548" s="17"/>
      <c r="P1548" s="17"/>
      <c r="Q1548" s="17"/>
      <c r="R1548" s="17"/>
      <c r="S1548" s="17"/>
      <c r="T1548" s="4"/>
      <c r="U1548" s="4"/>
    </row>
    <row r="1549" spans="13:21" x14ac:dyDescent="0.35">
      <c r="M1549" s="231"/>
      <c r="N1549" s="17"/>
      <c r="O1549" s="17"/>
      <c r="P1549" s="17"/>
      <c r="Q1549" s="17"/>
      <c r="R1549" s="17"/>
      <c r="S1549" s="17"/>
      <c r="T1549" s="4"/>
      <c r="U1549" s="4"/>
    </row>
    <row r="1550" spans="13:21" x14ac:dyDescent="0.35">
      <c r="M1550" s="231"/>
      <c r="N1550" s="17"/>
      <c r="O1550" s="17"/>
      <c r="P1550" s="17"/>
      <c r="Q1550" s="17"/>
      <c r="R1550" s="17"/>
      <c r="S1550" s="17"/>
      <c r="T1550" s="4"/>
      <c r="U1550" s="4"/>
    </row>
    <row r="1551" spans="13:21" x14ac:dyDescent="0.35">
      <c r="M1551" s="231"/>
      <c r="N1551" s="17"/>
      <c r="O1551" s="17"/>
      <c r="P1551" s="17"/>
      <c r="Q1551" s="17"/>
      <c r="R1551" s="17"/>
      <c r="S1551" s="17"/>
      <c r="T1551" s="4"/>
      <c r="U1551" s="4"/>
    </row>
    <row r="1552" spans="13:21" x14ac:dyDescent="0.35">
      <c r="M1552" s="231"/>
      <c r="N1552" s="17"/>
      <c r="O1552" s="17"/>
      <c r="P1552" s="17"/>
      <c r="Q1552" s="17"/>
      <c r="R1552" s="17"/>
      <c r="S1552" s="17"/>
      <c r="T1552" s="4"/>
      <c r="U1552" s="4"/>
    </row>
    <row r="1553" spans="13:21" x14ac:dyDescent="0.35">
      <c r="M1553" s="231"/>
      <c r="N1553" s="17"/>
      <c r="O1553" s="17"/>
      <c r="P1553" s="17"/>
      <c r="Q1553" s="17"/>
      <c r="R1553" s="17"/>
      <c r="S1553" s="17"/>
      <c r="T1553" s="4"/>
      <c r="U1553" s="4"/>
    </row>
    <row r="1554" spans="13:21" x14ac:dyDescent="0.35">
      <c r="M1554" s="231"/>
      <c r="N1554" s="17"/>
      <c r="O1554" s="17"/>
      <c r="P1554" s="17"/>
      <c r="Q1554" s="17"/>
      <c r="R1554" s="17"/>
      <c r="S1554" s="17"/>
      <c r="T1554" s="4"/>
      <c r="U1554" s="4"/>
    </row>
    <row r="1555" spans="13:21" x14ac:dyDescent="0.35">
      <c r="M1555" s="231"/>
      <c r="N1555" s="17"/>
      <c r="O1555" s="17"/>
      <c r="P1555" s="17"/>
      <c r="Q1555" s="17"/>
      <c r="R1555" s="17"/>
      <c r="S1555" s="17"/>
      <c r="T1555" s="4"/>
      <c r="U1555" s="4"/>
    </row>
    <row r="1556" spans="13:21" x14ac:dyDescent="0.35">
      <c r="M1556" s="231"/>
      <c r="N1556" s="17"/>
      <c r="O1556" s="17"/>
      <c r="P1556" s="17"/>
      <c r="Q1556" s="17"/>
      <c r="R1556" s="17"/>
      <c r="S1556" s="17"/>
      <c r="T1556" s="4"/>
      <c r="U1556" s="4"/>
    </row>
    <row r="1557" spans="13:21" x14ac:dyDescent="0.35">
      <c r="M1557" s="231"/>
      <c r="N1557" s="17"/>
      <c r="O1557" s="17"/>
      <c r="P1557" s="17"/>
      <c r="Q1557" s="17"/>
      <c r="R1557" s="17"/>
      <c r="S1557" s="17"/>
      <c r="T1557" s="4"/>
      <c r="U1557" s="4"/>
    </row>
    <row r="1558" spans="13:21" x14ac:dyDescent="0.35">
      <c r="M1558" s="231"/>
      <c r="N1558" s="17"/>
      <c r="O1558" s="17"/>
      <c r="P1558" s="17"/>
      <c r="Q1558" s="17"/>
      <c r="R1558" s="17"/>
      <c r="S1558" s="17"/>
      <c r="T1558" s="4"/>
      <c r="U1558" s="4"/>
    </row>
    <row r="1559" spans="13:21" x14ac:dyDescent="0.35">
      <c r="M1559" s="231"/>
      <c r="N1559" s="17"/>
      <c r="O1559" s="17"/>
      <c r="P1559" s="17"/>
      <c r="Q1559" s="17"/>
      <c r="R1559" s="17"/>
      <c r="S1559" s="17"/>
      <c r="T1559" s="4"/>
      <c r="U1559" s="4"/>
    </row>
    <row r="1560" spans="13:21" x14ac:dyDescent="0.35">
      <c r="M1560" s="231"/>
      <c r="N1560" s="17"/>
      <c r="O1560" s="17"/>
      <c r="P1560" s="17"/>
      <c r="Q1560" s="17"/>
      <c r="R1560" s="17"/>
      <c r="S1560" s="17"/>
      <c r="T1560" s="4"/>
      <c r="U1560" s="4"/>
    </row>
    <row r="1561" spans="13:21" x14ac:dyDescent="0.35">
      <c r="M1561" s="231"/>
      <c r="N1561" s="17"/>
      <c r="O1561" s="17"/>
      <c r="P1561" s="17"/>
      <c r="Q1561" s="17"/>
      <c r="R1561" s="17"/>
      <c r="S1561" s="17"/>
      <c r="T1561" s="4"/>
      <c r="U1561" s="4"/>
    </row>
    <row r="1562" spans="13:21" x14ac:dyDescent="0.35">
      <c r="M1562" s="231"/>
      <c r="N1562" s="17"/>
      <c r="O1562" s="17"/>
      <c r="P1562" s="17"/>
      <c r="Q1562" s="17"/>
      <c r="R1562" s="17"/>
      <c r="S1562" s="17"/>
      <c r="T1562" s="4"/>
      <c r="U1562" s="4"/>
    </row>
    <row r="1563" spans="13:21" x14ac:dyDescent="0.35">
      <c r="M1563" s="231"/>
      <c r="N1563" s="17"/>
      <c r="O1563" s="17"/>
      <c r="P1563" s="17"/>
      <c r="Q1563" s="17"/>
      <c r="R1563" s="17"/>
      <c r="S1563" s="17"/>
      <c r="T1563" s="4"/>
      <c r="U1563" s="4"/>
    </row>
    <row r="1564" spans="13:21" x14ac:dyDescent="0.35">
      <c r="M1564" s="231"/>
      <c r="N1564" s="17"/>
      <c r="O1564" s="17"/>
      <c r="P1564" s="17"/>
      <c r="Q1564" s="17"/>
      <c r="R1564" s="17"/>
      <c r="S1564" s="17"/>
      <c r="T1564" s="4"/>
      <c r="U1564" s="4"/>
    </row>
    <row r="1565" spans="13:21" x14ac:dyDescent="0.35">
      <c r="M1565" s="231"/>
      <c r="N1565" s="17"/>
      <c r="O1565" s="17"/>
      <c r="P1565" s="17"/>
      <c r="Q1565" s="17"/>
      <c r="R1565" s="17"/>
      <c r="S1565" s="17"/>
      <c r="T1565" s="4"/>
      <c r="U1565" s="4"/>
    </row>
    <row r="1566" spans="13:21" x14ac:dyDescent="0.35">
      <c r="M1566" s="231"/>
      <c r="N1566" s="17"/>
      <c r="O1566" s="17"/>
      <c r="P1566" s="17"/>
      <c r="Q1566" s="17"/>
      <c r="R1566" s="17"/>
      <c r="S1566" s="17"/>
      <c r="T1566" s="4"/>
      <c r="U1566" s="4"/>
    </row>
    <row r="1567" spans="13:21" x14ac:dyDescent="0.35">
      <c r="M1567" s="231"/>
      <c r="N1567" s="17"/>
      <c r="O1567" s="17"/>
      <c r="P1567" s="17"/>
      <c r="Q1567" s="17"/>
      <c r="R1567" s="17"/>
      <c r="S1567" s="17"/>
      <c r="T1567" s="4"/>
      <c r="U1567" s="4"/>
    </row>
    <row r="1568" spans="13:21" x14ac:dyDescent="0.35">
      <c r="M1568" s="231"/>
      <c r="N1568" s="17"/>
      <c r="O1568" s="17"/>
      <c r="P1568" s="17"/>
      <c r="Q1568" s="17"/>
      <c r="R1568" s="17"/>
      <c r="S1568" s="17"/>
      <c r="T1568" s="4"/>
      <c r="U1568" s="4"/>
    </row>
    <row r="1569" spans="13:21" x14ac:dyDescent="0.35">
      <c r="M1569" s="231"/>
      <c r="N1569" s="17"/>
      <c r="O1569" s="17"/>
      <c r="P1569" s="17"/>
      <c r="Q1569" s="17"/>
      <c r="R1569" s="17"/>
      <c r="S1569" s="17"/>
      <c r="T1569" s="4"/>
      <c r="U1569" s="4"/>
    </row>
    <row r="1570" spans="13:21" x14ac:dyDescent="0.35">
      <c r="M1570" s="231"/>
      <c r="N1570" s="17"/>
      <c r="O1570" s="17"/>
      <c r="P1570" s="17"/>
      <c r="Q1570" s="17"/>
      <c r="R1570" s="17"/>
      <c r="S1570" s="17"/>
      <c r="T1570" s="4"/>
      <c r="U1570" s="4"/>
    </row>
    <row r="1571" spans="13:21" x14ac:dyDescent="0.35">
      <c r="M1571" s="231"/>
      <c r="N1571" s="17"/>
      <c r="O1571" s="17"/>
      <c r="P1571" s="17"/>
      <c r="Q1571" s="17"/>
      <c r="R1571" s="17"/>
      <c r="S1571" s="17"/>
      <c r="T1571" s="4"/>
      <c r="U1571" s="4"/>
    </row>
    <row r="1572" spans="13:21" x14ac:dyDescent="0.35">
      <c r="M1572" s="231"/>
      <c r="N1572" s="17"/>
      <c r="O1572" s="17"/>
      <c r="P1572" s="17"/>
      <c r="Q1572" s="17"/>
      <c r="R1572" s="17"/>
      <c r="S1572" s="17"/>
      <c r="T1572" s="4"/>
      <c r="U1572" s="4"/>
    </row>
    <row r="1573" spans="13:21" x14ac:dyDescent="0.35">
      <c r="M1573" s="231"/>
      <c r="N1573" s="17"/>
      <c r="O1573" s="17"/>
      <c r="P1573" s="17"/>
      <c r="Q1573" s="17"/>
      <c r="R1573" s="17"/>
      <c r="S1573" s="17"/>
      <c r="T1573" s="4"/>
      <c r="U1573" s="4"/>
    </row>
    <row r="1574" spans="13:21" x14ac:dyDescent="0.35">
      <c r="M1574" s="231"/>
      <c r="N1574" s="17"/>
      <c r="O1574" s="17"/>
      <c r="P1574" s="17"/>
      <c r="Q1574" s="17"/>
      <c r="R1574" s="17"/>
      <c r="S1574" s="17"/>
      <c r="T1574" s="4"/>
      <c r="U1574" s="4"/>
    </row>
    <row r="1575" spans="13:21" x14ac:dyDescent="0.35">
      <c r="M1575" s="231"/>
      <c r="N1575" s="17"/>
      <c r="O1575" s="17"/>
      <c r="P1575" s="17"/>
      <c r="Q1575" s="17"/>
      <c r="R1575" s="17"/>
      <c r="S1575" s="17"/>
      <c r="T1575" s="4"/>
      <c r="U1575" s="4"/>
    </row>
    <row r="1576" spans="13:21" x14ac:dyDescent="0.35">
      <c r="M1576" s="231"/>
      <c r="N1576" s="17"/>
      <c r="O1576" s="17"/>
      <c r="P1576" s="17"/>
      <c r="Q1576" s="17"/>
      <c r="R1576" s="17"/>
      <c r="S1576" s="17"/>
      <c r="T1576" s="4"/>
      <c r="U1576" s="4"/>
    </row>
    <row r="1577" spans="13:21" x14ac:dyDescent="0.35">
      <c r="M1577" s="231"/>
      <c r="N1577" s="17"/>
      <c r="O1577" s="17"/>
      <c r="P1577" s="17"/>
      <c r="Q1577" s="17"/>
      <c r="R1577" s="17"/>
      <c r="S1577" s="17"/>
      <c r="T1577" s="4"/>
      <c r="U1577" s="4"/>
    </row>
    <row r="1578" spans="13:21" x14ac:dyDescent="0.35">
      <c r="M1578" s="231"/>
      <c r="N1578" s="17"/>
      <c r="O1578" s="17"/>
      <c r="P1578" s="17"/>
      <c r="Q1578" s="17"/>
      <c r="R1578" s="17"/>
      <c r="S1578" s="17"/>
      <c r="T1578" s="4"/>
      <c r="U1578" s="4"/>
    </row>
    <row r="1579" spans="13:21" x14ac:dyDescent="0.35">
      <c r="M1579" s="231"/>
      <c r="N1579" s="17"/>
      <c r="O1579" s="17"/>
      <c r="P1579" s="17"/>
      <c r="Q1579" s="17"/>
      <c r="R1579" s="17"/>
      <c r="S1579" s="17"/>
      <c r="T1579" s="4"/>
      <c r="U1579" s="4"/>
    </row>
    <row r="1580" spans="13:21" x14ac:dyDescent="0.35">
      <c r="M1580" s="231"/>
      <c r="N1580" s="17"/>
      <c r="O1580" s="17"/>
      <c r="P1580" s="17"/>
      <c r="Q1580" s="17"/>
      <c r="R1580" s="17"/>
      <c r="S1580" s="17"/>
      <c r="T1580" s="4"/>
      <c r="U1580" s="4"/>
    </row>
    <row r="1581" spans="13:21" x14ac:dyDescent="0.35">
      <c r="M1581" s="231"/>
      <c r="N1581" s="17"/>
      <c r="O1581" s="17"/>
      <c r="P1581" s="17"/>
      <c r="Q1581" s="17"/>
      <c r="R1581" s="17"/>
      <c r="S1581" s="17"/>
      <c r="T1581" s="4"/>
      <c r="U1581" s="4"/>
    </row>
    <row r="1582" spans="13:21" x14ac:dyDescent="0.35">
      <c r="M1582" s="231"/>
      <c r="N1582" s="17"/>
      <c r="O1582" s="17"/>
      <c r="P1582" s="17"/>
      <c r="Q1582" s="17"/>
      <c r="R1582" s="17"/>
      <c r="S1582" s="17"/>
      <c r="T1582" s="4"/>
      <c r="U1582" s="4"/>
    </row>
    <row r="1583" spans="13:21" x14ac:dyDescent="0.35">
      <c r="M1583" s="231"/>
      <c r="N1583" s="17"/>
      <c r="O1583" s="17"/>
      <c r="P1583" s="17"/>
      <c r="Q1583" s="17"/>
      <c r="R1583" s="17"/>
      <c r="S1583" s="17"/>
      <c r="T1583" s="4"/>
      <c r="U1583" s="4"/>
    </row>
    <row r="1584" spans="13:21" x14ac:dyDescent="0.35">
      <c r="M1584" s="231"/>
      <c r="N1584" s="17"/>
      <c r="O1584" s="17"/>
      <c r="P1584" s="17"/>
      <c r="Q1584" s="17"/>
      <c r="R1584" s="17"/>
      <c r="S1584" s="17"/>
      <c r="T1584" s="4"/>
      <c r="U1584" s="4"/>
    </row>
    <row r="1585" spans="13:21" x14ac:dyDescent="0.35">
      <c r="M1585" s="231"/>
      <c r="N1585" s="17"/>
      <c r="O1585" s="17"/>
      <c r="P1585" s="17"/>
      <c r="Q1585" s="17"/>
      <c r="R1585" s="17"/>
      <c r="S1585" s="17"/>
      <c r="T1585" s="4"/>
      <c r="U1585" s="4"/>
    </row>
    <row r="1586" spans="13:21" x14ac:dyDescent="0.35">
      <c r="M1586" s="231"/>
      <c r="N1586" s="17"/>
      <c r="O1586" s="17"/>
      <c r="P1586" s="17"/>
      <c r="Q1586" s="17"/>
      <c r="R1586" s="17"/>
      <c r="S1586" s="17"/>
      <c r="T1586" s="4"/>
      <c r="U1586" s="4"/>
    </row>
    <row r="1587" spans="13:21" x14ac:dyDescent="0.35">
      <c r="M1587" s="231"/>
      <c r="N1587" s="17"/>
      <c r="O1587" s="17"/>
      <c r="P1587" s="17"/>
      <c r="Q1587" s="17"/>
      <c r="R1587" s="17"/>
      <c r="S1587" s="17"/>
      <c r="T1587" s="4"/>
      <c r="U1587" s="4"/>
    </row>
    <row r="1588" spans="13:21" x14ac:dyDescent="0.35">
      <c r="M1588" s="231"/>
      <c r="N1588" s="17"/>
      <c r="O1588" s="17"/>
      <c r="P1588" s="17"/>
      <c r="Q1588" s="17"/>
      <c r="R1588" s="17"/>
      <c r="S1588" s="17"/>
      <c r="T1588" s="4"/>
      <c r="U1588" s="4"/>
    </row>
    <row r="1589" spans="13:21" x14ac:dyDescent="0.35">
      <c r="M1589" s="231"/>
      <c r="N1589" s="17"/>
      <c r="O1589" s="17"/>
      <c r="P1589" s="17"/>
      <c r="Q1589" s="17"/>
      <c r="R1589" s="17"/>
      <c r="S1589" s="17"/>
      <c r="T1589" s="4"/>
      <c r="U1589" s="4"/>
    </row>
    <row r="1590" spans="13:21" x14ac:dyDescent="0.35">
      <c r="M1590" s="231"/>
      <c r="N1590" s="17"/>
      <c r="O1590" s="17"/>
      <c r="P1590" s="17"/>
      <c r="Q1590" s="17"/>
      <c r="R1590" s="17"/>
      <c r="S1590" s="17"/>
      <c r="T1590" s="4"/>
      <c r="U1590" s="4"/>
    </row>
    <row r="1591" spans="13:21" x14ac:dyDescent="0.35">
      <c r="M1591" s="231"/>
      <c r="N1591" s="17"/>
      <c r="O1591" s="17"/>
      <c r="P1591" s="17"/>
      <c r="Q1591" s="17"/>
      <c r="R1591" s="17"/>
      <c r="S1591" s="17"/>
      <c r="T1591" s="4"/>
      <c r="U1591" s="4"/>
    </row>
    <row r="1592" spans="13:21" x14ac:dyDescent="0.35">
      <c r="M1592" s="231"/>
      <c r="N1592" s="17"/>
      <c r="O1592" s="17"/>
      <c r="P1592" s="17"/>
      <c r="Q1592" s="17"/>
      <c r="R1592" s="17"/>
      <c r="S1592" s="17"/>
      <c r="T1592" s="4"/>
      <c r="U1592" s="4"/>
    </row>
    <row r="1593" spans="13:21" x14ac:dyDescent="0.35">
      <c r="M1593" s="231"/>
      <c r="N1593" s="17"/>
      <c r="O1593" s="17"/>
      <c r="P1593" s="17"/>
      <c r="Q1593" s="17"/>
      <c r="R1593" s="17"/>
      <c r="S1593" s="17"/>
      <c r="T1593" s="4"/>
      <c r="U1593" s="4"/>
    </row>
    <row r="1594" spans="13:21" x14ac:dyDescent="0.35">
      <c r="M1594" s="231"/>
      <c r="N1594" s="17"/>
      <c r="O1594" s="17"/>
      <c r="P1594" s="17"/>
      <c r="Q1594" s="17"/>
      <c r="R1594" s="17"/>
      <c r="S1594" s="17"/>
      <c r="T1594" s="4"/>
      <c r="U1594" s="4"/>
    </row>
    <row r="1595" spans="13:21" x14ac:dyDescent="0.35">
      <c r="M1595" s="231"/>
      <c r="N1595" s="17"/>
      <c r="O1595" s="17"/>
      <c r="P1595" s="17"/>
      <c r="Q1595" s="17"/>
      <c r="R1595" s="17"/>
      <c r="S1595" s="17"/>
      <c r="T1595" s="4"/>
      <c r="U1595" s="4"/>
    </row>
    <row r="1596" spans="13:21" x14ac:dyDescent="0.35">
      <c r="M1596" s="231"/>
      <c r="N1596" s="17"/>
      <c r="O1596" s="17"/>
      <c r="P1596" s="17"/>
      <c r="Q1596" s="17"/>
      <c r="R1596" s="17"/>
      <c r="S1596" s="17"/>
      <c r="T1596" s="4"/>
      <c r="U1596" s="4"/>
    </row>
    <row r="1597" spans="13:21" x14ac:dyDescent="0.35">
      <c r="M1597" s="231"/>
      <c r="N1597" s="17"/>
      <c r="O1597" s="17"/>
      <c r="P1597" s="17"/>
      <c r="Q1597" s="17"/>
      <c r="R1597" s="17"/>
      <c r="S1597" s="17"/>
      <c r="T1597" s="4"/>
      <c r="U1597" s="4"/>
    </row>
    <row r="1598" spans="13:21" x14ac:dyDescent="0.35">
      <c r="M1598" s="231"/>
      <c r="N1598" s="17"/>
      <c r="O1598" s="17"/>
      <c r="P1598" s="17"/>
      <c r="Q1598" s="17"/>
      <c r="R1598" s="17"/>
      <c r="S1598" s="17"/>
      <c r="T1598" s="4"/>
      <c r="U1598" s="4"/>
    </row>
    <row r="1599" spans="13:21" x14ac:dyDescent="0.35">
      <c r="M1599" s="231"/>
      <c r="N1599" s="17"/>
      <c r="O1599" s="17"/>
      <c r="P1599" s="17"/>
      <c r="Q1599" s="17"/>
      <c r="R1599" s="17"/>
      <c r="S1599" s="17"/>
      <c r="T1599" s="4"/>
      <c r="U1599" s="4"/>
    </row>
    <row r="1600" spans="13:21" x14ac:dyDescent="0.35">
      <c r="M1600" s="231"/>
      <c r="N1600" s="17"/>
      <c r="O1600" s="17"/>
      <c r="P1600" s="17"/>
      <c r="Q1600" s="17"/>
      <c r="R1600" s="17"/>
      <c r="S1600" s="17"/>
      <c r="T1600" s="4"/>
      <c r="U1600" s="4"/>
    </row>
    <row r="1601" spans="13:21" x14ac:dyDescent="0.35">
      <c r="M1601" s="231"/>
      <c r="N1601" s="17"/>
      <c r="O1601" s="17"/>
      <c r="P1601" s="17"/>
      <c r="Q1601" s="17"/>
      <c r="R1601" s="17"/>
      <c r="S1601" s="17"/>
      <c r="T1601" s="4"/>
      <c r="U1601" s="4"/>
    </row>
    <row r="1602" spans="13:21" x14ac:dyDescent="0.35">
      <c r="M1602" s="231"/>
      <c r="N1602" s="17"/>
      <c r="O1602" s="17"/>
      <c r="P1602" s="17"/>
      <c r="Q1602" s="17"/>
      <c r="R1602" s="17"/>
      <c r="S1602" s="17"/>
      <c r="T1602" s="4"/>
      <c r="U1602" s="4"/>
    </row>
    <row r="1603" spans="13:21" x14ac:dyDescent="0.35">
      <c r="M1603" s="231"/>
      <c r="N1603" s="17"/>
      <c r="O1603" s="17"/>
      <c r="P1603" s="17"/>
      <c r="Q1603" s="17"/>
      <c r="R1603" s="17"/>
      <c r="S1603" s="17"/>
      <c r="T1603" s="4"/>
      <c r="U1603" s="4"/>
    </row>
    <row r="1604" spans="13:21" x14ac:dyDescent="0.35">
      <c r="M1604" s="231"/>
      <c r="N1604" s="17"/>
      <c r="O1604" s="17"/>
      <c r="P1604" s="17"/>
      <c r="Q1604" s="17"/>
      <c r="R1604" s="17"/>
      <c r="S1604" s="17"/>
      <c r="T1604" s="4"/>
      <c r="U1604" s="4"/>
    </row>
    <row r="1605" spans="13:21" x14ac:dyDescent="0.35">
      <c r="M1605" s="231"/>
      <c r="N1605" s="17"/>
      <c r="O1605" s="17"/>
      <c r="P1605" s="17"/>
      <c r="Q1605" s="17"/>
      <c r="R1605" s="17"/>
      <c r="S1605" s="17"/>
      <c r="T1605" s="4"/>
      <c r="U1605" s="4"/>
    </row>
    <row r="1606" spans="13:21" x14ac:dyDescent="0.35">
      <c r="M1606" s="231"/>
      <c r="N1606" s="17"/>
      <c r="O1606" s="17"/>
      <c r="P1606" s="17"/>
      <c r="Q1606" s="17"/>
      <c r="R1606" s="17"/>
      <c r="S1606" s="17"/>
      <c r="T1606" s="4"/>
      <c r="U1606" s="4"/>
    </row>
    <row r="1607" spans="13:21" x14ac:dyDescent="0.35">
      <c r="M1607" s="231"/>
      <c r="N1607" s="17"/>
      <c r="O1607" s="17"/>
      <c r="P1607" s="17"/>
      <c r="Q1607" s="17"/>
      <c r="R1607" s="17"/>
      <c r="S1607" s="17"/>
      <c r="T1607" s="4"/>
      <c r="U1607" s="4"/>
    </row>
    <row r="1608" spans="13:21" x14ac:dyDescent="0.35">
      <c r="M1608" s="231"/>
      <c r="N1608" s="17"/>
      <c r="O1608" s="17"/>
      <c r="P1608" s="17"/>
      <c r="Q1608" s="17"/>
      <c r="R1608" s="17"/>
      <c r="S1608" s="17"/>
      <c r="T1608" s="4"/>
      <c r="U1608" s="4"/>
    </row>
    <row r="1609" spans="13:21" x14ac:dyDescent="0.35">
      <c r="M1609" s="231"/>
      <c r="N1609" s="17"/>
      <c r="O1609" s="17"/>
      <c r="P1609" s="17"/>
      <c r="Q1609" s="17"/>
      <c r="R1609" s="17"/>
      <c r="S1609" s="17"/>
      <c r="T1609" s="4"/>
      <c r="U1609" s="4"/>
    </row>
    <row r="1610" spans="13:21" x14ac:dyDescent="0.35">
      <c r="M1610" s="231"/>
      <c r="N1610" s="17"/>
      <c r="O1610" s="17"/>
      <c r="P1610" s="17"/>
      <c r="Q1610" s="17"/>
      <c r="R1610" s="17"/>
      <c r="S1610" s="17"/>
      <c r="T1610" s="4"/>
      <c r="U1610" s="4"/>
    </row>
    <row r="1611" spans="13:21" x14ac:dyDescent="0.35">
      <c r="M1611" s="231"/>
      <c r="N1611" s="17"/>
      <c r="O1611" s="17"/>
      <c r="P1611" s="17"/>
      <c r="Q1611" s="17"/>
      <c r="R1611" s="17"/>
      <c r="S1611" s="17"/>
      <c r="T1611" s="4"/>
      <c r="U1611" s="4"/>
    </row>
    <row r="1612" spans="13:21" x14ac:dyDescent="0.35">
      <c r="M1612" s="231"/>
      <c r="N1612" s="17"/>
      <c r="O1612" s="17"/>
      <c r="P1612" s="17"/>
      <c r="Q1612" s="17"/>
      <c r="R1612" s="17"/>
      <c r="S1612" s="17"/>
      <c r="T1612" s="4"/>
      <c r="U1612" s="4"/>
    </row>
    <row r="1613" spans="13:21" x14ac:dyDescent="0.35">
      <c r="M1613" s="231"/>
      <c r="N1613" s="17"/>
      <c r="O1613" s="17"/>
      <c r="P1613" s="17"/>
      <c r="Q1613" s="17"/>
      <c r="R1613" s="17"/>
      <c r="S1613" s="17"/>
      <c r="T1613" s="4"/>
      <c r="U1613" s="4"/>
    </row>
    <row r="1614" spans="13:21" x14ac:dyDescent="0.35">
      <c r="M1614" s="231"/>
      <c r="N1614" s="17"/>
      <c r="O1614" s="17"/>
      <c r="P1614" s="17"/>
      <c r="Q1614" s="17"/>
      <c r="R1614" s="17"/>
      <c r="S1614" s="17"/>
      <c r="T1614" s="4"/>
      <c r="U1614" s="4"/>
    </row>
    <row r="1615" spans="13:21" x14ac:dyDescent="0.35">
      <c r="M1615" s="231"/>
      <c r="N1615" s="17"/>
      <c r="O1615" s="17"/>
      <c r="P1615" s="17"/>
      <c r="Q1615" s="17"/>
      <c r="R1615" s="17"/>
      <c r="S1615" s="17"/>
      <c r="T1615" s="4"/>
      <c r="U1615" s="4"/>
    </row>
    <row r="1616" spans="13:21" x14ac:dyDescent="0.35">
      <c r="M1616" s="231"/>
      <c r="N1616" s="17"/>
      <c r="O1616" s="17"/>
      <c r="P1616" s="17"/>
      <c r="Q1616" s="17"/>
      <c r="R1616" s="17"/>
      <c r="S1616" s="17"/>
      <c r="T1616" s="4"/>
      <c r="U1616" s="4"/>
    </row>
    <row r="1617" spans="13:21" x14ac:dyDescent="0.35">
      <c r="M1617" s="231"/>
      <c r="N1617" s="17"/>
      <c r="O1617" s="17"/>
      <c r="P1617" s="17"/>
      <c r="Q1617" s="17"/>
      <c r="R1617" s="17"/>
      <c r="S1617" s="17"/>
      <c r="T1617" s="4"/>
      <c r="U1617" s="4"/>
    </row>
    <row r="1618" spans="13:21" x14ac:dyDescent="0.35">
      <c r="M1618" s="231"/>
      <c r="N1618" s="17"/>
      <c r="O1618" s="17"/>
      <c r="P1618" s="17"/>
      <c r="Q1618" s="17"/>
      <c r="R1618" s="17"/>
      <c r="S1618" s="17"/>
      <c r="T1618" s="4"/>
      <c r="U1618" s="4"/>
    </row>
    <row r="1619" spans="13:21" x14ac:dyDescent="0.35">
      <c r="M1619" s="231"/>
      <c r="N1619" s="17"/>
      <c r="O1619" s="17"/>
      <c r="P1619" s="17"/>
      <c r="Q1619" s="17"/>
      <c r="R1619" s="17"/>
      <c r="S1619" s="17"/>
      <c r="T1619" s="4"/>
      <c r="U1619" s="4"/>
    </row>
    <row r="1620" spans="13:21" x14ac:dyDescent="0.35">
      <c r="M1620" s="231"/>
      <c r="N1620" s="17"/>
      <c r="O1620" s="17"/>
      <c r="P1620" s="17"/>
      <c r="Q1620" s="17"/>
      <c r="R1620" s="17"/>
      <c r="S1620" s="17"/>
      <c r="T1620" s="4"/>
      <c r="U1620" s="4"/>
    </row>
    <row r="1621" spans="13:21" x14ac:dyDescent="0.35">
      <c r="M1621" s="231"/>
      <c r="N1621" s="17"/>
      <c r="O1621" s="17"/>
      <c r="P1621" s="17"/>
      <c r="Q1621" s="17"/>
      <c r="R1621" s="17"/>
      <c r="S1621" s="17"/>
      <c r="T1621" s="4"/>
      <c r="U1621" s="4"/>
    </row>
    <row r="1622" spans="13:21" x14ac:dyDescent="0.35">
      <c r="M1622" s="231"/>
      <c r="N1622" s="17"/>
      <c r="O1622" s="17"/>
      <c r="P1622" s="17"/>
      <c r="Q1622" s="17"/>
      <c r="R1622" s="17"/>
      <c r="S1622" s="17"/>
      <c r="T1622" s="4"/>
      <c r="U1622" s="4"/>
    </row>
    <row r="1623" spans="13:21" x14ac:dyDescent="0.35">
      <c r="M1623" s="231"/>
      <c r="N1623" s="17"/>
      <c r="O1623" s="17"/>
      <c r="P1623" s="17"/>
      <c r="Q1623" s="17"/>
      <c r="R1623" s="17"/>
      <c r="S1623" s="17"/>
      <c r="T1623" s="4"/>
      <c r="U1623" s="4"/>
    </row>
    <row r="1624" spans="13:21" x14ac:dyDescent="0.35">
      <c r="M1624" s="231"/>
      <c r="N1624" s="17"/>
      <c r="O1624" s="17"/>
      <c r="P1624" s="17"/>
      <c r="Q1624" s="17"/>
      <c r="R1624" s="17"/>
      <c r="S1624" s="17"/>
      <c r="T1624" s="4"/>
      <c r="U1624" s="4"/>
    </row>
    <row r="1625" spans="13:21" x14ac:dyDescent="0.35">
      <c r="M1625" s="231"/>
      <c r="N1625" s="17"/>
      <c r="O1625" s="17"/>
      <c r="P1625" s="17"/>
      <c r="Q1625" s="17"/>
      <c r="R1625" s="17"/>
      <c r="S1625" s="17"/>
      <c r="T1625" s="4"/>
      <c r="U1625" s="4"/>
    </row>
    <row r="1626" spans="13:21" x14ac:dyDescent="0.35">
      <c r="M1626" s="231"/>
      <c r="N1626" s="17"/>
      <c r="O1626" s="17"/>
      <c r="P1626" s="17"/>
      <c r="Q1626" s="17"/>
      <c r="R1626" s="17"/>
      <c r="S1626" s="17"/>
      <c r="T1626" s="4"/>
      <c r="U1626" s="4"/>
    </row>
    <row r="1627" spans="13:21" x14ac:dyDescent="0.35">
      <c r="M1627" s="231"/>
      <c r="N1627" s="17"/>
      <c r="O1627" s="17"/>
      <c r="P1627" s="17"/>
      <c r="Q1627" s="17"/>
      <c r="R1627" s="17"/>
      <c r="S1627" s="17"/>
      <c r="T1627" s="4"/>
      <c r="U1627" s="4"/>
    </row>
    <row r="1628" spans="13:21" x14ac:dyDescent="0.35">
      <c r="M1628" s="231"/>
      <c r="N1628" s="17"/>
      <c r="O1628" s="17"/>
      <c r="P1628" s="17"/>
      <c r="Q1628" s="17"/>
      <c r="R1628" s="17"/>
      <c r="S1628" s="17"/>
      <c r="T1628" s="4"/>
      <c r="U1628" s="4"/>
    </row>
    <row r="1629" spans="13:21" x14ac:dyDescent="0.35">
      <c r="M1629" s="231"/>
      <c r="N1629" s="17"/>
      <c r="O1629" s="17"/>
      <c r="P1629" s="17"/>
      <c r="Q1629" s="17"/>
      <c r="R1629" s="17"/>
      <c r="S1629" s="17"/>
      <c r="T1629" s="4"/>
      <c r="U1629" s="4"/>
    </row>
    <row r="1630" spans="13:21" x14ac:dyDescent="0.35">
      <c r="M1630" s="231"/>
      <c r="N1630" s="17"/>
      <c r="O1630" s="17"/>
      <c r="P1630" s="17"/>
      <c r="Q1630" s="17"/>
      <c r="R1630" s="17"/>
      <c r="S1630" s="17"/>
      <c r="T1630" s="4"/>
      <c r="U1630" s="4"/>
    </row>
    <row r="1631" spans="13:21" x14ac:dyDescent="0.35">
      <c r="M1631" s="231"/>
      <c r="N1631" s="17"/>
      <c r="O1631" s="17"/>
      <c r="P1631" s="17"/>
      <c r="Q1631" s="17"/>
      <c r="R1631" s="17"/>
      <c r="S1631" s="17"/>
      <c r="T1631" s="4"/>
      <c r="U1631" s="4"/>
    </row>
    <row r="1632" spans="13:21" x14ac:dyDescent="0.35">
      <c r="M1632" s="231"/>
      <c r="N1632" s="17"/>
      <c r="O1632" s="17"/>
      <c r="P1632" s="17"/>
      <c r="Q1632" s="17"/>
      <c r="R1632" s="17"/>
      <c r="S1632" s="17"/>
      <c r="T1632" s="4"/>
      <c r="U1632" s="4"/>
    </row>
    <row r="1633" spans="13:21" x14ac:dyDescent="0.35">
      <c r="M1633" s="231"/>
      <c r="N1633" s="17"/>
      <c r="O1633" s="17"/>
      <c r="P1633" s="17"/>
      <c r="Q1633" s="17"/>
      <c r="R1633" s="17"/>
      <c r="S1633" s="17"/>
      <c r="T1633" s="4"/>
      <c r="U1633" s="4"/>
    </row>
    <row r="1634" spans="13:21" x14ac:dyDescent="0.35">
      <c r="M1634" s="231"/>
      <c r="N1634" s="17"/>
      <c r="O1634" s="17"/>
      <c r="P1634" s="17"/>
      <c r="Q1634" s="17"/>
      <c r="R1634" s="17"/>
      <c r="S1634" s="17"/>
      <c r="T1634" s="4"/>
      <c r="U1634" s="4"/>
    </row>
    <row r="1635" spans="13:21" x14ac:dyDescent="0.35">
      <c r="M1635" s="231"/>
      <c r="N1635" s="17"/>
      <c r="O1635" s="17"/>
      <c r="P1635" s="17"/>
      <c r="Q1635" s="17"/>
      <c r="R1635" s="17"/>
      <c r="S1635" s="17"/>
      <c r="T1635" s="4"/>
      <c r="U1635" s="4"/>
    </row>
    <row r="1636" spans="13:21" x14ac:dyDescent="0.35">
      <c r="M1636" s="231"/>
      <c r="N1636" s="17"/>
      <c r="O1636" s="17"/>
      <c r="P1636" s="17"/>
      <c r="Q1636" s="17"/>
      <c r="R1636" s="17"/>
      <c r="S1636" s="17"/>
      <c r="T1636" s="4"/>
      <c r="U1636" s="4"/>
    </row>
    <row r="1637" spans="13:21" x14ac:dyDescent="0.35">
      <c r="M1637" s="231"/>
      <c r="N1637" s="17"/>
      <c r="O1637" s="17"/>
      <c r="P1637" s="17"/>
      <c r="Q1637" s="17"/>
      <c r="R1637" s="17"/>
      <c r="S1637" s="17"/>
      <c r="T1637" s="4"/>
      <c r="U1637" s="4"/>
    </row>
    <row r="1638" spans="13:21" x14ac:dyDescent="0.35">
      <c r="M1638" s="231"/>
      <c r="N1638" s="17"/>
      <c r="O1638" s="17"/>
      <c r="P1638" s="17"/>
      <c r="Q1638" s="17"/>
      <c r="R1638" s="17"/>
      <c r="S1638" s="17"/>
      <c r="T1638" s="4"/>
      <c r="U1638" s="4"/>
    </row>
    <row r="1639" spans="13:21" x14ac:dyDescent="0.35">
      <c r="M1639" s="231"/>
      <c r="N1639" s="17"/>
      <c r="O1639" s="17"/>
      <c r="P1639" s="17"/>
      <c r="Q1639" s="17"/>
      <c r="R1639" s="17"/>
      <c r="S1639" s="17"/>
      <c r="T1639" s="4"/>
      <c r="U1639" s="4"/>
    </row>
    <row r="1640" spans="13:21" x14ac:dyDescent="0.35">
      <c r="M1640" s="231"/>
      <c r="N1640" s="17"/>
      <c r="O1640" s="17"/>
      <c r="P1640" s="17"/>
      <c r="Q1640" s="17"/>
      <c r="R1640" s="17"/>
      <c r="S1640" s="17"/>
      <c r="T1640" s="4"/>
      <c r="U1640" s="4"/>
    </row>
    <row r="1641" spans="13:21" x14ac:dyDescent="0.35">
      <c r="M1641" s="231"/>
      <c r="N1641" s="17"/>
      <c r="O1641" s="17"/>
      <c r="P1641" s="17"/>
      <c r="Q1641" s="17"/>
      <c r="R1641" s="17"/>
      <c r="S1641" s="17"/>
      <c r="T1641" s="4"/>
      <c r="U1641" s="4"/>
    </row>
    <row r="1642" spans="13:21" x14ac:dyDescent="0.35">
      <c r="M1642" s="231"/>
      <c r="N1642" s="17"/>
      <c r="O1642" s="17"/>
      <c r="P1642" s="17"/>
      <c r="Q1642" s="17"/>
      <c r="R1642" s="17"/>
      <c r="S1642" s="17"/>
      <c r="T1642" s="4"/>
      <c r="U1642" s="4"/>
    </row>
    <row r="1643" spans="13:21" x14ac:dyDescent="0.35">
      <c r="M1643" s="231"/>
      <c r="N1643" s="17"/>
      <c r="O1643" s="17"/>
      <c r="P1643" s="17"/>
      <c r="Q1643" s="17"/>
      <c r="R1643" s="17"/>
      <c r="S1643" s="17"/>
      <c r="T1643" s="4"/>
      <c r="U1643" s="4"/>
    </row>
    <row r="1644" spans="13:21" x14ac:dyDescent="0.35">
      <c r="M1644" s="231"/>
      <c r="N1644" s="17"/>
      <c r="O1644" s="17"/>
      <c r="P1644" s="17"/>
      <c r="Q1644" s="17"/>
      <c r="R1644" s="17"/>
      <c r="S1644" s="17"/>
      <c r="T1644" s="4"/>
      <c r="U1644" s="4"/>
    </row>
    <row r="1645" spans="13:21" x14ac:dyDescent="0.35">
      <c r="M1645" s="231"/>
      <c r="N1645" s="17"/>
      <c r="O1645" s="17"/>
      <c r="P1645" s="17"/>
      <c r="Q1645" s="17"/>
      <c r="R1645" s="17"/>
      <c r="S1645" s="17"/>
      <c r="T1645" s="4"/>
      <c r="U1645" s="4"/>
    </row>
    <row r="1646" spans="13:21" x14ac:dyDescent="0.35">
      <c r="M1646" s="231"/>
      <c r="N1646" s="17"/>
      <c r="O1646" s="17"/>
      <c r="P1646" s="17"/>
      <c r="Q1646" s="17"/>
      <c r="R1646" s="17"/>
      <c r="S1646" s="17"/>
      <c r="T1646" s="4"/>
      <c r="U1646" s="4"/>
    </row>
    <row r="1647" spans="13:21" x14ac:dyDescent="0.35">
      <c r="M1647" s="231"/>
      <c r="N1647" s="17"/>
      <c r="O1647" s="17"/>
      <c r="P1647" s="17"/>
      <c r="Q1647" s="17"/>
      <c r="R1647" s="17"/>
      <c r="S1647" s="17"/>
      <c r="T1647" s="4"/>
      <c r="U1647" s="4"/>
    </row>
    <row r="1648" spans="13:21" x14ac:dyDescent="0.35">
      <c r="M1648" s="231"/>
      <c r="N1648" s="17"/>
      <c r="O1648" s="17"/>
      <c r="P1648" s="17"/>
      <c r="Q1648" s="17"/>
      <c r="R1648" s="17"/>
      <c r="S1648" s="17"/>
      <c r="T1648" s="4"/>
      <c r="U1648" s="4"/>
    </row>
    <row r="1649" spans="13:21" x14ac:dyDescent="0.35">
      <c r="M1649" s="231"/>
      <c r="N1649" s="17"/>
      <c r="O1649" s="17"/>
      <c r="P1649" s="17"/>
      <c r="Q1649" s="17"/>
      <c r="R1649" s="17"/>
      <c r="S1649" s="17"/>
      <c r="T1649" s="4"/>
      <c r="U1649" s="4"/>
    </row>
    <row r="1650" spans="13:21" x14ac:dyDescent="0.35">
      <c r="M1650" s="231"/>
      <c r="N1650" s="17"/>
      <c r="O1650" s="17"/>
      <c r="P1650" s="17"/>
      <c r="Q1650" s="17"/>
      <c r="R1650" s="17"/>
      <c r="S1650" s="17"/>
      <c r="T1650" s="4"/>
      <c r="U1650" s="4"/>
    </row>
    <row r="1651" spans="13:21" x14ac:dyDescent="0.35">
      <c r="M1651" s="231"/>
      <c r="N1651" s="17"/>
      <c r="O1651" s="17"/>
      <c r="P1651" s="17"/>
      <c r="Q1651" s="17"/>
      <c r="R1651" s="17"/>
      <c r="S1651" s="17"/>
      <c r="T1651" s="4"/>
      <c r="U1651" s="4"/>
    </row>
    <row r="1652" spans="13:21" x14ac:dyDescent="0.35">
      <c r="M1652" s="231"/>
      <c r="N1652" s="17"/>
      <c r="O1652" s="17"/>
      <c r="P1652" s="17"/>
      <c r="Q1652" s="17"/>
      <c r="R1652" s="17"/>
      <c r="S1652" s="17"/>
      <c r="T1652" s="4"/>
      <c r="U1652" s="4"/>
    </row>
    <row r="1653" spans="13:21" x14ac:dyDescent="0.35">
      <c r="M1653" s="231"/>
      <c r="N1653" s="17"/>
      <c r="O1653" s="17"/>
      <c r="P1653" s="17"/>
      <c r="Q1653" s="17"/>
      <c r="R1653" s="17"/>
      <c r="S1653" s="17"/>
      <c r="T1653" s="4"/>
      <c r="U1653" s="4"/>
    </row>
    <row r="1654" spans="13:21" x14ac:dyDescent="0.35">
      <c r="M1654" s="231"/>
      <c r="N1654" s="17"/>
      <c r="O1654" s="17"/>
      <c r="P1654" s="17"/>
      <c r="Q1654" s="17"/>
      <c r="R1654" s="17"/>
      <c r="S1654" s="17"/>
      <c r="T1654" s="4"/>
      <c r="U1654" s="4"/>
    </row>
    <row r="1655" spans="13:21" x14ac:dyDescent="0.35">
      <c r="M1655" s="231"/>
      <c r="N1655" s="17"/>
      <c r="O1655" s="17"/>
      <c r="P1655" s="17"/>
      <c r="Q1655" s="17"/>
      <c r="R1655" s="17"/>
      <c r="S1655" s="17"/>
      <c r="T1655" s="4"/>
      <c r="U1655" s="4"/>
    </row>
    <row r="1656" spans="13:21" x14ac:dyDescent="0.35">
      <c r="M1656" s="231"/>
      <c r="N1656" s="17"/>
      <c r="O1656" s="17"/>
      <c r="P1656" s="17"/>
      <c r="Q1656" s="17"/>
      <c r="R1656" s="17"/>
      <c r="S1656" s="17"/>
      <c r="T1656" s="4"/>
      <c r="U1656" s="4"/>
    </row>
    <row r="1657" spans="13:21" x14ac:dyDescent="0.35">
      <c r="M1657" s="231"/>
      <c r="N1657" s="17"/>
      <c r="O1657" s="17"/>
      <c r="P1657" s="17"/>
      <c r="Q1657" s="17"/>
      <c r="R1657" s="17"/>
      <c r="S1657" s="17"/>
      <c r="T1657" s="4"/>
      <c r="U1657" s="4"/>
    </row>
    <row r="1658" spans="13:21" x14ac:dyDescent="0.35">
      <c r="M1658" s="231"/>
      <c r="N1658" s="17"/>
      <c r="O1658" s="17"/>
      <c r="P1658" s="17"/>
      <c r="Q1658" s="17"/>
      <c r="R1658" s="17"/>
      <c r="S1658" s="17"/>
      <c r="T1658" s="4"/>
      <c r="U1658" s="4"/>
    </row>
    <row r="1659" spans="13:21" x14ac:dyDescent="0.35">
      <c r="M1659" s="231"/>
      <c r="N1659" s="17"/>
      <c r="O1659" s="17"/>
      <c r="P1659" s="17"/>
      <c r="Q1659" s="17"/>
      <c r="R1659" s="17"/>
      <c r="S1659" s="17"/>
      <c r="T1659" s="4"/>
      <c r="U1659" s="4"/>
    </row>
    <row r="1660" spans="13:21" x14ac:dyDescent="0.35">
      <c r="M1660" s="231"/>
      <c r="N1660" s="17"/>
      <c r="O1660" s="17"/>
      <c r="P1660" s="17"/>
      <c r="Q1660" s="17"/>
      <c r="R1660" s="17"/>
      <c r="S1660" s="17"/>
      <c r="T1660" s="4"/>
      <c r="U1660" s="4"/>
    </row>
    <row r="1661" spans="13:21" x14ac:dyDescent="0.35">
      <c r="M1661" s="231"/>
      <c r="N1661" s="17"/>
      <c r="O1661" s="17"/>
      <c r="P1661" s="17"/>
      <c r="Q1661" s="17"/>
      <c r="R1661" s="17"/>
      <c r="S1661" s="17"/>
      <c r="T1661" s="4"/>
      <c r="U1661" s="4"/>
    </row>
    <row r="1662" spans="13:21" x14ac:dyDescent="0.35">
      <c r="M1662" s="231"/>
      <c r="N1662" s="17"/>
      <c r="O1662" s="17"/>
      <c r="P1662" s="17"/>
      <c r="Q1662" s="17"/>
      <c r="R1662" s="17"/>
      <c r="S1662" s="17"/>
      <c r="T1662" s="4"/>
      <c r="U1662" s="4"/>
    </row>
    <row r="1663" spans="13:21" x14ac:dyDescent="0.35">
      <c r="M1663" s="231"/>
      <c r="N1663" s="17"/>
      <c r="O1663" s="17"/>
      <c r="P1663" s="17"/>
      <c r="Q1663" s="17"/>
      <c r="R1663" s="17"/>
      <c r="S1663" s="17"/>
      <c r="T1663" s="4"/>
      <c r="U1663" s="4"/>
    </row>
    <row r="1664" spans="13:21" x14ac:dyDescent="0.35">
      <c r="M1664" s="231"/>
      <c r="N1664" s="17"/>
      <c r="O1664" s="17"/>
      <c r="P1664" s="17"/>
      <c r="Q1664" s="17"/>
      <c r="R1664" s="17"/>
      <c r="S1664" s="17"/>
      <c r="T1664" s="4"/>
      <c r="U1664" s="4"/>
    </row>
    <row r="1665" spans="13:21" x14ac:dyDescent="0.35">
      <c r="M1665" s="231"/>
      <c r="N1665" s="17"/>
      <c r="O1665" s="17"/>
      <c r="P1665" s="17"/>
      <c r="Q1665" s="17"/>
      <c r="R1665" s="17"/>
      <c r="S1665" s="17"/>
      <c r="T1665" s="4"/>
      <c r="U1665" s="4"/>
    </row>
    <row r="1666" spans="13:21" x14ac:dyDescent="0.35">
      <c r="M1666" s="231"/>
      <c r="N1666" s="17"/>
      <c r="O1666" s="17"/>
      <c r="P1666" s="17"/>
      <c r="Q1666" s="17"/>
      <c r="R1666" s="17"/>
      <c r="S1666" s="17"/>
      <c r="T1666" s="4"/>
      <c r="U1666" s="4"/>
    </row>
    <row r="1667" spans="13:21" x14ac:dyDescent="0.35">
      <c r="M1667" s="231"/>
      <c r="N1667" s="17"/>
      <c r="O1667" s="17"/>
      <c r="P1667" s="17"/>
      <c r="Q1667" s="17"/>
      <c r="R1667" s="17"/>
      <c r="S1667" s="17"/>
      <c r="T1667" s="4"/>
      <c r="U1667" s="4"/>
    </row>
    <row r="1668" spans="13:21" x14ac:dyDescent="0.35">
      <c r="M1668" s="231"/>
      <c r="N1668" s="17"/>
      <c r="O1668" s="17"/>
      <c r="P1668" s="17"/>
      <c r="Q1668" s="17"/>
      <c r="R1668" s="17"/>
      <c r="S1668" s="17"/>
      <c r="T1668" s="4"/>
      <c r="U1668" s="4"/>
    </row>
    <row r="1669" spans="13:21" x14ac:dyDescent="0.35">
      <c r="M1669" s="231"/>
      <c r="N1669" s="17"/>
      <c r="O1669" s="17"/>
      <c r="P1669" s="17"/>
      <c r="Q1669" s="17"/>
      <c r="R1669" s="17"/>
      <c r="S1669" s="17"/>
      <c r="T1669" s="4"/>
      <c r="U1669" s="4"/>
    </row>
    <row r="1670" spans="13:21" x14ac:dyDescent="0.35">
      <c r="M1670" s="231"/>
      <c r="N1670" s="17"/>
      <c r="O1670" s="17"/>
      <c r="P1670" s="17"/>
      <c r="Q1670" s="17"/>
      <c r="R1670" s="17"/>
      <c r="S1670" s="17"/>
      <c r="T1670" s="4"/>
      <c r="U1670" s="4"/>
    </row>
    <row r="1671" spans="13:21" x14ac:dyDescent="0.35">
      <c r="M1671" s="231"/>
      <c r="N1671" s="17"/>
      <c r="O1671" s="17"/>
      <c r="P1671" s="17"/>
      <c r="Q1671" s="17"/>
      <c r="R1671" s="17"/>
      <c r="S1671" s="17"/>
      <c r="T1671" s="4"/>
      <c r="U1671" s="4"/>
    </row>
    <row r="1672" spans="13:21" x14ac:dyDescent="0.35">
      <c r="M1672" s="231"/>
      <c r="N1672" s="17"/>
      <c r="O1672" s="17"/>
      <c r="P1672" s="17"/>
      <c r="Q1672" s="17"/>
      <c r="R1672" s="17"/>
      <c r="S1672" s="17"/>
      <c r="T1672" s="4"/>
      <c r="U1672" s="4"/>
    </row>
    <row r="1673" spans="13:21" x14ac:dyDescent="0.35">
      <c r="M1673" s="231"/>
      <c r="N1673" s="17"/>
      <c r="O1673" s="17"/>
      <c r="P1673" s="17"/>
      <c r="Q1673" s="17"/>
      <c r="R1673" s="17"/>
      <c r="S1673" s="17"/>
      <c r="T1673" s="4"/>
      <c r="U1673" s="4"/>
    </row>
    <row r="1674" spans="13:21" x14ac:dyDescent="0.35">
      <c r="M1674" s="231"/>
      <c r="N1674" s="17"/>
      <c r="O1674" s="17"/>
      <c r="P1674" s="17"/>
      <c r="Q1674" s="17"/>
      <c r="R1674" s="17"/>
      <c r="S1674" s="17"/>
      <c r="T1674" s="4"/>
      <c r="U1674" s="4"/>
    </row>
    <row r="1675" spans="13:21" x14ac:dyDescent="0.35">
      <c r="M1675" s="231"/>
      <c r="N1675" s="17"/>
      <c r="O1675" s="17"/>
      <c r="P1675" s="17"/>
      <c r="Q1675" s="17"/>
      <c r="R1675" s="17"/>
      <c r="S1675" s="17"/>
      <c r="T1675" s="4"/>
      <c r="U1675" s="4"/>
    </row>
    <row r="1676" spans="13:21" x14ac:dyDescent="0.35">
      <c r="M1676" s="231"/>
      <c r="N1676" s="17"/>
      <c r="O1676" s="17"/>
      <c r="P1676" s="17"/>
      <c r="Q1676" s="17"/>
      <c r="R1676" s="17"/>
      <c r="S1676" s="17"/>
      <c r="T1676" s="4"/>
      <c r="U1676" s="4"/>
    </row>
    <row r="1677" spans="13:21" x14ac:dyDescent="0.35">
      <c r="M1677" s="231"/>
      <c r="N1677" s="17"/>
      <c r="O1677" s="17"/>
      <c r="P1677" s="17"/>
      <c r="Q1677" s="17"/>
      <c r="R1677" s="17"/>
      <c r="S1677" s="17"/>
      <c r="T1677" s="4"/>
      <c r="U1677" s="4"/>
    </row>
    <row r="1678" spans="13:21" x14ac:dyDescent="0.35">
      <c r="M1678" s="231"/>
      <c r="N1678" s="17"/>
      <c r="O1678" s="17"/>
      <c r="P1678" s="17"/>
      <c r="Q1678" s="17"/>
      <c r="R1678" s="17"/>
      <c r="S1678" s="17"/>
      <c r="T1678" s="4"/>
      <c r="U1678" s="4"/>
    </row>
    <row r="1679" spans="13:21" x14ac:dyDescent="0.35">
      <c r="M1679" s="231"/>
      <c r="N1679" s="17"/>
      <c r="O1679" s="17"/>
      <c r="P1679" s="17"/>
      <c r="Q1679" s="17"/>
      <c r="R1679" s="17"/>
      <c r="S1679" s="17"/>
      <c r="T1679" s="4"/>
      <c r="U1679" s="4"/>
    </row>
    <row r="1680" spans="13:21" x14ac:dyDescent="0.35">
      <c r="M1680" s="231"/>
      <c r="N1680" s="17"/>
      <c r="O1680" s="17"/>
      <c r="P1680" s="17"/>
      <c r="Q1680" s="17"/>
      <c r="R1680" s="17"/>
      <c r="S1680" s="17"/>
      <c r="T1680" s="4"/>
      <c r="U1680" s="4"/>
    </row>
    <row r="1681" spans="13:21" x14ac:dyDescent="0.35">
      <c r="M1681" s="231"/>
      <c r="N1681" s="17"/>
      <c r="O1681" s="17"/>
      <c r="P1681" s="17"/>
      <c r="Q1681" s="17"/>
      <c r="R1681" s="17"/>
      <c r="S1681" s="17"/>
      <c r="T1681" s="4"/>
      <c r="U1681" s="4"/>
    </row>
    <row r="1682" spans="13:21" x14ac:dyDescent="0.35">
      <c r="M1682" s="231"/>
      <c r="N1682" s="17"/>
      <c r="O1682" s="17"/>
      <c r="P1682" s="17"/>
      <c r="Q1682" s="17"/>
      <c r="R1682" s="17"/>
      <c r="S1682" s="17"/>
      <c r="T1682" s="4"/>
      <c r="U1682" s="4"/>
    </row>
    <row r="1683" spans="13:21" x14ac:dyDescent="0.35">
      <c r="M1683" s="231"/>
      <c r="N1683" s="17"/>
      <c r="O1683" s="17"/>
      <c r="P1683" s="17"/>
      <c r="Q1683" s="17"/>
      <c r="R1683" s="17"/>
      <c r="S1683" s="17"/>
      <c r="T1683" s="4"/>
      <c r="U1683" s="4"/>
    </row>
    <row r="1684" spans="13:21" x14ac:dyDescent="0.35">
      <c r="M1684" s="231"/>
      <c r="N1684" s="17"/>
      <c r="O1684" s="17"/>
      <c r="P1684" s="17"/>
      <c r="Q1684" s="17"/>
      <c r="R1684" s="17"/>
      <c r="S1684" s="17"/>
      <c r="T1684" s="4"/>
      <c r="U1684" s="4"/>
    </row>
    <row r="1685" spans="13:21" x14ac:dyDescent="0.35">
      <c r="M1685" s="231"/>
      <c r="N1685" s="17"/>
      <c r="O1685" s="17"/>
      <c r="P1685" s="17"/>
      <c r="Q1685" s="17"/>
      <c r="R1685" s="17"/>
      <c r="S1685" s="17"/>
      <c r="T1685" s="4"/>
      <c r="U1685" s="4"/>
    </row>
    <row r="1686" spans="13:21" x14ac:dyDescent="0.35">
      <c r="M1686" s="231"/>
      <c r="N1686" s="17"/>
      <c r="O1686" s="17"/>
      <c r="P1686" s="17"/>
      <c r="Q1686" s="17"/>
      <c r="R1686" s="17"/>
      <c r="S1686" s="17"/>
      <c r="T1686" s="4"/>
      <c r="U1686" s="4"/>
    </row>
    <row r="1687" spans="13:21" x14ac:dyDescent="0.35">
      <c r="M1687" s="231"/>
      <c r="N1687" s="17"/>
      <c r="O1687" s="17"/>
      <c r="P1687" s="17"/>
      <c r="Q1687" s="17"/>
      <c r="R1687" s="17"/>
      <c r="S1687" s="17"/>
      <c r="T1687" s="4"/>
      <c r="U1687" s="4"/>
    </row>
    <row r="1688" spans="13:21" x14ac:dyDescent="0.35">
      <c r="M1688" s="231"/>
      <c r="N1688" s="17"/>
      <c r="O1688" s="17"/>
      <c r="P1688" s="17"/>
      <c r="Q1688" s="17"/>
      <c r="R1688" s="17"/>
      <c r="S1688" s="17"/>
      <c r="T1688" s="4"/>
      <c r="U1688" s="4"/>
    </row>
    <row r="1689" spans="13:21" x14ac:dyDescent="0.35">
      <c r="M1689" s="231"/>
      <c r="N1689" s="17"/>
      <c r="O1689" s="17"/>
      <c r="P1689" s="17"/>
      <c r="Q1689" s="17"/>
      <c r="R1689" s="17"/>
      <c r="S1689" s="17"/>
      <c r="T1689" s="4"/>
      <c r="U1689" s="4"/>
    </row>
    <row r="1690" spans="13:21" x14ac:dyDescent="0.35">
      <c r="M1690" s="231"/>
      <c r="N1690" s="17"/>
      <c r="O1690" s="17"/>
      <c r="P1690" s="17"/>
      <c r="Q1690" s="17"/>
      <c r="R1690" s="17"/>
      <c r="S1690" s="17"/>
      <c r="T1690" s="4"/>
      <c r="U1690" s="4"/>
    </row>
    <row r="1691" spans="13:21" x14ac:dyDescent="0.35">
      <c r="M1691" s="231"/>
      <c r="N1691" s="17"/>
      <c r="O1691" s="17"/>
      <c r="P1691" s="17"/>
      <c r="Q1691" s="17"/>
      <c r="R1691" s="17"/>
      <c r="S1691" s="17"/>
      <c r="T1691" s="4"/>
      <c r="U1691" s="4"/>
    </row>
    <row r="1692" spans="13:21" x14ac:dyDescent="0.35">
      <c r="M1692" s="231"/>
      <c r="N1692" s="17"/>
      <c r="O1692" s="17"/>
      <c r="P1692" s="17"/>
      <c r="Q1692" s="17"/>
      <c r="R1692" s="17"/>
      <c r="S1692" s="17"/>
      <c r="T1692" s="4"/>
      <c r="U1692" s="4"/>
    </row>
    <row r="1693" spans="13:21" x14ac:dyDescent="0.35">
      <c r="M1693" s="231"/>
      <c r="N1693" s="17"/>
      <c r="O1693" s="17"/>
      <c r="P1693" s="17"/>
      <c r="Q1693" s="17"/>
      <c r="R1693" s="17"/>
      <c r="S1693" s="17"/>
      <c r="T1693" s="4"/>
      <c r="U1693" s="4"/>
    </row>
    <row r="1694" spans="13:21" x14ac:dyDescent="0.35">
      <c r="M1694" s="231"/>
      <c r="N1694" s="17"/>
      <c r="O1694" s="17"/>
      <c r="P1694" s="17"/>
      <c r="Q1694" s="17"/>
      <c r="R1694" s="17"/>
      <c r="S1694" s="17"/>
      <c r="T1694" s="4"/>
      <c r="U1694" s="4"/>
    </row>
    <row r="1695" spans="13:21" x14ac:dyDescent="0.35">
      <c r="M1695" s="231"/>
      <c r="N1695" s="17"/>
      <c r="O1695" s="17"/>
      <c r="P1695" s="17"/>
      <c r="Q1695" s="17"/>
      <c r="R1695" s="17"/>
      <c r="S1695" s="17"/>
      <c r="T1695" s="4"/>
      <c r="U1695" s="4"/>
    </row>
    <row r="1696" spans="13:21" x14ac:dyDescent="0.35">
      <c r="M1696" s="231"/>
      <c r="N1696" s="17"/>
      <c r="O1696" s="17"/>
      <c r="P1696" s="17"/>
      <c r="Q1696" s="17"/>
      <c r="R1696" s="17"/>
      <c r="S1696" s="17"/>
      <c r="T1696" s="4"/>
      <c r="U1696" s="4"/>
    </row>
    <row r="1697" spans="13:21" x14ac:dyDescent="0.35">
      <c r="M1697" s="231"/>
      <c r="N1697" s="17"/>
      <c r="O1697" s="17"/>
      <c r="P1697" s="17"/>
      <c r="Q1697" s="17"/>
      <c r="R1697" s="17"/>
      <c r="S1697" s="17"/>
      <c r="T1697" s="4"/>
      <c r="U1697" s="4"/>
    </row>
    <row r="1698" spans="13:21" x14ac:dyDescent="0.35">
      <c r="M1698" s="231"/>
      <c r="N1698" s="17"/>
      <c r="O1698" s="17"/>
      <c r="P1698" s="17"/>
      <c r="Q1698" s="17"/>
      <c r="R1698" s="17"/>
      <c r="S1698" s="17"/>
      <c r="T1698" s="4"/>
      <c r="U1698" s="4"/>
    </row>
    <row r="1699" spans="13:21" x14ac:dyDescent="0.35">
      <c r="M1699" s="231"/>
      <c r="N1699" s="17"/>
      <c r="O1699" s="17"/>
      <c r="P1699" s="17"/>
      <c r="Q1699" s="17"/>
      <c r="R1699" s="17"/>
      <c r="S1699" s="17"/>
      <c r="T1699" s="4"/>
      <c r="U1699" s="4"/>
    </row>
    <row r="1700" spans="13:21" x14ac:dyDescent="0.35">
      <c r="M1700" s="231"/>
      <c r="N1700" s="17"/>
      <c r="O1700" s="17"/>
      <c r="P1700" s="17"/>
      <c r="Q1700" s="17"/>
      <c r="R1700" s="17"/>
      <c r="S1700" s="17"/>
      <c r="T1700" s="4"/>
      <c r="U1700" s="4"/>
    </row>
    <row r="1701" spans="13:21" x14ac:dyDescent="0.35">
      <c r="M1701" s="231"/>
      <c r="N1701" s="17"/>
      <c r="O1701" s="17"/>
      <c r="P1701" s="17"/>
      <c r="Q1701" s="17"/>
      <c r="R1701" s="17"/>
      <c r="S1701" s="17"/>
      <c r="T1701" s="4"/>
      <c r="U1701" s="4"/>
    </row>
    <row r="1702" spans="13:21" x14ac:dyDescent="0.35">
      <c r="M1702" s="231"/>
      <c r="N1702" s="17"/>
      <c r="O1702" s="17"/>
      <c r="P1702" s="17"/>
      <c r="Q1702" s="17"/>
      <c r="R1702" s="17"/>
      <c r="S1702" s="17"/>
      <c r="T1702" s="4"/>
      <c r="U1702" s="4"/>
    </row>
    <row r="1703" spans="13:21" x14ac:dyDescent="0.35">
      <c r="M1703" s="231"/>
      <c r="N1703" s="17"/>
      <c r="O1703" s="17"/>
      <c r="P1703" s="17"/>
      <c r="Q1703" s="17"/>
      <c r="R1703" s="17"/>
      <c r="S1703" s="17"/>
      <c r="T1703" s="4"/>
      <c r="U1703" s="4"/>
    </row>
    <row r="1704" spans="13:21" x14ac:dyDescent="0.35">
      <c r="M1704" s="231"/>
      <c r="N1704" s="17"/>
      <c r="O1704" s="17"/>
      <c r="P1704" s="17"/>
      <c r="Q1704" s="17"/>
      <c r="R1704" s="17"/>
      <c r="S1704" s="17"/>
      <c r="T1704" s="4"/>
      <c r="U1704" s="4"/>
    </row>
    <row r="1705" spans="13:21" x14ac:dyDescent="0.35">
      <c r="M1705" s="231"/>
      <c r="N1705" s="17"/>
      <c r="O1705" s="17"/>
      <c r="P1705" s="17"/>
      <c r="Q1705" s="17"/>
      <c r="R1705" s="17"/>
      <c r="S1705" s="17"/>
      <c r="T1705" s="4"/>
      <c r="U1705" s="4"/>
    </row>
    <row r="1706" spans="13:21" x14ac:dyDescent="0.35">
      <c r="M1706" s="231"/>
      <c r="N1706" s="17"/>
      <c r="O1706" s="17"/>
      <c r="P1706" s="17"/>
      <c r="Q1706" s="17"/>
      <c r="R1706" s="17"/>
      <c r="S1706" s="17"/>
      <c r="T1706" s="4"/>
      <c r="U1706" s="4"/>
    </row>
    <row r="1707" spans="13:21" x14ac:dyDescent="0.35">
      <c r="M1707" s="231"/>
      <c r="N1707" s="17"/>
      <c r="O1707" s="17"/>
      <c r="P1707" s="17"/>
      <c r="Q1707" s="17"/>
      <c r="R1707" s="17"/>
      <c r="S1707" s="17"/>
      <c r="T1707" s="4"/>
      <c r="U1707" s="4"/>
    </row>
    <row r="1708" spans="13:21" x14ac:dyDescent="0.35">
      <c r="M1708" s="231"/>
      <c r="N1708" s="17"/>
      <c r="O1708" s="17"/>
      <c r="P1708" s="17"/>
      <c r="Q1708" s="17"/>
      <c r="R1708" s="17"/>
      <c r="S1708" s="17"/>
      <c r="T1708" s="4"/>
      <c r="U1708" s="4"/>
    </row>
    <row r="1709" spans="13:21" x14ac:dyDescent="0.35">
      <c r="M1709" s="231"/>
      <c r="N1709" s="17"/>
      <c r="O1709" s="17"/>
      <c r="P1709" s="17"/>
      <c r="Q1709" s="17"/>
      <c r="R1709" s="17"/>
      <c r="S1709" s="17"/>
      <c r="T1709" s="4"/>
      <c r="U1709" s="4"/>
    </row>
    <row r="1710" spans="13:21" x14ac:dyDescent="0.35">
      <c r="M1710" s="231"/>
      <c r="N1710" s="17"/>
      <c r="O1710" s="17"/>
      <c r="P1710" s="17"/>
      <c r="Q1710" s="17"/>
      <c r="R1710" s="17"/>
      <c r="S1710" s="17"/>
      <c r="T1710" s="4"/>
      <c r="U1710" s="4"/>
    </row>
    <row r="1711" spans="13:21" x14ac:dyDescent="0.35">
      <c r="M1711" s="231"/>
      <c r="N1711" s="17"/>
      <c r="O1711" s="17"/>
      <c r="P1711" s="17"/>
      <c r="Q1711" s="17"/>
      <c r="R1711" s="17"/>
      <c r="S1711" s="17"/>
      <c r="T1711" s="4"/>
      <c r="U1711" s="4"/>
    </row>
    <row r="1712" spans="13:21" x14ac:dyDescent="0.35">
      <c r="M1712" s="231"/>
      <c r="N1712" s="17"/>
      <c r="O1712" s="17"/>
      <c r="P1712" s="17"/>
      <c r="Q1712" s="17"/>
      <c r="R1712" s="17"/>
      <c r="S1712" s="17"/>
      <c r="T1712" s="4"/>
      <c r="U1712" s="4"/>
    </row>
    <row r="1713" spans="13:21" x14ac:dyDescent="0.35">
      <c r="M1713" s="231"/>
      <c r="N1713" s="17"/>
      <c r="O1713" s="17"/>
      <c r="P1713" s="17"/>
      <c r="Q1713" s="17"/>
      <c r="R1713" s="17"/>
      <c r="S1713" s="17"/>
      <c r="T1713" s="4"/>
      <c r="U1713" s="4"/>
    </row>
    <row r="1714" spans="13:21" x14ac:dyDescent="0.35">
      <c r="M1714" s="231"/>
      <c r="N1714" s="17"/>
      <c r="O1714" s="17"/>
      <c r="P1714" s="17"/>
      <c r="Q1714" s="17"/>
      <c r="R1714" s="17"/>
      <c r="S1714" s="17"/>
      <c r="T1714" s="4"/>
      <c r="U1714" s="4"/>
    </row>
    <row r="1715" spans="13:21" x14ac:dyDescent="0.35">
      <c r="M1715" s="231"/>
      <c r="N1715" s="17"/>
      <c r="O1715" s="17"/>
      <c r="P1715" s="17"/>
      <c r="Q1715" s="17"/>
      <c r="R1715" s="17"/>
      <c r="S1715" s="17"/>
      <c r="T1715" s="4"/>
      <c r="U1715" s="4"/>
    </row>
    <row r="1716" spans="13:21" x14ac:dyDescent="0.35">
      <c r="M1716" s="231"/>
      <c r="N1716" s="17"/>
      <c r="O1716" s="17"/>
      <c r="P1716" s="17"/>
      <c r="Q1716" s="17"/>
      <c r="R1716" s="17"/>
      <c r="S1716" s="17"/>
      <c r="T1716" s="4"/>
      <c r="U1716" s="4"/>
    </row>
    <row r="1717" spans="13:21" x14ac:dyDescent="0.35">
      <c r="M1717" s="231"/>
      <c r="N1717" s="17"/>
      <c r="O1717" s="17"/>
      <c r="P1717" s="17"/>
      <c r="Q1717" s="17"/>
      <c r="R1717" s="17"/>
      <c r="S1717" s="17"/>
      <c r="T1717" s="4"/>
      <c r="U1717" s="4"/>
    </row>
    <row r="1718" spans="13:21" x14ac:dyDescent="0.35">
      <c r="M1718" s="231"/>
      <c r="N1718" s="17"/>
      <c r="O1718" s="17"/>
      <c r="P1718" s="17"/>
      <c r="Q1718" s="17"/>
      <c r="R1718" s="17"/>
      <c r="S1718" s="17"/>
      <c r="T1718" s="4"/>
      <c r="U1718" s="4"/>
    </row>
    <row r="1719" spans="13:21" x14ac:dyDescent="0.35">
      <c r="M1719" s="231"/>
      <c r="N1719" s="17"/>
      <c r="O1719" s="17"/>
      <c r="P1719" s="17"/>
      <c r="Q1719" s="17"/>
      <c r="R1719" s="17"/>
      <c r="S1719" s="17"/>
      <c r="T1719" s="4"/>
      <c r="U1719" s="4"/>
    </row>
    <row r="1720" spans="13:21" x14ac:dyDescent="0.35">
      <c r="M1720" s="231"/>
      <c r="N1720" s="17"/>
      <c r="O1720" s="17"/>
      <c r="P1720" s="17"/>
      <c r="Q1720" s="17"/>
      <c r="R1720" s="17"/>
      <c r="S1720" s="17"/>
      <c r="T1720" s="4"/>
      <c r="U1720" s="4"/>
    </row>
    <row r="1721" spans="13:21" x14ac:dyDescent="0.35">
      <c r="M1721" s="231"/>
      <c r="N1721" s="17"/>
      <c r="O1721" s="17"/>
      <c r="P1721" s="17"/>
      <c r="Q1721" s="17"/>
      <c r="R1721" s="17"/>
      <c r="S1721" s="17"/>
      <c r="T1721" s="4"/>
      <c r="U1721" s="4"/>
    </row>
    <row r="1722" spans="13:21" x14ac:dyDescent="0.35">
      <c r="M1722" s="231"/>
      <c r="N1722" s="17"/>
      <c r="O1722" s="17"/>
      <c r="P1722" s="17"/>
      <c r="Q1722" s="17"/>
      <c r="R1722" s="17"/>
      <c r="S1722" s="17"/>
      <c r="T1722" s="4"/>
      <c r="U1722" s="4"/>
    </row>
    <row r="1723" spans="13:21" x14ac:dyDescent="0.35">
      <c r="M1723" s="231"/>
      <c r="N1723" s="17"/>
      <c r="O1723" s="17"/>
      <c r="P1723" s="17"/>
      <c r="Q1723" s="17"/>
      <c r="R1723" s="17"/>
      <c r="S1723" s="17"/>
      <c r="T1723" s="4"/>
      <c r="U1723" s="4"/>
    </row>
    <row r="1724" spans="13:21" x14ac:dyDescent="0.35">
      <c r="M1724" s="231"/>
      <c r="N1724" s="17"/>
      <c r="O1724" s="17"/>
      <c r="P1724" s="17"/>
      <c r="Q1724" s="17"/>
      <c r="R1724" s="17"/>
      <c r="S1724" s="17"/>
      <c r="T1724" s="4"/>
      <c r="U1724" s="4"/>
    </row>
    <row r="1725" spans="13:21" x14ac:dyDescent="0.35">
      <c r="M1725" s="231"/>
      <c r="N1725" s="17"/>
      <c r="O1725" s="17"/>
      <c r="P1725" s="17"/>
      <c r="Q1725" s="17"/>
      <c r="R1725" s="17"/>
      <c r="S1725" s="17"/>
      <c r="T1725" s="4"/>
      <c r="U1725" s="4"/>
    </row>
    <row r="1726" spans="13:21" x14ac:dyDescent="0.35">
      <c r="M1726" s="231"/>
      <c r="N1726" s="17"/>
      <c r="O1726" s="17"/>
      <c r="P1726" s="17"/>
      <c r="Q1726" s="17"/>
      <c r="R1726" s="17"/>
      <c r="S1726" s="17"/>
      <c r="T1726" s="4"/>
      <c r="U1726" s="4"/>
    </row>
    <row r="1727" spans="13:21" x14ac:dyDescent="0.35">
      <c r="M1727" s="231"/>
      <c r="N1727" s="17"/>
      <c r="O1727" s="17"/>
      <c r="P1727" s="17"/>
      <c r="Q1727" s="17"/>
      <c r="R1727" s="17"/>
      <c r="S1727" s="17"/>
      <c r="T1727" s="4"/>
      <c r="U1727" s="4"/>
    </row>
    <row r="1728" spans="13:21" x14ac:dyDescent="0.35">
      <c r="M1728" s="231"/>
      <c r="N1728" s="17"/>
      <c r="O1728" s="17"/>
      <c r="P1728" s="17"/>
      <c r="Q1728" s="17"/>
      <c r="R1728" s="17"/>
      <c r="S1728" s="17"/>
      <c r="T1728" s="4"/>
      <c r="U1728" s="4"/>
    </row>
    <row r="1729" spans="13:21" x14ac:dyDescent="0.35">
      <c r="M1729" s="231"/>
      <c r="N1729" s="17"/>
      <c r="O1729" s="17"/>
      <c r="P1729" s="17"/>
      <c r="Q1729" s="17"/>
      <c r="R1729" s="17"/>
      <c r="S1729" s="17"/>
      <c r="T1729" s="4"/>
      <c r="U1729" s="4"/>
    </row>
    <row r="1730" spans="13:21" x14ac:dyDescent="0.35">
      <c r="M1730" s="231"/>
      <c r="N1730" s="17"/>
      <c r="O1730" s="17"/>
      <c r="P1730" s="17"/>
      <c r="Q1730" s="17"/>
      <c r="R1730" s="17"/>
      <c r="S1730" s="17"/>
      <c r="T1730" s="4"/>
      <c r="U1730" s="4"/>
    </row>
    <row r="1731" spans="13:21" x14ac:dyDescent="0.35">
      <c r="M1731" s="231"/>
      <c r="N1731" s="17"/>
      <c r="O1731" s="17"/>
      <c r="P1731" s="17"/>
      <c r="Q1731" s="17"/>
      <c r="R1731" s="17"/>
      <c r="S1731" s="17"/>
      <c r="T1731" s="4"/>
      <c r="U1731" s="4"/>
    </row>
    <row r="1732" spans="13:21" x14ac:dyDescent="0.35">
      <c r="M1732" s="231"/>
      <c r="N1732" s="17"/>
      <c r="O1732" s="17"/>
      <c r="P1732" s="17"/>
      <c r="Q1732" s="17"/>
      <c r="R1732" s="17"/>
      <c r="S1732" s="17"/>
      <c r="T1732" s="4"/>
      <c r="U1732" s="4"/>
    </row>
    <row r="1733" spans="13:21" x14ac:dyDescent="0.35">
      <c r="M1733" s="231"/>
      <c r="N1733" s="17"/>
      <c r="O1733" s="17"/>
      <c r="P1733" s="17"/>
      <c r="Q1733" s="17"/>
      <c r="R1733" s="17"/>
      <c r="S1733" s="17"/>
      <c r="T1733" s="4"/>
      <c r="U1733" s="4"/>
    </row>
    <row r="1734" spans="13:21" x14ac:dyDescent="0.35">
      <c r="M1734" s="231"/>
      <c r="N1734" s="17"/>
      <c r="O1734" s="17"/>
      <c r="P1734" s="17"/>
      <c r="Q1734" s="17"/>
      <c r="R1734" s="17"/>
      <c r="S1734" s="17"/>
      <c r="T1734" s="4"/>
      <c r="U1734" s="4"/>
    </row>
    <row r="1735" spans="13:21" x14ac:dyDescent="0.35">
      <c r="M1735" s="231"/>
      <c r="N1735" s="17"/>
      <c r="O1735" s="17"/>
      <c r="P1735" s="17"/>
      <c r="Q1735" s="17"/>
      <c r="R1735" s="17"/>
      <c r="S1735" s="17"/>
      <c r="T1735" s="4"/>
      <c r="U1735" s="4"/>
    </row>
    <row r="1736" spans="13:21" x14ac:dyDescent="0.35">
      <c r="M1736" s="231"/>
      <c r="N1736" s="17"/>
      <c r="O1736" s="17"/>
      <c r="P1736" s="17"/>
      <c r="Q1736" s="17"/>
      <c r="R1736" s="17"/>
      <c r="S1736" s="17"/>
      <c r="T1736" s="4"/>
      <c r="U1736" s="4"/>
    </row>
    <row r="1737" spans="13:21" x14ac:dyDescent="0.35">
      <c r="M1737" s="231"/>
      <c r="N1737" s="17"/>
      <c r="O1737" s="17"/>
      <c r="P1737" s="17"/>
      <c r="Q1737" s="17"/>
      <c r="R1737" s="17"/>
      <c r="S1737" s="17"/>
      <c r="T1737" s="4"/>
      <c r="U1737" s="4"/>
    </row>
    <row r="1738" spans="13:21" x14ac:dyDescent="0.35">
      <c r="M1738" s="231"/>
      <c r="N1738" s="17"/>
      <c r="O1738" s="17"/>
      <c r="P1738" s="17"/>
      <c r="Q1738" s="17"/>
      <c r="R1738" s="17"/>
      <c r="S1738" s="17"/>
      <c r="T1738" s="4"/>
      <c r="U1738" s="4"/>
    </row>
    <row r="1739" spans="13:21" x14ac:dyDescent="0.35">
      <c r="M1739" s="231"/>
      <c r="N1739" s="17"/>
      <c r="O1739" s="17"/>
      <c r="P1739" s="17"/>
      <c r="Q1739" s="17"/>
      <c r="R1739" s="17"/>
      <c r="S1739" s="17"/>
      <c r="T1739" s="4"/>
      <c r="U1739" s="4"/>
    </row>
    <row r="1740" spans="13:21" x14ac:dyDescent="0.35">
      <c r="M1740" s="231"/>
      <c r="N1740" s="17"/>
      <c r="O1740" s="17"/>
      <c r="P1740" s="17"/>
      <c r="Q1740" s="17"/>
      <c r="R1740" s="17"/>
      <c r="S1740" s="17"/>
      <c r="T1740" s="4"/>
      <c r="U1740" s="4"/>
    </row>
    <row r="1741" spans="13:21" x14ac:dyDescent="0.35">
      <c r="M1741" s="231"/>
      <c r="N1741" s="17"/>
      <c r="O1741" s="17"/>
      <c r="P1741" s="17"/>
      <c r="Q1741" s="17"/>
      <c r="R1741" s="17"/>
      <c r="S1741" s="17"/>
      <c r="T1741" s="4"/>
      <c r="U1741" s="4"/>
    </row>
    <row r="1742" spans="13:21" x14ac:dyDescent="0.35">
      <c r="M1742" s="231"/>
      <c r="N1742" s="17"/>
      <c r="O1742" s="17"/>
      <c r="P1742" s="17"/>
      <c r="Q1742" s="17"/>
      <c r="R1742" s="17"/>
      <c r="S1742" s="17"/>
      <c r="T1742" s="4"/>
      <c r="U1742" s="4"/>
    </row>
    <row r="1743" spans="13:21" x14ac:dyDescent="0.35">
      <c r="M1743" s="231"/>
      <c r="N1743" s="17"/>
      <c r="O1743" s="17"/>
      <c r="P1743" s="17"/>
      <c r="Q1743" s="17"/>
      <c r="R1743" s="17"/>
      <c r="S1743" s="17"/>
      <c r="T1743" s="4"/>
      <c r="U1743" s="4"/>
    </row>
    <row r="1744" spans="13:21" x14ac:dyDescent="0.35">
      <c r="M1744" s="231"/>
      <c r="N1744" s="17"/>
      <c r="O1744" s="17"/>
      <c r="P1744" s="17"/>
      <c r="Q1744" s="17"/>
      <c r="R1744" s="17"/>
      <c r="S1744" s="17"/>
      <c r="T1744" s="4"/>
      <c r="U1744" s="4"/>
    </row>
    <row r="1745" spans="13:21" x14ac:dyDescent="0.35">
      <c r="M1745" s="231"/>
      <c r="N1745" s="17"/>
      <c r="O1745" s="17"/>
      <c r="P1745" s="17"/>
      <c r="Q1745" s="17"/>
      <c r="R1745" s="17"/>
      <c r="S1745" s="17"/>
      <c r="T1745" s="4"/>
      <c r="U1745" s="4"/>
    </row>
    <row r="1746" spans="13:21" x14ac:dyDescent="0.35">
      <c r="M1746" s="231"/>
      <c r="N1746" s="17"/>
      <c r="O1746" s="17"/>
      <c r="P1746" s="17"/>
      <c r="Q1746" s="17"/>
      <c r="R1746" s="17"/>
      <c r="S1746" s="17"/>
      <c r="T1746" s="4"/>
      <c r="U1746" s="4"/>
    </row>
    <row r="1747" spans="13:21" x14ac:dyDescent="0.35">
      <c r="M1747" s="231"/>
      <c r="N1747" s="17"/>
      <c r="O1747" s="17"/>
      <c r="P1747" s="17"/>
      <c r="Q1747" s="17"/>
      <c r="R1747" s="17"/>
      <c r="S1747" s="17"/>
      <c r="T1747" s="4"/>
      <c r="U1747" s="4"/>
    </row>
    <row r="1748" spans="13:21" x14ac:dyDescent="0.35">
      <c r="M1748" s="231"/>
      <c r="N1748" s="17"/>
      <c r="O1748" s="17"/>
      <c r="P1748" s="17"/>
      <c r="Q1748" s="17"/>
      <c r="R1748" s="17"/>
      <c r="S1748" s="17"/>
      <c r="T1748" s="4"/>
      <c r="U1748" s="4"/>
    </row>
    <row r="1749" spans="13:21" x14ac:dyDescent="0.35">
      <c r="M1749" s="231"/>
      <c r="N1749" s="17"/>
      <c r="O1749" s="17"/>
      <c r="P1749" s="17"/>
      <c r="Q1749" s="17"/>
      <c r="R1749" s="17"/>
      <c r="S1749" s="17"/>
      <c r="T1749" s="4"/>
      <c r="U1749" s="4"/>
    </row>
    <row r="1750" spans="13:21" x14ac:dyDescent="0.35">
      <c r="M1750" s="231"/>
      <c r="N1750" s="17"/>
      <c r="O1750" s="17"/>
      <c r="P1750" s="17"/>
      <c r="Q1750" s="17"/>
      <c r="R1750" s="17"/>
      <c r="S1750" s="17"/>
      <c r="T1750" s="4"/>
      <c r="U1750" s="4"/>
    </row>
    <row r="1751" spans="13:21" x14ac:dyDescent="0.35">
      <c r="M1751" s="231"/>
      <c r="N1751" s="17"/>
      <c r="O1751" s="17"/>
      <c r="P1751" s="17"/>
      <c r="Q1751" s="17"/>
      <c r="R1751" s="17"/>
      <c r="S1751" s="17"/>
      <c r="T1751" s="4"/>
      <c r="U1751" s="4"/>
    </row>
    <row r="1752" spans="13:21" x14ac:dyDescent="0.35">
      <c r="M1752" s="231"/>
      <c r="N1752" s="17"/>
      <c r="O1752" s="17"/>
      <c r="P1752" s="17"/>
      <c r="Q1752" s="17"/>
      <c r="R1752" s="17"/>
      <c r="S1752" s="17"/>
      <c r="T1752" s="4"/>
      <c r="U1752" s="4"/>
    </row>
    <row r="1753" spans="13:21" x14ac:dyDescent="0.35">
      <c r="M1753" s="231"/>
      <c r="N1753" s="17"/>
      <c r="O1753" s="17"/>
      <c r="P1753" s="17"/>
      <c r="Q1753" s="17"/>
      <c r="R1753" s="17"/>
      <c r="S1753" s="17"/>
      <c r="T1753" s="4"/>
      <c r="U1753" s="4"/>
    </row>
    <row r="1754" spans="13:21" x14ac:dyDescent="0.35">
      <c r="M1754" s="231"/>
      <c r="N1754" s="17"/>
      <c r="O1754" s="17"/>
      <c r="P1754" s="17"/>
      <c r="Q1754" s="17"/>
      <c r="R1754" s="17"/>
      <c r="S1754" s="17"/>
      <c r="T1754" s="4"/>
      <c r="U1754" s="4"/>
    </row>
    <row r="1755" spans="13:21" x14ac:dyDescent="0.35">
      <c r="M1755" s="231"/>
      <c r="N1755" s="17"/>
      <c r="O1755" s="17"/>
      <c r="P1755" s="17"/>
      <c r="Q1755" s="17"/>
      <c r="R1755" s="17"/>
      <c r="S1755" s="17"/>
      <c r="T1755" s="4"/>
      <c r="U1755" s="4"/>
    </row>
    <row r="1756" spans="13:21" x14ac:dyDescent="0.35">
      <c r="M1756" s="231"/>
      <c r="N1756" s="17"/>
      <c r="O1756" s="17"/>
      <c r="P1756" s="17"/>
      <c r="Q1756" s="17"/>
      <c r="R1756" s="17"/>
      <c r="S1756" s="17"/>
      <c r="T1756" s="4"/>
      <c r="U1756" s="4"/>
    </row>
    <row r="1757" spans="13:21" x14ac:dyDescent="0.35">
      <c r="M1757" s="231"/>
      <c r="N1757" s="17"/>
      <c r="O1757" s="17"/>
      <c r="P1757" s="17"/>
      <c r="Q1757" s="17"/>
      <c r="R1757" s="17"/>
      <c r="S1757" s="17"/>
      <c r="T1757" s="4"/>
      <c r="U1757" s="4"/>
    </row>
    <row r="1758" spans="13:21" x14ac:dyDescent="0.35">
      <c r="M1758" s="231"/>
      <c r="N1758" s="17"/>
      <c r="O1758" s="17"/>
      <c r="P1758" s="17"/>
      <c r="Q1758" s="17"/>
      <c r="R1758" s="17"/>
      <c r="S1758" s="17"/>
      <c r="T1758" s="4"/>
      <c r="U1758" s="4"/>
    </row>
    <row r="1759" spans="13:21" x14ac:dyDescent="0.35">
      <c r="M1759" s="231"/>
      <c r="N1759" s="17"/>
      <c r="O1759" s="17"/>
      <c r="P1759" s="17"/>
      <c r="Q1759" s="17"/>
      <c r="R1759" s="17"/>
      <c r="S1759" s="17"/>
      <c r="T1759" s="4"/>
      <c r="U1759" s="4"/>
    </row>
    <row r="1760" spans="13:21" x14ac:dyDescent="0.35">
      <c r="M1760" s="231"/>
      <c r="N1760" s="17"/>
      <c r="O1760" s="17"/>
      <c r="P1760" s="17"/>
      <c r="Q1760" s="17"/>
      <c r="R1760" s="17"/>
      <c r="S1760" s="17"/>
      <c r="T1760" s="4"/>
      <c r="U1760" s="4"/>
    </row>
    <row r="1761" spans="13:21" x14ac:dyDescent="0.35">
      <c r="M1761" s="231"/>
      <c r="N1761" s="17"/>
      <c r="O1761" s="17"/>
      <c r="P1761" s="17"/>
      <c r="Q1761" s="17"/>
      <c r="R1761" s="17"/>
      <c r="S1761" s="17"/>
      <c r="T1761" s="4"/>
      <c r="U1761" s="4"/>
    </row>
    <row r="1762" spans="13:21" x14ac:dyDescent="0.35">
      <c r="M1762" s="231"/>
      <c r="N1762" s="17"/>
      <c r="O1762" s="17"/>
      <c r="P1762" s="17"/>
      <c r="Q1762" s="17"/>
      <c r="R1762" s="17"/>
      <c r="S1762" s="17"/>
      <c r="T1762" s="4"/>
      <c r="U1762" s="4"/>
    </row>
    <row r="1763" spans="13:21" x14ac:dyDescent="0.35">
      <c r="M1763" s="231"/>
      <c r="N1763" s="17"/>
      <c r="O1763" s="17"/>
      <c r="P1763" s="17"/>
      <c r="Q1763" s="17"/>
      <c r="R1763" s="17"/>
      <c r="S1763" s="17"/>
      <c r="T1763" s="4"/>
      <c r="U1763" s="4"/>
    </row>
    <row r="1764" spans="13:21" x14ac:dyDescent="0.35">
      <c r="M1764" s="231"/>
      <c r="N1764" s="17"/>
      <c r="O1764" s="17"/>
      <c r="P1764" s="17"/>
      <c r="Q1764" s="17"/>
      <c r="R1764" s="17"/>
      <c r="S1764" s="17"/>
      <c r="T1764" s="4"/>
      <c r="U1764" s="4"/>
    </row>
    <row r="1765" spans="13:21" x14ac:dyDescent="0.35">
      <c r="M1765" s="231"/>
      <c r="N1765" s="17"/>
      <c r="O1765" s="17"/>
      <c r="P1765" s="17"/>
      <c r="Q1765" s="17"/>
      <c r="R1765" s="17"/>
      <c r="S1765" s="17"/>
      <c r="T1765" s="4"/>
      <c r="U1765" s="4"/>
    </row>
    <row r="1766" spans="13:21" x14ac:dyDescent="0.35">
      <c r="M1766" s="231"/>
      <c r="N1766" s="17"/>
      <c r="O1766" s="17"/>
      <c r="P1766" s="17"/>
      <c r="Q1766" s="17"/>
      <c r="R1766" s="17"/>
      <c r="S1766" s="17"/>
      <c r="T1766" s="4"/>
      <c r="U1766" s="4"/>
    </row>
    <row r="1767" spans="13:21" x14ac:dyDescent="0.35">
      <c r="M1767" s="231"/>
      <c r="N1767" s="17"/>
      <c r="O1767" s="17"/>
      <c r="P1767" s="17"/>
      <c r="Q1767" s="17"/>
      <c r="R1767" s="17"/>
      <c r="S1767" s="17"/>
      <c r="T1767" s="4"/>
      <c r="U1767" s="4"/>
    </row>
    <row r="1768" spans="13:21" x14ac:dyDescent="0.35">
      <c r="M1768" s="231"/>
      <c r="N1768" s="17"/>
      <c r="O1768" s="17"/>
      <c r="P1768" s="17"/>
      <c r="Q1768" s="17"/>
      <c r="R1768" s="17"/>
      <c r="S1768" s="17"/>
      <c r="T1768" s="4"/>
      <c r="U1768" s="4"/>
    </row>
    <row r="1769" spans="13:21" x14ac:dyDescent="0.35">
      <c r="M1769" s="231"/>
      <c r="N1769" s="17"/>
      <c r="O1769" s="17"/>
      <c r="P1769" s="17"/>
      <c r="Q1769" s="17"/>
      <c r="R1769" s="17"/>
      <c r="S1769" s="17"/>
      <c r="T1769" s="4"/>
      <c r="U1769" s="4"/>
    </row>
    <row r="1770" spans="13:21" x14ac:dyDescent="0.35">
      <c r="M1770" s="231"/>
      <c r="N1770" s="17"/>
      <c r="O1770" s="17"/>
      <c r="P1770" s="17"/>
      <c r="Q1770" s="17"/>
      <c r="R1770" s="17"/>
      <c r="S1770" s="17"/>
      <c r="T1770" s="4"/>
      <c r="U1770" s="4"/>
    </row>
    <row r="1771" spans="13:21" x14ac:dyDescent="0.35">
      <c r="M1771" s="231"/>
      <c r="N1771" s="17"/>
      <c r="O1771" s="17"/>
      <c r="P1771" s="17"/>
      <c r="Q1771" s="17"/>
      <c r="R1771" s="17"/>
      <c r="S1771" s="17"/>
      <c r="T1771" s="4"/>
      <c r="U1771" s="4"/>
    </row>
    <row r="1772" spans="13:21" x14ac:dyDescent="0.35">
      <c r="M1772" s="231"/>
      <c r="N1772" s="17"/>
      <c r="O1772" s="17"/>
      <c r="P1772" s="17"/>
      <c r="Q1772" s="17"/>
      <c r="R1772" s="17"/>
      <c r="S1772" s="17"/>
      <c r="T1772" s="4"/>
      <c r="U1772" s="4"/>
    </row>
    <row r="1773" spans="13:21" x14ac:dyDescent="0.35">
      <c r="M1773" s="231"/>
      <c r="N1773" s="17"/>
      <c r="O1773" s="17"/>
      <c r="P1773" s="17"/>
      <c r="Q1773" s="17"/>
      <c r="R1773" s="17"/>
      <c r="S1773" s="17"/>
      <c r="T1773" s="4"/>
      <c r="U1773" s="4"/>
    </row>
    <row r="1774" spans="13:21" x14ac:dyDescent="0.35">
      <c r="M1774" s="231"/>
      <c r="N1774" s="17"/>
      <c r="O1774" s="17"/>
      <c r="P1774" s="17"/>
      <c r="Q1774" s="17"/>
      <c r="R1774" s="17"/>
      <c r="S1774" s="17"/>
      <c r="T1774" s="4"/>
      <c r="U1774" s="4"/>
    </row>
    <row r="1775" spans="13:21" x14ac:dyDescent="0.35">
      <c r="M1775" s="231"/>
      <c r="N1775" s="17"/>
      <c r="O1775" s="17"/>
      <c r="P1775" s="17"/>
      <c r="Q1775" s="17"/>
      <c r="R1775" s="17"/>
      <c r="S1775" s="17"/>
      <c r="T1775" s="4"/>
      <c r="U1775" s="4"/>
    </row>
    <row r="1776" spans="13:21" x14ac:dyDescent="0.35">
      <c r="M1776" s="231"/>
      <c r="N1776" s="17"/>
      <c r="O1776" s="17"/>
      <c r="P1776" s="17"/>
      <c r="Q1776" s="17"/>
      <c r="R1776" s="17"/>
      <c r="S1776" s="17"/>
      <c r="T1776" s="4"/>
      <c r="U1776" s="4"/>
    </row>
    <row r="1777" spans="13:21" x14ac:dyDescent="0.35">
      <c r="M1777" s="231"/>
      <c r="N1777" s="17"/>
      <c r="O1777" s="17"/>
      <c r="P1777" s="17"/>
      <c r="Q1777" s="17"/>
      <c r="R1777" s="17"/>
      <c r="S1777" s="17"/>
      <c r="T1777" s="4"/>
      <c r="U1777" s="4"/>
    </row>
    <row r="1778" spans="13:21" x14ac:dyDescent="0.35">
      <c r="M1778" s="231"/>
      <c r="N1778" s="17"/>
      <c r="O1778" s="17"/>
      <c r="P1778" s="17"/>
      <c r="Q1778" s="17"/>
      <c r="R1778" s="17"/>
      <c r="S1778" s="17"/>
      <c r="T1778" s="4"/>
      <c r="U1778" s="4"/>
    </row>
    <row r="1779" spans="13:21" x14ac:dyDescent="0.35">
      <c r="M1779" s="231"/>
      <c r="N1779" s="17"/>
      <c r="O1779" s="17"/>
      <c r="P1779" s="17"/>
      <c r="Q1779" s="17"/>
      <c r="R1779" s="17"/>
      <c r="S1779" s="17"/>
      <c r="T1779" s="4"/>
      <c r="U1779" s="4"/>
    </row>
    <row r="1780" spans="13:21" x14ac:dyDescent="0.35">
      <c r="M1780" s="231"/>
      <c r="N1780" s="17"/>
      <c r="O1780" s="17"/>
      <c r="P1780" s="17"/>
      <c r="Q1780" s="17"/>
      <c r="R1780" s="17"/>
      <c r="S1780" s="17"/>
      <c r="T1780" s="4"/>
      <c r="U1780" s="4"/>
    </row>
    <row r="1781" spans="13:21" x14ac:dyDescent="0.35">
      <c r="M1781" s="231"/>
      <c r="N1781" s="17"/>
      <c r="O1781" s="17"/>
      <c r="P1781" s="17"/>
      <c r="Q1781" s="17"/>
      <c r="R1781" s="17"/>
      <c r="S1781" s="17"/>
      <c r="T1781" s="4"/>
      <c r="U1781" s="4"/>
    </row>
    <row r="1782" spans="13:21" x14ac:dyDescent="0.35">
      <c r="M1782" s="231"/>
      <c r="N1782" s="17"/>
      <c r="O1782" s="17"/>
      <c r="P1782" s="17"/>
      <c r="Q1782" s="17"/>
      <c r="R1782" s="17"/>
      <c r="S1782" s="17"/>
      <c r="T1782" s="4"/>
      <c r="U1782" s="4"/>
    </row>
    <row r="1783" spans="13:21" x14ac:dyDescent="0.35">
      <c r="M1783" s="231"/>
      <c r="N1783" s="17"/>
      <c r="O1783" s="17"/>
      <c r="P1783" s="17"/>
      <c r="Q1783" s="17"/>
      <c r="R1783" s="17"/>
      <c r="S1783" s="17"/>
      <c r="T1783" s="4"/>
      <c r="U1783" s="4"/>
    </row>
    <row r="1784" spans="13:21" x14ac:dyDescent="0.35">
      <c r="M1784" s="231"/>
      <c r="N1784" s="17"/>
      <c r="O1784" s="17"/>
      <c r="P1784" s="17"/>
      <c r="Q1784" s="17"/>
      <c r="R1784" s="17"/>
      <c r="S1784" s="17"/>
      <c r="T1784" s="4"/>
      <c r="U1784" s="4"/>
    </row>
    <row r="1785" spans="13:21" x14ac:dyDescent="0.35">
      <c r="M1785" s="231"/>
      <c r="N1785" s="17"/>
      <c r="O1785" s="17"/>
      <c r="P1785" s="17"/>
      <c r="Q1785" s="17"/>
      <c r="R1785" s="17"/>
      <c r="S1785" s="17"/>
      <c r="T1785" s="4"/>
      <c r="U1785" s="4"/>
    </row>
    <row r="1786" spans="13:21" x14ac:dyDescent="0.35">
      <c r="M1786" s="231"/>
      <c r="N1786" s="17"/>
      <c r="O1786" s="17"/>
      <c r="P1786" s="17"/>
      <c r="Q1786" s="17"/>
      <c r="R1786" s="17"/>
      <c r="S1786" s="17"/>
      <c r="T1786" s="4"/>
      <c r="U1786" s="4"/>
    </row>
    <row r="1787" spans="13:21" x14ac:dyDescent="0.35">
      <c r="M1787" s="231"/>
      <c r="N1787" s="17"/>
      <c r="O1787" s="17"/>
      <c r="P1787" s="17"/>
      <c r="Q1787" s="17"/>
      <c r="R1787" s="17"/>
      <c r="S1787" s="17"/>
      <c r="T1787" s="4"/>
      <c r="U1787" s="4"/>
    </row>
    <row r="1788" spans="13:21" x14ac:dyDescent="0.35">
      <c r="M1788" s="231"/>
      <c r="N1788" s="17"/>
      <c r="O1788" s="17"/>
      <c r="P1788" s="17"/>
      <c r="Q1788" s="17"/>
      <c r="R1788" s="17"/>
      <c r="S1788" s="17"/>
      <c r="T1788" s="4"/>
      <c r="U1788" s="4"/>
    </row>
    <row r="1789" spans="13:21" x14ac:dyDescent="0.35">
      <c r="M1789" s="231"/>
      <c r="N1789" s="17"/>
      <c r="O1789" s="17"/>
      <c r="P1789" s="17"/>
      <c r="Q1789" s="17"/>
      <c r="R1789" s="17"/>
      <c r="S1789" s="17"/>
      <c r="T1789" s="4"/>
      <c r="U1789" s="4"/>
    </row>
    <row r="1790" spans="13:21" x14ac:dyDescent="0.35">
      <c r="M1790" s="231"/>
      <c r="N1790" s="17"/>
      <c r="O1790" s="17"/>
      <c r="P1790" s="17"/>
      <c r="Q1790" s="17"/>
      <c r="R1790" s="17"/>
      <c r="S1790" s="17"/>
      <c r="T1790" s="4"/>
      <c r="U1790" s="4"/>
    </row>
    <row r="1791" spans="13:21" x14ac:dyDescent="0.35">
      <c r="M1791" s="231"/>
      <c r="N1791" s="17"/>
      <c r="O1791" s="17"/>
      <c r="P1791" s="17"/>
      <c r="Q1791" s="17"/>
      <c r="R1791" s="17"/>
      <c r="S1791" s="17"/>
      <c r="T1791" s="4"/>
      <c r="U1791" s="4"/>
    </row>
    <row r="1792" spans="13:21" x14ac:dyDescent="0.35">
      <c r="M1792" s="231"/>
      <c r="N1792" s="17"/>
      <c r="O1792" s="17"/>
      <c r="P1792" s="17"/>
      <c r="Q1792" s="17"/>
      <c r="R1792" s="17"/>
      <c r="S1792" s="17"/>
      <c r="T1792" s="4"/>
      <c r="U1792" s="4"/>
    </row>
    <row r="1793" spans="13:21" x14ac:dyDescent="0.35">
      <c r="M1793" s="231"/>
      <c r="N1793" s="17"/>
      <c r="O1793" s="17"/>
      <c r="P1793" s="17"/>
      <c r="Q1793" s="17"/>
      <c r="R1793" s="17"/>
      <c r="S1793" s="17"/>
      <c r="T1793" s="4"/>
      <c r="U1793" s="4"/>
    </row>
    <row r="1794" spans="13:21" x14ac:dyDescent="0.35">
      <c r="M1794" s="231"/>
      <c r="N1794" s="17"/>
      <c r="O1794" s="17"/>
      <c r="P1794" s="17"/>
      <c r="Q1794" s="17"/>
      <c r="R1794" s="17"/>
      <c r="S1794" s="17"/>
      <c r="T1794" s="4"/>
      <c r="U1794" s="4"/>
    </row>
    <row r="1795" spans="13:21" x14ac:dyDescent="0.35">
      <c r="M1795" s="231"/>
      <c r="N1795" s="17"/>
      <c r="O1795" s="17"/>
      <c r="P1795" s="17"/>
      <c r="Q1795" s="17"/>
      <c r="R1795" s="17"/>
      <c r="S1795" s="17"/>
      <c r="T1795" s="4"/>
      <c r="U1795" s="4"/>
    </row>
    <row r="1796" spans="13:21" x14ac:dyDescent="0.35">
      <c r="M1796" s="231"/>
      <c r="N1796" s="17"/>
      <c r="O1796" s="17"/>
      <c r="P1796" s="17"/>
      <c r="Q1796" s="17"/>
      <c r="R1796" s="17"/>
      <c r="S1796" s="17"/>
      <c r="T1796" s="4"/>
      <c r="U1796" s="4"/>
    </row>
    <row r="1797" spans="13:21" x14ac:dyDescent="0.35">
      <c r="M1797" s="231"/>
      <c r="N1797" s="17"/>
      <c r="O1797" s="17"/>
      <c r="P1797" s="17"/>
      <c r="Q1797" s="17"/>
      <c r="R1797" s="17"/>
      <c r="S1797" s="17"/>
      <c r="T1797" s="4"/>
      <c r="U1797" s="4"/>
    </row>
    <row r="1798" spans="13:21" x14ac:dyDescent="0.35">
      <c r="M1798" s="231"/>
      <c r="N1798" s="17"/>
      <c r="O1798" s="17"/>
      <c r="P1798" s="17"/>
      <c r="Q1798" s="17"/>
      <c r="R1798" s="17"/>
      <c r="S1798" s="17"/>
      <c r="T1798" s="4"/>
      <c r="U1798" s="4"/>
    </row>
    <row r="1799" spans="13:21" x14ac:dyDescent="0.35">
      <c r="M1799" s="231"/>
      <c r="N1799" s="17"/>
      <c r="O1799" s="17"/>
      <c r="P1799" s="17"/>
      <c r="Q1799" s="17"/>
      <c r="R1799" s="17"/>
      <c r="S1799" s="17"/>
      <c r="T1799" s="4"/>
      <c r="U1799" s="4"/>
    </row>
    <row r="1800" spans="13:21" x14ac:dyDescent="0.35">
      <c r="M1800" s="231"/>
      <c r="N1800" s="17"/>
      <c r="O1800" s="17"/>
      <c r="P1800" s="17"/>
      <c r="Q1800" s="17"/>
      <c r="R1800" s="17"/>
      <c r="S1800" s="17"/>
      <c r="T1800" s="4"/>
      <c r="U1800" s="4"/>
    </row>
    <row r="1801" spans="13:21" x14ac:dyDescent="0.35">
      <c r="M1801" s="231"/>
      <c r="N1801" s="17"/>
      <c r="O1801" s="17"/>
      <c r="P1801" s="17"/>
      <c r="Q1801" s="17"/>
      <c r="R1801" s="17"/>
      <c r="S1801" s="17"/>
      <c r="T1801" s="4"/>
      <c r="U1801" s="4"/>
    </row>
    <row r="1802" spans="13:21" x14ac:dyDescent="0.35">
      <c r="M1802" s="231"/>
      <c r="N1802" s="17"/>
      <c r="O1802" s="17"/>
      <c r="P1802" s="17"/>
      <c r="Q1802" s="17"/>
      <c r="R1802" s="17"/>
      <c r="S1802" s="17"/>
      <c r="T1802" s="4"/>
      <c r="U1802" s="4"/>
    </row>
    <row r="1803" spans="13:21" x14ac:dyDescent="0.35">
      <c r="M1803" s="231"/>
      <c r="N1803" s="17"/>
      <c r="O1803" s="17"/>
      <c r="P1803" s="17"/>
      <c r="Q1803" s="17"/>
      <c r="R1803" s="17"/>
      <c r="S1803" s="17"/>
      <c r="T1803" s="4"/>
      <c r="U1803" s="4"/>
    </row>
    <row r="1804" spans="13:21" x14ac:dyDescent="0.35">
      <c r="M1804" s="231"/>
      <c r="N1804" s="17"/>
      <c r="O1804" s="17"/>
      <c r="P1804" s="17"/>
      <c r="Q1804" s="17"/>
      <c r="R1804" s="17"/>
      <c r="S1804" s="17"/>
      <c r="T1804" s="4"/>
      <c r="U1804" s="4"/>
    </row>
    <row r="1805" spans="13:21" x14ac:dyDescent="0.35">
      <c r="M1805" s="231"/>
      <c r="N1805" s="17"/>
      <c r="O1805" s="17"/>
      <c r="P1805" s="17"/>
      <c r="Q1805" s="17"/>
      <c r="R1805" s="17"/>
      <c r="S1805" s="17"/>
      <c r="T1805" s="4"/>
      <c r="U1805" s="4"/>
    </row>
    <row r="1806" spans="13:21" x14ac:dyDescent="0.35">
      <c r="M1806" s="231"/>
      <c r="N1806" s="17"/>
      <c r="O1806" s="17"/>
      <c r="P1806" s="17"/>
      <c r="Q1806" s="17"/>
      <c r="R1806" s="17"/>
      <c r="S1806" s="17"/>
      <c r="T1806" s="4"/>
      <c r="U1806" s="4"/>
    </row>
    <row r="1807" spans="13:21" x14ac:dyDescent="0.35">
      <c r="M1807" s="231"/>
      <c r="N1807" s="17"/>
      <c r="O1807" s="17"/>
      <c r="P1807" s="17"/>
      <c r="Q1807" s="17"/>
      <c r="R1807" s="17"/>
      <c r="S1807" s="17"/>
      <c r="T1807" s="4"/>
      <c r="U1807" s="4"/>
    </row>
    <row r="1808" spans="13:21" x14ac:dyDescent="0.35">
      <c r="M1808" s="231"/>
      <c r="N1808" s="17"/>
      <c r="O1808" s="17"/>
      <c r="P1808" s="17"/>
      <c r="Q1808" s="17"/>
      <c r="R1808" s="17"/>
      <c r="S1808" s="17"/>
      <c r="T1808" s="4"/>
      <c r="U1808" s="4"/>
    </row>
    <row r="1809" spans="13:21" x14ac:dyDescent="0.35">
      <c r="M1809" s="231"/>
      <c r="N1809" s="17"/>
      <c r="O1809" s="17"/>
      <c r="P1809" s="17"/>
      <c r="Q1809" s="17"/>
      <c r="R1809" s="17"/>
      <c r="S1809" s="17"/>
      <c r="T1809" s="4"/>
      <c r="U1809" s="4"/>
    </row>
    <row r="1810" spans="13:21" x14ac:dyDescent="0.35">
      <c r="M1810" s="231"/>
      <c r="N1810" s="17"/>
      <c r="O1810" s="17"/>
      <c r="P1810" s="17"/>
      <c r="Q1810" s="17"/>
      <c r="R1810" s="17"/>
      <c r="S1810" s="17"/>
      <c r="T1810" s="4"/>
      <c r="U1810" s="4"/>
    </row>
    <row r="1811" spans="13:21" x14ac:dyDescent="0.35">
      <c r="M1811" s="231"/>
      <c r="N1811" s="17"/>
      <c r="O1811" s="17"/>
      <c r="P1811" s="17"/>
      <c r="Q1811" s="17"/>
      <c r="R1811" s="17"/>
      <c r="S1811" s="17"/>
      <c r="T1811" s="4"/>
      <c r="U1811" s="4"/>
    </row>
    <row r="1812" spans="13:21" x14ac:dyDescent="0.35">
      <c r="M1812" s="231"/>
      <c r="N1812" s="17"/>
      <c r="O1812" s="17"/>
      <c r="P1812" s="17"/>
      <c r="Q1812" s="17"/>
      <c r="R1812" s="17"/>
      <c r="S1812" s="17"/>
      <c r="T1812" s="4"/>
      <c r="U1812" s="4"/>
    </row>
    <row r="1813" spans="13:21" x14ac:dyDescent="0.35">
      <c r="M1813" s="231"/>
      <c r="N1813" s="17"/>
      <c r="O1813" s="17"/>
      <c r="P1813" s="17"/>
      <c r="Q1813" s="17"/>
      <c r="R1813" s="17"/>
      <c r="S1813" s="17"/>
      <c r="T1813" s="4"/>
      <c r="U1813" s="4"/>
    </row>
    <row r="1814" spans="13:21" x14ac:dyDescent="0.35">
      <c r="M1814" s="231"/>
      <c r="N1814" s="17"/>
      <c r="O1814" s="17"/>
      <c r="P1814" s="17"/>
      <c r="Q1814" s="17"/>
      <c r="R1814" s="17"/>
      <c r="S1814" s="17"/>
      <c r="T1814" s="4"/>
      <c r="U1814" s="4"/>
    </row>
    <row r="1815" spans="13:21" x14ac:dyDescent="0.35">
      <c r="M1815" s="231"/>
      <c r="N1815" s="17"/>
      <c r="O1815" s="17"/>
      <c r="P1815" s="17"/>
      <c r="Q1815" s="17"/>
      <c r="R1815" s="17"/>
      <c r="S1815" s="17"/>
      <c r="T1815" s="4"/>
      <c r="U1815" s="4"/>
    </row>
    <row r="1816" spans="13:21" x14ac:dyDescent="0.35">
      <c r="M1816" s="231"/>
      <c r="N1816" s="17"/>
      <c r="O1816" s="17"/>
      <c r="P1816" s="17"/>
      <c r="Q1816" s="17"/>
      <c r="R1816" s="17"/>
      <c r="S1816" s="17"/>
      <c r="T1816" s="4"/>
      <c r="U1816" s="4"/>
    </row>
    <row r="1817" spans="13:21" x14ac:dyDescent="0.35">
      <c r="M1817" s="231"/>
      <c r="N1817" s="17"/>
      <c r="O1817" s="17"/>
      <c r="P1817" s="17"/>
      <c r="Q1817" s="17"/>
      <c r="R1817" s="17"/>
      <c r="S1817" s="17"/>
      <c r="T1817" s="4"/>
      <c r="U1817" s="4"/>
    </row>
    <row r="1818" spans="13:21" x14ac:dyDescent="0.35">
      <c r="M1818" s="231"/>
      <c r="N1818" s="17"/>
      <c r="O1818" s="17"/>
      <c r="P1818" s="17"/>
      <c r="Q1818" s="17"/>
      <c r="R1818" s="17"/>
      <c r="S1818" s="17"/>
      <c r="T1818" s="4"/>
      <c r="U1818" s="4"/>
    </row>
    <row r="1819" spans="13:21" x14ac:dyDescent="0.35">
      <c r="M1819" s="231"/>
      <c r="N1819" s="17"/>
      <c r="O1819" s="17"/>
      <c r="P1819" s="17"/>
      <c r="Q1819" s="17"/>
      <c r="R1819" s="17"/>
      <c r="S1819" s="17"/>
      <c r="T1819" s="4"/>
      <c r="U1819" s="4"/>
    </row>
    <row r="1820" spans="13:21" x14ac:dyDescent="0.35">
      <c r="M1820" s="231"/>
      <c r="N1820" s="17"/>
      <c r="O1820" s="17"/>
      <c r="P1820" s="17"/>
      <c r="Q1820" s="17"/>
      <c r="R1820" s="17"/>
      <c r="S1820" s="17"/>
      <c r="T1820" s="4"/>
      <c r="U1820" s="4"/>
    </row>
    <row r="1821" spans="13:21" x14ac:dyDescent="0.35">
      <c r="M1821" s="231"/>
      <c r="N1821" s="17"/>
      <c r="O1821" s="17"/>
      <c r="P1821" s="17"/>
      <c r="Q1821" s="17"/>
      <c r="R1821" s="17"/>
      <c r="S1821" s="17"/>
      <c r="T1821" s="4"/>
      <c r="U1821" s="4"/>
    </row>
    <row r="1822" spans="13:21" x14ac:dyDescent="0.35">
      <c r="M1822" s="231"/>
      <c r="N1822" s="17"/>
      <c r="O1822" s="17"/>
      <c r="P1822" s="17"/>
      <c r="Q1822" s="17"/>
      <c r="R1822" s="17"/>
      <c r="S1822" s="17"/>
      <c r="T1822" s="4"/>
      <c r="U1822" s="4"/>
    </row>
    <row r="1823" spans="13:21" x14ac:dyDescent="0.35">
      <c r="M1823" s="231"/>
      <c r="N1823" s="17"/>
      <c r="O1823" s="17"/>
      <c r="P1823" s="17"/>
      <c r="Q1823" s="17"/>
      <c r="R1823" s="17"/>
      <c r="S1823" s="17"/>
      <c r="T1823" s="4"/>
      <c r="U1823" s="4"/>
    </row>
    <row r="1824" spans="13:21" x14ac:dyDescent="0.35">
      <c r="M1824" s="231"/>
      <c r="N1824" s="17"/>
      <c r="O1824" s="17"/>
      <c r="P1824" s="17"/>
      <c r="Q1824" s="17"/>
      <c r="R1824" s="17"/>
      <c r="S1824" s="17"/>
      <c r="T1824" s="4"/>
      <c r="U1824" s="4"/>
    </row>
    <row r="1825" spans="13:21" x14ac:dyDescent="0.35">
      <c r="M1825" s="231"/>
      <c r="N1825" s="17"/>
      <c r="O1825" s="17"/>
      <c r="P1825" s="17"/>
      <c r="Q1825" s="17"/>
      <c r="R1825" s="17"/>
      <c r="S1825" s="17"/>
      <c r="T1825" s="4"/>
      <c r="U1825" s="4"/>
    </row>
    <row r="1826" spans="13:21" x14ac:dyDescent="0.35">
      <c r="M1826" s="231"/>
      <c r="N1826" s="17"/>
      <c r="O1826" s="17"/>
      <c r="P1826" s="17"/>
      <c r="Q1826" s="17"/>
      <c r="R1826" s="17"/>
      <c r="S1826" s="17"/>
      <c r="T1826" s="4"/>
      <c r="U1826" s="4"/>
    </row>
    <row r="1827" spans="13:21" x14ac:dyDescent="0.35">
      <c r="M1827" s="231"/>
      <c r="N1827" s="17"/>
      <c r="O1827" s="17"/>
      <c r="P1827" s="17"/>
      <c r="Q1827" s="17"/>
      <c r="R1827" s="17"/>
      <c r="S1827" s="17"/>
      <c r="T1827" s="4"/>
      <c r="U1827" s="4"/>
    </row>
    <row r="1828" spans="13:21" x14ac:dyDescent="0.35">
      <c r="M1828" s="231"/>
      <c r="N1828" s="17"/>
      <c r="O1828" s="17"/>
      <c r="P1828" s="17"/>
      <c r="Q1828" s="17"/>
      <c r="R1828" s="17"/>
      <c r="S1828" s="17"/>
      <c r="T1828" s="4"/>
      <c r="U1828" s="4"/>
    </row>
    <row r="1829" spans="13:21" x14ac:dyDescent="0.35">
      <c r="M1829" s="231"/>
      <c r="N1829" s="17"/>
      <c r="O1829" s="17"/>
      <c r="P1829" s="17"/>
      <c r="Q1829" s="17"/>
      <c r="R1829" s="17"/>
      <c r="S1829" s="17"/>
      <c r="T1829" s="4"/>
      <c r="U1829" s="4"/>
    </row>
    <row r="1830" spans="13:21" x14ac:dyDescent="0.35">
      <c r="M1830" s="231"/>
      <c r="N1830" s="17"/>
      <c r="O1830" s="17"/>
      <c r="P1830" s="17"/>
      <c r="Q1830" s="17"/>
      <c r="R1830" s="17"/>
      <c r="S1830" s="17"/>
      <c r="T1830" s="4"/>
      <c r="U1830" s="4"/>
    </row>
    <row r="1831" spans="13:21" x14ac:dyDescent="0.35">
      <c r="M1831" s="231"/>
      <c r="N1831" s="17"/>
      <c r="O1831" s="17"/>
      <c r="P1831" s="17"/>
      <c r="Q1831" s="17"/>
      <c r="R1831" s="17"/>
      <c r="S1831" s="17"/>
      <c r="T1831" s="4"/>
      <c r="U1831" s="4"/>
    </row>
    <row r="1832" spans="13:21" x14ac:dyDescent="0.35">
      <c r="M1832" s="231"/>
      <c r="N1832" s="17"/>
      <c r="O1832" s="17"/>
      <c r="P1832" s="17"/>
      <c r="Q1832" s="17"/>
      <c r="R1832" s="17"/>
      <c r="S1832" s="17"/>
      <c r="T1832" s="4"/>
      <c r="U1832" s="4"/>
    </row>
    <row r="1833" spans="13:21" x14ac:dyDescent="0.35">
      <c r="M1833" s="231"/>
      <c r="N1833" s="17"/>
      <c r="O1833" s="17"/>
      <c r="P1833" s="17"/>
      <c r="Q1833" s="17"/>
      <c r="R1833" s="17"/>
      <c r="S1833" s="17"/>
      <c r="T1833" s="4"/>
      <c r="U1833" s="4"/>
    </row>
    <row r="1834" spans="13:21" x14ac:dyDescent="0.35">
      <c r="M1834" s="231"/>
      <c r="N1834" s="17"/>
      <c r="O1834" s="17"/>
      <c r="P1834" s="17"/>
      <c r="Q1834" s="17"/>
      <c r="R1834" s="17"/>
      <c r="S1834" s="17"/>
      <c r="T1834" s="4"/>
      <c r="U1834" s="4"/>
    </row>
    <row r="1835" spans="13:21" x14ac:dyDescent="0.35">
      <c r="M1835" s="231"/>
      <c r="N1835" s="17"/>
      <c r="O1835" s="17"/>
      <c r="P1835" s="17"/>
      <c r="Q1835" s="17"/>
      <c r="R1835" s="17"/>
      <c r="S1835" s="17"/>
      <c r="T1835" s="4"/>
      <c r="U1835" s="4"/>
    </row>
    <row r="1836" spans="13:21" x14ac:dyDescent="0.35">
      <c r="M1836" s="231"/>
      <c r="N1836" s="17"/>
      <c r="O1836" s="17"/>
      <c r="P1836" s="17"/>
      <c r="Q1836" s="17"/>
      <c r="R1836" s="17"/>
      <c r="S1836" s="17"/>
      <c r="T1836" s="4"/>
      <c r="U1836" s="4"/>
    </row>
    <row r="1837" spans="13:21" x14ac:dyDescent="0.35">
      <c r="M1837" s="231"/>
      <c r="N1837" s="17"/>
      <c r="O1837" s="17"/>
      <c r="P1837" s="17"/>
      <c r="Q1837" s="17"/>
      <c r="R1837" s="17"/>
      <c r="S1837" s="17"/>
      <c r="T1837" s="4"/>
      <c r="U1837" s="4"/>
    </row>
    <row r="1838" spans="13:21" x14ac:dyDescent="0.35">
      <c r="M1838" s="231"/>
      <c r="N1838" s="17"/>
      <c r="O1838" s="17"/>
      <c r="P1838" s="17"/>
      <c r="Q1838" s="17"/>
      <c r="R1838" s="17"/>
      <c r="S1838" s="17"/>
      <c r="T1838" s="4"/>
      <c r="U1838" s="4"/>
    </row>
    <row r="1839" spans="13:21" x14ac:dyDescent="0.35">
      <c r="M1839" s="231"/>
      <c r="N1839" s="17"/>
      <c r="O1839" s="17"/>
      <c r="P1839" s="17"/>
      <c r="Q1839" s="17"/>
      <c r="R1839" s="17"/>
      <c r="S1839" s="17"/>
      <c r="T1839" s="4"/>
      <c r="U1839" s="4"/>
    </row>
    <row r="1840" spans="13:21" x14ac:dyDescent="0.35">
      <c r="M1840" s="231"/>
      <c r="N1840" s="17"/>
      <c r="O1840" s="17"/>
      <c r="P1840" s="17"/>
      <c r="Q1840" s="17"/>
      <c r="R1840" s="17"/>
      <c r="S1840" s="17"/>
      <c r="T1840" s="4"/>
      <c r="U1840" s="4"/>
    </row>
    <row r="1841" spans="13:21" x14ac:dyDescent="0.35">
      <c r="M1841" s="231"/>
      <c r="N1841" s="17"/>
      <c r="O1841" s="17"/>
      <c r="P1841" s="17"/>
      <c r="Q1841" s="17"/>
      <c r="R1841" s="17"/>
      <c r="S1841" s="17"/>
      <c r="T1841" s="4"/>
      <c r="U1841" s="4"/>
    </row>
    <row r="1842" spans="13:21" x14ac:dyDescent="0.35">
      <c r="M1842" s="231"/>
      <c r="N1842" s="17"/>
      <c r="O1842" s="17"/>
      <c r="P1842" s="17"/>
      <c r="Q1842" s="17"/>
      <c r="R1842" s="17"/>
      <c r="S1842" s="17"/>
      <c r="T1842" s="4"/>
      <c r="U1842" s="4"/>
    </row>
    <row r="1843" spans="13:21" x14ac:dyDescent="0.35">
      <c r="M1843" s="231"/>
      <c r="N1843" s="17"/>
      <c r="O1843" s="17"/>
      <c r="P1843" s="17"/>
      <c r="Q1843" s="17"/>
      <c r="R1843" s="17"/>
      <c r="S1843" s="17"/>
      <c r="T1843" s="4"/>
      <c r="U1843" s="4"/>
    </row>
    <row r="1844" spans="13:21" x14ac:dyDescent="0.35">
      <c r="M1844" s="231"/>
      <c r="N1844" s="17"/>
      <c r="O1844" s="17"/>
      <c r="P1844" s="17"/>
      <c r="Q1844" s="17"/>
      <c r="R1844" s="17"/>
      <c r="S1844" s="17"/>
      <c r="T1844" s="4"/>
      <c r="U1844" s="4"/>
    </row>
    <row r="1845" spans="13:21" x14ac:dyDescent="0.35">
      <c r="M1845" s="231"/>
      <c r="N1845" s="17"/>
      <c r="O1845" s="17"/>
      <c r="P1845" s="17"/>
      <c r="Q1845" s="17"/>
      <c r="R1845" s="17"/>
      <c r="S1845" s="17"/>
      <c r="T1845" s="4"/>
      <c r="U1845" s="4"/>
    </row>
    <row r="1846" spans="13:21" x14ac:dyDescent="0.35">
      <c r="M1846" s="231"/>
      <c r="N1846" s="17"/>
      <c r="O1846" s="17"/>
      <c r="P1846" s="17"/>
      <c r="Q1846" s="17"/>
      <c r="R1846" s="17"/>
      <c r="S1846" s="17"/>
      <c r="T1846" s="4"/>
      <c r="U1846" s="4"/>
    </row>
    <row r="1847" spans="13:21" x14ac:dyDescent="0.35">
      <c r="M1847" s="231"/>
      <c r="N1847" s="17"/>
      <c r="O1847" s="17"/>
      <c r="P1847" s="17"/>
      <c r="Q1847" s="17"/>
      <c r="R1847" s="17"/>
      <c r="S1847" s="17"/>
      <c r="T1847" s="4"/>
      <c r="U1847" s="4"/>
    </row>
    <row r="1848" spans="13:21" x14ac:dyDescent="0.35">
      <c r="M1848" s="231"/>
      <c r="N1848" s="17"/>
      <c r="O1848" s="17"/>
      <c r="P1848" s="17"/>
      <c r="Q1848" s="17"/>
      <c r="R1848" s="17"/>
      <c r="S1848" s="17"/>
      <c r="T1848" s="4"/>
      <c r="U1848" s="4"/>
    </row>
    <row r="1849" spans="13:21" x14ac:dyDescent="0.35">
      <c r="M1849" s="231"/>
      <c r="N1849" s="17"/>
      <c r="O1849" s="17"/>
      <c r="P1849" s="17"/>
      <c r="Q1849" s="17"/>
      <c r="R1849" s="17"/>
      <c r="S1849" s="17"/>
      <c r="T1849" s="4"/>
      <c r="U1849" s="4"/>
    </row>
    <row r="1850" spans="13:21" x14ac:dyDescent="0.35">
      <c r="M1850" s="231"/>
      <c r="N1850" s="17"/>
      <c r="O1850" s="17"/>
      <c r="P1850" s="17"/>
      <c r="Q1850" s="17"/>
      <c r="R1850" s="17"/>
      <c r="S1850" s="17"/>
      <c r="T1850" s="4"/>
      <c r="U1850" s="4"/>
    </row>
    <row r="1851" spans="13:21" x14ac:dyDescent="0.35">
      <c r="M1851" s="231"/>
      <c r="N1851" s="17"/>
      <c r="O1851" s="17"/>
      <c r="P1851" s="17"/>
      <c r="Q1851" s="17"/>
      <c r="R1851" s="17"/>
      <c r="S1851" s="17"/>
      <c r="T1851" s="4"/>
      <c r="U1851" s="4"/>
    </row>
    <row r="1852" spans="13:21" x14ac:dyDescent="0.35">
      <c r="M1852" s="231"/>
      <c r="N1852" s="17"/>
      <c r="O1852" s="17"/>
      <c r="P1852" s="17"/>
      <c r="Q1852" s="17"/>
      <c r="R1852" s="17"/>
      <c r="S1852" s="17"/>
      <c r="T1852" s="4"/>
      <c r="U1852" s="4"/>
    </row>
    <row r="1853" spans="13:21" x14ac:dyDescent="0.35">
      <c r="M1853" s="231"/>
      <c r="N1853" s="17"/>
      <c r="O1853" s="17"/>
      <c r="P1853" s="17"/>
      <c r="Q1853" s="17"/>
      <c r="R1853" s="17"/>
      <c r="S1853" s="17"/>
      <c r="T1853" s="4"/>
      <c r="U1853" s="4"/>
    </row>
    <row r="1854" spans="13:21" x14ac:dyDescent="0.35">
      <c r="M1854" s="231"/>
      <c r="N1854" s="17"/>
      <c r="O1854" s="17"/>
      <c r="P1854" s="17"/>
      <c r="Q1854" s="17"/>
      <c r="R1854" s="17"/>
      <c r="S1854" s="17"/>
      <c r="T1854" s="4"/>
      <c r="U1854" s="4"/>
    </row>
    <row r="1855" spans="13:21" x14ac:dyDescent="0.35">
      <c r="M1855" s="231"/>
      <c r="N1855" s="17"/>
      <c r="O1855" s="17"/>
      <c r="P1855" s="17"/>
      <c r="Q1855" s="17"/>
      <c r="R1855" s="17"/>
      <c r="S1855" s="17"/>
      <c r="T1855" s="4"/>
      <c r="U1855" s="4"/>
    </row>
    <row r="1856" spans="13:21" x14ac:dyDescent="0.35">
      <c r="M1856" s="231"/>
      <c r="N1856" s="17"/>
      <c r="O1856" s="17"/>
      <c r="P1856" s="17"/>
      <c r="Q1856" s="17"/>
      <c r="R1856" s="17"/>
      <c r="S1856" s="17"/>
      <c r="T1856" s="4"/>
      <c r="U1856" s="4"/>
    </row>
    <row r="1857" spans="13:21" x14ac:dyDescent="0.35">
      <c r="M1857" s="231"/>
      <c r="N1857" s="17"/>
      <c r="O1857" s="17"/>
      <c r="P1857" s="17"/>
      <c r="Q1857" s="17"/>
      <c r="R1857" s="17"/>
      <c r="S1857" s="17"/>
      <c r="T1857" s="4"/>
      <c r="U1857" s="4"/>
    </row>
    <row r="1858" spans="13:21" x14ac:dyDescent="0.35">
      <c r="M1858" s="231"/>
      <c r="N1858" s="17"/>
      <c r="O1858" s="17"/>
      <c r="P1858" s="17"/>
      <c r="Q1858" s="17"/>
      <c r="R1858" s="17"/>
      <c r="S1858" s="17"/>
      <c r="T1858" s="4"/>
      <c r="U1858" s="4"/>
    </row>
    <row r="1859" spans="13:21" x14ac:dyDescent="0.35">
      <c r="M1859" s="231"/>
      <c r="N1859" s="17"/>
      <c r="O1859" s="17"/>
      <c r="P1859" s="17"/>
      <c r="Q1859" s="17"/>
      <c r="R1859" s="17"/>
      <c r="S1859" s="17"/>
      <c r="T1859" s="4"/>
      <c r="U1859" s="4"/>
    </row>
    <row r="1860" spans="13:21" x14ac:dyDescent="0.35">
      <c r="M1860" s="231"/>
      <c r="N1860" s="17"/>
      <c r="O1860" s="17"/>
      <c r="P1860" s="17"/>
      <c r="Q1860" s="17"/>
      <c r="R1860" s="17"/>
      <c r="S1860" s="17"/>
      <c r="T1860" s="4"/>
      <c r="U1860" s="4"/>
    </row>
    <row r="1861" spans="13:21" x14ac:dyDescent="0.35">
      <c r="M1861" s="231"/>
      <c r="N1861" s="17"/>
      <c r="O1861" s="17"/>
      <c r="P1861" s="17"/>
      <c r="Q1861" s="17"/>
      <c r="R1861" s="17"/>
      <c r="S1861" s="17"/>
      <c r="T1861" s="4"/>
      <c r="U1861" s="4"/>
    </row>
    <row r="1862" spans="13:21" x14ac:dyDescent="0.35">
      <c r="M1862" s="231"/>
      <c r="N1862" s="17"/>
      <c r="O1862" s="17"/>
      <c r="P1862" s="17"/>
      <c r="Q1862" s="17"/>
      <c r="R1862" s="17"/>
      <c r="S1862" s="17"/>
      <c r="T1862" s="4"/>
      <c r="U1862" s="4"/>
    </row>
    <row r="1863" spans="13:21" x14ac:dyDescent="0.35">
      <c r="M1863" s="231"/>
      <c r="N1863" s="17"/>
      <c r="O1863" s="17"/>
      <c r="P1863" s="17"/>
      <c r="Q1863" s="17"/>
      <c r="R1863" s="17"/>
      <c r="S1863" s="17"/>
      <c r="T1863" s="4"/>
      <c r="U1863" s="4"/>
    </row>
    <row r="1864" spans="13:21" x14ac:dyDescent="0.35">
      <c r="M1864" s="231"/>
      <c r="N1864" s="17"/>
      <c r="O1864" s="17"/>
      <c r="P1864" s="17"/>
      <c r="Q1864" s="17"/>
      <c r="R1864" s="17"/>
      <c r="S1864" s="17"/>
      <c r="T1864" s="4"/>
      <c r="U1864" s="4"/>
    </row>
    <row r="1865" spans="13:21" x14ac:dyDescent="0.35">
      <c r="M1865" s="231"/>
      <c r="N1865" s="17"/>
      <c r="O1865" s="17"/>
      <c r="P1865" s="17"/>
      <c r="Q1865" s="17"/>
      <c r="R1865" s="17"/>
      <c r="S1865" s="17"/>
      <c r="T1865" s="4"/>
      <c r="U1865" s="4"/>
    </row>
    <row r="1866" spans="13:21" x14ac:dyDescent="0.35">
      <c r="M1866" s="231"/>
      <c r="N1866" s="17"/>
      <c r="O1866" s="17"/>
      <c r="P1866" s="17"/>
      <c r="Q1866" s="17"/>
      <c r="R1866" s="17"/>
      <c r="S1866" s="17"/>
      <c r="T1866" s="4"/>
      <c r="U1866" s="4"/>
    </row>
    <row r="1867" spans="13:21" x14ac:dyDescent="0.35">
      <c r="M1867" s="231"/>
      <c r="N1867" s="17"/>
      <c r="O1867" s="17"/>
      <c r="P1867" s="17"/>
      <c r="Q1867" s="17"/>
      <c r="R1867" s="17"/>
      <c r="S1867" s="17"/>
      <c r="T1867" s="4"/>
      <c r="U1867" s="4"/>
    </row>
    <row r="1868" spans="13:21" x14ac:dyDescent="0.35">
      <c r="M1868" s="231"/>
      <c r="N1868" s="17"/>
      <c r="O1868" s="17"/>
      <c r="P1868" s="17"/>
      <c r="Q1868" s="17"/>
      <c r="R1868" s="17"/>
      <c r="S1868" s="17"/>
      <c r="T1868" s="4"/>
      <c r="U1868" s="4"/>
    </row>
    <row r="1869" spans="13:21" x14ac:dyDescent="0.35">
      <c r="M1869" s="231"/>
      <c r="N1869" s="17"/>
      <c r="O1869" s="17"/>
      <c r="P1869" s="17"/>
      <c r="Q1869" s="17"/>
      <c r="R1869" s="17"/>
      <c r="S1869" s="17"/>
      <c r="T1869" s="4"/>
      <c r="U1869" s="4"/>
    </row>
    <row r="1870" spans="13:21" x14ac:dyDescent="0.35">
      <c r="M1870" s="231"/>
      <c r="N1870" s="17"/>
      <c r="O1870" s="17"/>
      <c r="P1870" s="17"/>
      <c r="Q1870" s="17"/>
      <c r="R1870" s="17"/>
      <c r="S1870" s="17"/>
      <c r="T1870" s="4"/>
      <c r="U1870" s="4"/>
    </row>
    <row r="1871" spans="13:21" x14ac:dyDescent="0.35">
      <c r="M1871" s="231"/>
      <c r="N1871" s="17"/>
      <c r="O1871" s="17"/>
      <c r="P1871" s="17"/>
      <c r="Q1871" s="17"/>
      <c r="R1871" s="17"/>
      <c r="S1871" s="17"/>
      <c r="T1871" s="4"/>
      <c r="U1871" s="4"/>
    </row>
    <row r="1872" spans="13:21" x14ac:dyDescent="0.35">
      <c r="M1872" s="231"/>
      <c r="N1872" s="17"/>
      <c r="O1872" s="17"/>
      <c r="P1872" s="17"/>
      <c r="Q1872" s="17"/>
      <c r="R1872" s="17"/>
      <c r="S1872" s="17"/>
      <c r="T1872" s="4"/>
      <c r="U1872" s="4"/>
    </row>
    <row r="1873" spans="13:21" x14ac:dyDescent="0.35">
      <c r="M1873" s="231"/>
      <c r="N1873" s="17"/>
      <c r="O1873" s="17"/>
      <c r="P1873" s="17"/>
      <c r="Q1873" s="17"/>
      <c r="R1873" s="17"/>
      <c r="S1873" s="17"/>
      <c r="T1873" s="4"/>
      <c r="U1873" s="4"/>
    </row>
    <row r="1874" spans="13:21" x14ac:dyDescent="0.35">
      <c r="M1874" s="231"/>
      <c r="N1874" s="17"/>
      <c r="O1874" s="17"/>
      <c r="P1874" s="17"/>
      <c r="Q1874" s="17"/>
      <c r="R1874" s="17"/>
      <c r="S1874" s="17"/>
      <c r="T1874" s="4"/>
      <c r="U1874" s="4"/>
    </row>
    <row r="1875" spans="13:21" x14ac:dyDescent="0.35">
      <c r="M1875" s="231"/>
      <c r="N1875" s="17"/>
      <c r="O1875" s="17"/>
      <c r="P1875" s="17"/>
      <c r="Q1875" s="17"/>
      <c r="R1875" s="17"/>
      <c r="S1875" s="17"/>
      <c r="T1875" s="4"/>
      <c r="U1875" s="4"/>
    </row>
    <row r="1876" spans="13:21" x14ac:dyDescent="0.35">
      <c r="M1876" s="231"/>
      <c r="N1876" s="17"/>
      <c r="O1876" s="17"/>
      <c r="P1876" s="17"/>
      <c r="Q1876" s="17"/>
      <c r="R1876" s="17"/>
      <c r="S1876" s="17"/>
      <c r="T1876" s="4"/>
      <c r="U1876" s="4"/>
    </row>
    <row r="1877" spans="13:21" x14ac:dyDescent="0.35">
      <c r="M1877" s="231"/>
      <c r="N1877" s="17"/>
      <c r="O1877" s="17"/>
      <c r="P1877" s="17"/>
      <c r="Q1877" s="17"/>
      <c r="R1877" s="17"/>
      <c r="S1877" s="17"/>
      <c r="T1877" s="4"/>
      <c r="U1877" s="4"/>
    </row>
    <row r="1878" spans="13:21" x14ac:dyDescent="0.35">
      <c r="M1878" s="231"/>
      <c r="N1878" s="17"/>
      <c r="O1878" s="17"/>
      <c r="P1878" s="17"/>
      <c r="Q1878" s="17"/>
      <c r="R1878" s="17"/>
      <c r="S1878" s="17"/>
      <c r="T1878" s="4"/>
      <c r="U1878" s="4"/>
    </row>
    <row r="1879" spans="13:21" x14ac:dyDescent="0.35">
      <c r="M1879" s="231"/>
      <c r="N1879" s="17"/>
      <c r="O1879" s="17"/>
      <c r="P1879" s="17"/>
      <c r="Q1879" s="17"/>
      <c r="R1879" s="17"/>
      <c r="S1879" s="17"/>
      <c r="T1879" s="4"/>
      <c r="U1879" s="4"/>
    </row>
    <row r="1880" spans="13:21" x14ac:dyDescent="0.35">
      <c r="M1880" s="231"/>
      <c r="N1880" s="17"/>
      <c r="O1880" s="17"/>
      <c r="P1880" s="17"/>
      <c r="Q1880" s="17"/>
      <c r="R1880" s="17"/>
      <c r="S1880" s="17"/>
      <c r="T1880" s="4"/>
      <c r="U1880" s="4"/>
    </row>
    <row r="1881" spans="13:21" x14ac:dyDescent="0.35">
      <c r="M1881" s="231"/>
      <c r="N1881" s="17"/>
      <c r="O1881" s="17"/>
      <c r="P1881" s="17"/>
      <c r="Q1881" s="17"/>
      <c r="R1881" s="17"/>
      <c r="S1881" s="17"/>
      <c r="T1881" s="4"/>
      <c r="U1881" s="4"/>
    </row>
    <row r="1882" spans="13:21" x14ac:dyDescent="0.35">
      <c r="M1882" s="231"/>
      <c r="N1882" s="17"/>
      <c r="O1882" s="17"/>
      <c r="P1882" s="17"/>
      <c r="Q1882" s="17"/>
      <c r="R1882" s="17"/>
      <c r="S1882" s="17"/>
      <c r="T1882" s="4"/>
      <c r="U1882" s="4"/>
    </row>
    <row r="1883" spans="13:21" x14ac:dyDescent="0.35">
      <c r="M1883" s="231"/>
      <c r="N1883" s="17"/>
      <c r="O1883" s="17"/>
      <c r="P1883" s="17"/>
      <c r="Q1883" s="17"/>
      <c r="R1883" s="17"/>
      <c r="S1883" s="17"/>
      <c r="T1883" s="4"/>
      <c r="U1883" s="4"/>
    </row>
    <row r="1884" spans="13:21" x14ac:dyDescent="0.35">
      <c r="M1884" s="231"/>
      <c r="N1884" s="17"/>
      <c r="O1884" s="17"/>
      <c r="P1884" s="17"/>
      <c r="Q1884" s="17"/>
      <c r="R1884" s="17"/>
      <c r="S1884" s="17"/>
      <c r="T1884" s="4"/>
      <c r="U1884" s="4"/>
    </row>
    <row r="1885" spans="13:21" x14ac:dyDescent="0.35">
      <c r="M1885" s="231"/>
      <c r="N1885" s="17"/>
      <c r="O1885" s="17"/>
      <c r="P1885" s="17"/>
      <c r="Q1885" s="17"/>
      <c r="R1885" s="17"/>
      <c r="S1885" s="17"/>
      <c r="T1885" s="4"/>
      <c r="U1885" s="4"/>
    </row>
    <row r="1886" spans="13:21" x14ac:dyDescent="0.35">
      <c r="M1886" s="231"/>
      <c r="N1886" s="17"/>
      <c r="O1886" s="17"/>
      <c r="P1886" s="17"/>
      <c r="Q1886" s="17"/>
      <c r="R1886" s="17"/>
      <c r="S1886" s="17"/>
      <c r="T1886" s="4"/>
      <c r="U1886" s="4"/>
    </row>
    <row r="1887" spans="13:21" x14ac:dyDescent="0.35">
      <c r="M1887" s="231"/>
      <c r="N1887" s="17"/>
      <c r="O1887" s="17"/>
      <c r="P1887" s="17"/>
      <c r="Q1887" s="17"/>
      <c r="R1887" s="17"/>
      <c r="S1887" s="17"/>
      <c r="T1887" s="4"/>
      <c r="U1887" s="4"/>
    </row>
    <row r="1888" spans="13:21" x14ac:dyDescent="0.35">
      <c r="M1888" s="231"/>
      <c r="N1888" s="17"/>
      <c r="O1888" s="17"/>
      <c r="P1888" s="17"/>
      <c r="Q1888" s="17"/>
      <c r="R1888" s="17"/>
      <c r="S1888" s="17"/>
      <c r="T1888" s="4"/>
      <c r="U1888" s="4"/>
    </row>
    <row r="1889" spans="13:21" x14ac:dyDescent="0.35">
      <c r="M1889" s="231"/>
      <c r="N1889" s="17"/>
      <c r="O1889" s="17"/>
      <c r="P1889" s="17"/>
      <c r="Q1889" s="17"/>
      <c r="R1889" s="17"/>
      <c r="S1889" s="17"/>
      <c r="T1889" s="4"/>
      <c r="U1889" s="4"/>
    </row>
    <row r="1890" spans="13:21" x14ac:dyDescent="0.35">
      <c r="M1890" s="231"/>
      <c r="N1890" s="17"/>
      <c r="O1890" s="17"/>
      <c r="P1890" s="17"/>
      <c r="Q1890" s="17"/>
      <c r="R1890" s="17"/>
      <c r="S1890" s="17"/>
      <c r="T1890" s="4"/>
      <c r="U1890" s="4"/>
    </row>
    <row r="1891" spans="13:21" x14ac:dyDescent="0.35">
      <c r="M1891" s="231"/>
      <c r="N1891" s="17"/>
      <c r="O1891" s="17"/>
      <c r="P1891" s="17"/>
      <c r="Q1891" s="17"/>
      <c r="R1891" s="17"/>
      <c r="S1891" s="17"/>
      <c r="T1891" s="4"/>
      <c r="U1891" s="4"/>
    </row>
    <row r="1892" spans="13:21" x14ac:dyDescent="0.35">
      <c r="M1892" s="231"/>
      <c r="N1892" s="17"/>
      <c r="O1892" s="17"/>
      <c r="P1892" s="17"/>
      <c r="Q1892" s="17"/>
      <c r="R1892" s="17"/>
      <c r="S1892" s="17"/>
      <c r="T1892" s="4"/>
      <c r="U1892" s="4"/>
    </row>
    <row r="1893" spans="13:21" x14ac:dyDescent="0.35">
      <c r="M1893" s="231"/>
      <c r="N1893" s="17"/>
      <c r="O1893" s="17"/>
      <c r="P1893" s="17"/>
      <c r="Q1893" s="17"/>
      <c r="R1893" s="17"/>
      <c r="S1893" s="17"/>
      <c r="T1893" s="4"/>
      <c r="U1893" s="4"/>
    </row>
    <row r="1894" spans="13:21" x14ac:dyDescent="0.35">
      <c r="M1894" s="231"/>
      <c r="N1894" s="17"/>
      <c r="O1894" s="17"/>
      <c r="P1894" s="17"/>
      <c r="Q1894" s="17"/>
      <c r="R1894" s="17"/>
      <c r="S1894" s="17"/>
      <c r="T1894" s="4"/>
      <c r="U1894" s="4"/>
    </row>
    <row r="1895" spans="13:21" x14ac:dyDescent="0.35">
      <c r="M1895" s="231"/>
      <c r="N1895" s="17"/>
      <c r="O1895" s="17"/>
      <c r="P1895" s="17"/>
      <c r="Q1895" s="17"/>
      <c r="R1895" s="17"/>
      <c r="S1895" s="17"/>
      <c r="T1895" s="4"/>
      <c r="U1895" s="4"/>
    </row>
    <row r="1896" spans="13:21" x14ac:dyDescent="0.35">
      <c r="M1896" s="231"/>
      <c r="N1896" s="17"/>
      <c r="O1896" s="17"/>
      <c r="P1896" s="17"/>
      <c r="Q1896" s="17"/>
      <c r="R1896" s="17"/>
      <c r="S1896" s="17"/>
      <c r="T1896" s="4"/>
      <c r="U1896" s="4"/>
    </row>
    <row r="1897" spans="13:21" x14ac:dyDescent="0.35">
      <c r="M1897" s="231"/>
      <c r="N1897" s="17"/>
      <c r="O1897" s="17"/>
      <c r="P1897" s="17"/>
      <c r="Q1897" s="17"/>
      <c r="R1897" s="17"/>
      <c r="S1897" s="17"/>
      <c r="T1897" s="4"/>
      <c r="U1897" s="4"/>
    </row>
    <row r="1898" spans="13:21" x14ac:dyDescent="0.35">
      <c r="M1898" s="231"/>
      <c r="N1898" s="17"/>
      <c r="O1898" s="17"/>
      <c r="P1898" s="17"/>
      <c r="Q1898" s="17"/>
      <c r="R1898" s="17"/>
      <c r="S1898" s="17"/>
      <c r="T1898" s="4"/>
      <c r="U1898" s="4"/>
    </row>
    <row r="1899" spans="13:21" x14ac:dyDescent="0.35">
      <c r="M1899" s="231"/>
      <c r="N1899" s="17"/>
      <c r="O1899" s="17"/>
      <c r="P1899" s="17"/>
      <c r="Q1899" s="17"/>
      <c r="R1899" s="17"/>
      <c r="S1899" s="17"/>
      <c r="T1899" s="4"/>
      <c r="U1899" s="4"/>
    </row>
    <row r="1900" spans="13:21" x14ac:dyDescent="0.35">
      <c r="M1900" s="231"/>
      <c r="N1900" s="17"/>
      <c r="O1900" s="17"/>
      <c r="P1900" s="17"/>
      <c r="Q1900" s="17"/>
      <c r="R1900" s="17"/>
      <c r="S1900" s="17"/>
      <c r="T1900" s="4"/>
      <c r="U1900" s="4"/>
    </row>
    <row r="1901" spans="13:21" x14ac:dyDescent="0.35">
      <c r="M1901" s="231"/>
      <c r="N1901" s="17"/>
      <c r="O1901" s="17"/>
      <c r="P1901" s="17"/>
      <c r="Q1901" s="17"/>
      <c r="R1901" s="17"/>
      <c r="S1901" s="17"/>
      <c r="T1901" s="4"/>
      <c r="U1901" s="4"/>
    </row>
    <row r="1902" spans="13:21" x14ac:dyDescent="0.35">
      <c r="M1902" s="231"/>
      <c r="N1902" s="17"/>
      <c r="O1902" s="17"/>
      <c r="P1902" s="17"/>
      <c r="Q1902" s="17"/>
      <c r="R1902" s="17"/>
      <c r="S1902" s="17"/>
      <c r="T1902" s="4"/>
      <c r="U1902" s="4"/>
    </row>
    <row r="1903" spans="13:21" x14ac:dyDescent="0.35">
      <c r="M1903" s="231"/>
      <c r="N1903" s="17"/>
      <c r="O1903" s="17"/>
      <c r="P1903" s="17"/>
      <c r="Q1903" s="17"/>
      <c r="R1903" s="17"/>
      <c r="S1903" s="17"/>
      <c r="T1903" s="4"/>
      <c r="U1903" s="4"/>
    </row>
    <row r="1904" spans="13:21" x14ac:dyDescent="0.35">
      <c r="M1904" s="231"/>
      <c r="N1904" s="17"/>
      <c r="O1904" s="17"/>
      <c r="P1904" s="17"/>
      <c r="Q1904" s="17"/>
      <c r="R1904" s="17"/>
      <c r="S1904" s="17"/>
      <c r="T1904" s="4"/>
      <c r="U1904" s="4"/>
    </row>
    <row r="1905" spans="13:21" x14ac:dyDescent="0.35">
      <c r="M1905" s="231"/>
      <c r="N1905" s="17"/>
      <c r="O1905" s="17"/>
      <c r="P1905" s="17"/>
      <c r="Q1905" s="17"/>
      <c r="R1905" s="17"/>
      <c r="S1905" s="17"/>
      <c r="T1905" s="4"/>
      <c r="U1905" s="4"/>
    </row>
    <row r="1906" spans="13:21" x14ac:dyDescent="0.35">
      <c r="M1906" s="231"/>
      <c r="N1906" s="17"/>
      <c r="O1906" s="17"/>
      <c r="P1906" s="17"/>
      <c r="Q1906" s="17"/>
      <c r="R1906" s="17"/>
      <c r="S1906" s="17"/>
      <c r="T1906" s="4"/>
      <c r="U1906" s="4"/>
    </row>
    <row r="1907" spans="13:21" x14ac:dyDescent="0.35">
      <c r="M1907" s="231"/>
      <c r="N1907" s="17"/>
      <c r="O1907" s="17"/>
      <c r="P1907" s="17"/>
      <c r="Q1907" s="17"/>
      <c r="R1907" s="17"/>
      <c r="S1907" s="17"/>
      <c r="T1907" s="4"/>
      <c r="U1907" s="4"/>
    </row>
    <row r="1908" spans="13:21" x14ac:dyDescent="0.35">
      <c r="M1908" s="231"/>
      <c r="N1908" s="17"/>
      <c r="O1908" s="17"/>
      <c r="P1908" s="17"/>
      <c r="Q1908" s="17"/>
      <c r="R1908" s="17"/>
      <c r="S1908" s="17"/>
      <c r="T1908" s="4"/>
      <c r="U1908" s="4"/>
    </row>
    <row r="1909" spans="13:21" x14ac:dyDescent="0.35">
      <c r="M1909" s="231"/>
      <c r="N1909" s="17"/>
      <c r="O1909" s="17"/>
      <c r="P1909" s="17"/>
      <c r="Q1909" s="17"/>
      <c r="R1909" s="17"/>
      <c r="S1909" s="17"/>
      <c r="T1909" s="4"/>
      <c r="U1909" s="4"/>
    </row>
    <row r="1910" spans="13:21" x14ac:dyDescent="0.35">
      <c r="M1910" s="231"/>
      <c r="N1910" s="17"/>
      <c r="O1910" s="17"/>
      <c r="P1910" s="17"/>
      <c r="Q1910" s="17"/>
      <c r="R1910" s="17"/>
      <c r="S1910" s="17"/>
      <c r="T1910" s="4"/>
      <c r="U1910" s="4"/>
    </row>
    <row r="1911" spans="13:21" x14ac:dyDescent="0.35">
      <c r="M1911" s="231"/>
      <c r="N1911" s="17"/>
      <c r="O1911" s="17"/>
      <c r="P1911" s="17"/>
      <c r="Q1911" s="17"/>
      <c r="R1911" s="17"/>
      <c r="S1911" s="17"/>
      <c r="T1911" s="4"/>
      <c r="U1911" s="4"/>
    </row>
    <row r="1912" spans="13:21" x14ac:dyDescent="0.35">
      <c r="M1912" s="231"/>
      <c r="N1912" s="17"/>
      <c r="O1912" s="17"/>
      <c r="P1912" s="17"/>
      <c r="Q1912" s="17"/>
      <c r="R1912" s="17"/>
      <c r="S1912" s="17"/>
      <c r="T1912" s="4"/>
      <c r="U1912" s="4"/>
    </row>
    <row r="1913" spans="13:21" x14ac:dyDescent="0.35">
      <c r="M1913" s="231"/>
      <c r="N1913" s="17"/>
      <c r="O1913" s="17"/>
      <c r="P1913" s="17"/>
      <c r="Q1913" s="17"/>
      <c r="R1913" s="17"/>
      <c r="S1913" s="17"/>
      <c r="T1913" s="4"/>
      <c r="U1913" s="4"/>
    </row>
    <row r="1914" spans="13:21" x14ac:dyDescent="0.35">
      <c r="M1914" s="231"/>
      <c r="N1914" s="17"/>
      <c r="O1914" s="17"/>
      <c r="P1914" s="17"/>
      <c r="Q1914" s="17"/>
      <c r="R1914" s="17"/>
      <c r="S1914" s="17"/>
      <c r="T1914" s="4"/>
      <c r="U1914" s="4"/>
    </row>
    <row r="1915" spans="13:21" x14ac:dyDescent="0.35">
      <c r="M1915" s="231"/>
      <c r="N1915" s="17"/>
      <c r="O1915" s="17"/>
      <c r="P1915" s="17"/>
      <c r="Q1915" s="17"/>
      <c r="R1915" s="17"/>
      <c r="S1915" s="17"/>
      <c r="T1915" s="4"/>
      <c r="U1915" s="4"/>
    </row>
    <row r="1916" spans="13:21" x14ac:dyDescent="0.35">
      <c r="M1916" s="231"/>
      <c r="N1916" s="17"/>
      <c r="O1916" s="17"/>
      <c r="P1916" s="17"/>
      <c r="Q1916" s="17"/>
      <c r="R1916" s="17"/>
      <c r="S1916" s="17"/>
      <c r="T1916" s="4"/>
      <c r="U1916" s="4"/>
    </row>
    <row r="1917" spans="13:21" x14ac:dyDescent="0.35">
      <c r="M1917" s="231"/>
      <c r="N1917" s="17"/>
      <c r="O1917" s="17"/>
      <c r="P1917" s="17"/>
      <c r="Q1917" s="17"/>
      <c r="R1917" s="17"/>
      <c r="S1917" s="17"/>
      <c r="T1917" s="4"/>
      <c r="U1917" s="4"/>
    </row>
    <row r="1918" spans="13:21" x14ac:dyDescent="0.35">
      <c r="M1918" s="231"/>
      <c r="N1918" s="17"/>
      <c r="O1918" s="17"/>
      <c r="P1918" s="17"/>
      <c r="Q1918" s="17"/>
      <c r="R1918" s="17"/>
      <c r="S1918" s="17"/>
      <c r="T1918" s="4"/>
      <c r="U1918" s="4"/>
    </row>
    <row r="1919" spans="13:21" x14ac:dyDescent="0.35">
      <c r="M1919" s="231"/>
      <c r="N1919" s="17"/>
      <c r="O1919" s="17"/>
      <c r="P1919" s="17"/>
      <c r="Q1919" s="17"/>
      <c r="R1919" s="17"/>
      <c r="S1919" s="17"/>
      <c r="T1919" s="4"/>
      <c r="U1919" s="4"/>
    </row>
    <row r="1920" spans="13:21" x14ac:dyDescent="0.35">
      <c r="M1920" s="231"/>
      <c r="N1920" s="17"/>
      <c r="O1920" s="17"/>
      <c r="P1920" s="17"/>
      <c r="Q1920" s="17"/>
      <c r="R1920" s="17"/>
      <c r="S1920" s="17"/>
      <c r="T1920" s="4"/>
      <c r="U1920" s="4"/>
    </row>
    <row r="1921" spans="13:21" x14ac:dyDescent="0.35">
      <c r="M1921" s="231"/>
      <c r="N1921" s="17"/>
      <c r="O1921" s="17"/>
      <c r="P1921" s="17"/>
      <c r="Q1921" s="17"/>
      <c r="R1921" s="17"/>
      <c r="S1921" s="17"/>
      <c r="T1921" s="4"/>
      <c r="U1921" s="4"/>
    </row>
    <row r="1922" spans="13:21" x14ac:dyDescent="0.35">
      <c r="M1922" s="231"/>
      <c r="N1922" s="17"/>
      <c r="O1922" s="17"/>
      <c r="P1922" s="17"/>
      <c r="Q1922" s="17"/>
      <c r="R1922" s="17"/>
      <c r="S1922" s="17"/>
      <c r="T1922" s="4"/>
      <c r="U1922" s="4"/>
    </row>
    <row r="1923" spans="13:21" x14ac:dyDescent="0.35">
      <c r="M1923" s="231"/>
      <c r="N1923" s="17"/>
      <c r="O1923" s="17"/>
      <c r="P1923" s="17"/>
      <c r="Q1923" s="17"/>
      <c r="R1923" s="17"/>
      <c r="S1923" s="17"/>
      <c r="T1923" s="4"/>
      <c r="U1923" s="4"/>
    </row>
    <row r="1924" spans="13:21" x14ac:dyDescent="0.35">
      <c r="M1924" s="231"/>
      <c r="N1924" s="17"/>
      <c r="O1924" s="17"/>
      <c r="P1924" s="17"/>
      <c r="Q1924" s="17"/>
      <c r="R1924" s="17"/>
      <c r="S1924" s="17"/>
      <c r="T1924" s="4"/>
      <c r="U1924" s="4"/>
    </row>
    <row r="1925" spans="13:21" x14ac:dyDescent="0.35">
      <c r="M1925" s="231"/>
      <c r="N1925" s="17"/>
      <c r="O1925" s="17"/>
      <c r="P1925" s="17"/>
      <c r="Q1925" s="17"/>
      <c r="R1925" s="17"/>
      <c r="S1925" s="17"/>
      <c r="T1925" s="4"/>
      <c r="U1925" s="4"/>
    </row>
    <row r="1926" spans="13:21" x14ac:dyDescent="0.35">
      <c r="M1926" s="231"/>
      <c r="N1926" s="17"/>
      <c r="O1926" s="17"/>
      <c r="P1926" s="17"/>
      <c r="Q1926" s="17"/>
      <c r="R1926" s="17"/>
      <c r="S1926" s="17"/>
      <c r="T1926" s="4"/>
      <c r="U1926" s="4"/>
    </row>
    <row r="1927" spans="13:21" x14ac:dyDescent="0.35">
      <c r="M1927" s="231"/>
      <c r="N1927" s="17"/>
      <c r="O1927" s="17"/>
      <c r="P1927" s="17"/>
      <c r="Q1927" s="17"/>
      <c r="R1927" s="17"/>
      <c r="S1927" s="17"/>
      <c r="T1927" s="4"/>
      <c r="U1927" s="4"/>
    </row>
    <row r="1928" spans="13:21" x14ac:dyDescent="0.35">
      <c r="M1928" s="231"/>
      <c r="N1928" s="17"/>
      <c r="O1928" s="17"/>
      <c r="P1928" s="17"/>
      <c r="Q1928" s="17"/>
      <c r="R1928" s="17"/>
      <c r="S1928" s="17"/>
      <c r="T1928" s="4"/>
      <c r="U1928" s="4"/>
    </row>
    <row r="1929" spans="13:21" x14ac:dyDescent="0.35">
      <c r="M1929" s="231"/>
      <c r="N1929" s="17"/>
      <c r="O1929" s="17"/>
      <c r="P1929" s="17"/>
      <c r="Q1929" s="17"/>
      <c r="R1929" s="17"/>
      <c r="S1929" s="17"/>
      <c r="T1929" s="4"/>
      <c r="U1929" s="4"/>
    </row>
    <row r="1930" spans="13:21" x14ac:dyDescent="0.35">
      <c r="M1930" s="231"/>
      <c r="N1930" s="17"/>
      <c r="O1930" s="17"/>
      <c r="P1930" s="17"/>
      <c r="Q1930" s="17"/>
      <c r="R1930" s="17"/>
      <c r="S1930" s="17"/>
      <c r="T1930" s="4"/>
      <c r="U1930" s="4"/>
    </row>
    <row r="1931" spans="13:21" x14ac:dyDescent="0.35">
      <c r="M1931" s="231"/>
      <c r="N1931" s="17"/>
      <c r="O1931" s="17"/>
      <c r="P1931" s="17"/>
      <c r="Q1931" s="17"/>
      <c r="R1931" s="17"/>
      <c r="S1931" s="17"/>
      <c r="T1931" s="4"/>
      <c r="U1931" s="4"/>
    </row>
    <row r="1932" spans="13:21" x14ac:dyDescent="0.35">
      <c r="M1932" s="231"/>
      <c r="N1932" s="17"/>
      <c r="O1932" s="17"/>
      <c r="P1932" s="17"/>
      <c r="Q1932" s="17"/>
      <c r="R1932" s="17"/>
      <c r="S1932" s="17"/>
      <c r="T1932" s="4"/>
      <c r="U1932" s="4"/>
    </row>
    <row r="1933" spans="13:21" x14ac:dyDescent="0.35">
      <c r="M1933" s="231"/>
      <c r="N1933" s="17"/>
      <c r="O1933" s="17"/>
      <c r="P1933" s="17"/>
      <c r="Q1933" s="17"/>
      <c r="R1933" s="17"/>
      <c r="S1933" s="17"/>
      <c r="T1933" s="4"/>
      <c r="U1933" s="4"/>
    </row>
    <row r="1934" spans="13:21" x14ac:dyDescent="0.35">
      <c r="M1934" s="231"/>
      <c r="N1934" s="17"/>
      <c r="O1934" s="17"/>
      <c r="P1934" s="17"/>
      <c r="Q1934" s="17"/>
      <c r="R1934" s="17"/>
      <c r="S1934" s="17"/>
      <c r="T1934" s="4"/>
      <c r="U1934" s="4"/>
    </row>
    <row r="1935" spans="13:21" x14ac:dyDescent="0.35">
      <c r="M1935" s="231"/>
      <c r="N1935" s="17"/>
      <c r="O1935" s="17"/>
      <c r="P1935" s="17"/>
      <c r="Q1935" s="17"/>
      <c r="R1935" s="17"/>
      <c r="S1935" s="17"/>
      <c r="T1935" s="4"/>
      <c r="U1935" s="4"/>
    </row>
    <row r="1936" spans="13:21" x14ac:dyDescent="0.35">
      <c r="M1936" s="231"/>
      <c r="N1936" s="17"/>
      <c r="O1936" s="17"/>
      <c r="P1936" s="17"/>
      <c r="Q1936" s="17"/>
      <c r="R1936" s="17"/>
      <c r="S1936" s="17"/>
      <c r="T1936" s="4"/>
      <c r="U1936" s="4"/>
    </row>
    <row r="1937" spans="13:21" x14ac:dyDescent="0.35">
      <c r="M1937" s="231"/>
      <c r="N1937" s="17"/>
      <c r="O1937" s="17"/>
      <c r="P1937" s="17"/>
      <c r="Q1937" s="17"/>
      <c r="R1937" s="17"/>
      <c r="S1937" s="17"/>
      <c r="T1937" s="4"/>
      <c r="U1937" s="4"/>
    </row>
    <row r="1938" spans="13:21" x14ac:dyDescent="0.35">
      <c r="M1938" s="231"/>
      <c r="N1938" s="17"/>
      <c r="O1938" s="17"/>
      <c r="P1938" s="17"/>
      <c r="Q1938" s="17"/>
      <c r="R1938" s="17"/>
      <c r="S1938" s="17"/>
      <c r="T1938" s="4"/>
      <c r="U1938" s="4"/>
    </row>
    <row r="1939" spans="13:21" x14ac:dyDescent="0.35">
      <c r="M1939" s="231"/>
      <c r="N1939" s="17"/>
      <c r="O1939" s="17"/>
      <c r="P1939" s="17"/>
      <c r="Q1939" s="17"/>
      <c r="R1939" s="17"/>
      <c r="S1939" s="17"/>
      <c r="T1939" s="4"/>
      <c r="U1939" s="4"/>
    </row>
    <row r="1940" spans="13:21" x14ac:dyDescent="0.35">
      <c r="M1940" s="231"/>
      <c r="N1940" s="17"/>
      <c r="O1940" s="17"/>
      <c r="P1940" s="17"/>
      <c r="Q1940" s="17"/>
      <c r="R1940" s="17"/>
      <c r="S1940" s="17"/>
      <c r="T1940" s="4"/>
      <c r="U1940" s="4"/>
    </row>
    <row r="1941" spans="13:21" x14ac:dyDescent="0.35">
      <c r="M1941" s="231"/>
      <c r="N1941" s="17"/>
      <c r="O1941" s="17"/>
      <c r="P1941" s="17"/>
      <c r="Q1941" s="17"/>
      <c r="R1941" s="17"/>
      <c r="S1941" s="17"/>
      <c r="T1941" s="4"/>
      <c r="U1941" s="4"/>
    </row>
    <row r="1942" spans="13:21" x14ac:dyDescent="0.35">
      <c r="M1942" s="231"/>
      <c r="N1942" s="17"/>
      <c r="O1942" s="17"/>
      <c r="P1942" s="17"/>
      <c r="Q1942" s="17"/>
      <c r="R1942" s="17"/>
      <c r="S1942" s="17"/>
      <c r="T1942" s="4"/>
      <c r="U1942" s="4"/>
    </row>
    <row r="1943" spans="13:21" x14ac:dyDescent="0.35">
      <c r="M1943" s="231"/>
      <c r="N1943" s="17"/>
      <c r="O1943" s="17"/>
      <c r="P1943" s="17"/>
      <c r="Q1943" s="17"/>
      <c r="R1943" s="17"/>
      <c r="S1943" s="17"/>
      <c r="T1943" s="4"/>
      <c r="U1943" s="4"/>
    </row>
    <row r="1944" spans="13:21" x14ac:dyDescent="0.35">
      <c r="M1944" s="231"/>
      <c r="N1944" s="17"/>
      <c r="O1944" s="17"/>
      <c r="P1944" s="17"/>
      <c r="Q1944" s="17"/>
      <c r="R1944" s="17"/>
      <c r="S1944" s="17"/>
      <c r="T1944" s="4"/>
      <c r="U1944" s="4"/>
    </row>
    <row r="1945" spans="13:21" x14ac:dyDescent="0.35">
      <c r="M1945" s="231"/>
      <c r="N1945" s="17"/>
      <c r="O1945" s="17"/>
      <c r="P1945" s="17"/>
      <c r="Q1945" s="17"/>
      <c r="R1945" s="17"/>
      <c r="S1945" s="17"/>
      <c r="T1945" s="4"/>
      <c r="U1945" s="4"/>
    </row>
    <row r="1946" spans="13:21" x14ac:dyDescent="0.35">
      <c r="M1946" s="231"/>
      <c r="N1946" s="17"/>
      <c r="O1946" s="17"/>
      <c r="P1946" s="17"/>
      <c r="Q1946" s="17"/>
      <c r="R1946" s="17"/>
      <c r="S1946" s="17"/>
      <c r="T1946" s="4"/>
      <c r="U1946" s="4"/>
    </row>
    <row r="1947" spans="13:21" x14ac:dyDescent="0.35">
      <c r="M1947" s="231"/>
      <c r="N1947" s="17"/>
      <c r="O1947" s="17"/>
      <c r="P1947" s="17"/>
      <c r="Q1947" s="17"/>
      <c r="R1947" s="17"/>
      <c r="S1947" s="17"/>
      <c r="T1947" s="4"/>
      <c r="U1947" s="4"/>
    </row>
    <row r="1948" spans="13:21" x14ac:dyDescent="0.35">
      <c r="M1948" s="231"/>
      <c r="N1948" s="17"/>
      <c r="O1948" s="17"/>
      <c r="P1948" s="17"/>
      <c r="Q1948" s="17"/>
      <c r="R1948" s="17"/>
      <c r="S1948" s="17"/>
      <c r="T1948" s="4"/>
      <c r="U1948" s="4"/>
    </row>
    <row r="1949" spans="13:21" x14ac:dyDescent="0.35">
      <c r="M1949" s="231"/>
      <c r="N1949" s="17"/>
      <c r="O1949" s="17"/>
      <c r="P1949" s="17"/>
      <c r="Q1949" s="17"/>
      <c r="R1949" s="17"/>
      <c r="S1949" s="17"/>
      <c r="T1949" s="4"/>
      <c r="U1949" s="4"/>
    </row>
    <row r="1950" spans="13:21" x14ac:dyDescent="0.35">
      <c r="M1950" s="231"/>
      <c r="N1950" s="17"/>
      <c r="O1950" s="17"/>
      <c r="P1950" s="17"/>
      <c r="Q1950" s="17"/>
      <c r="R1950" s="17"/>
      <c r="S1950" s="17"/>
      <c r="T1950" s="4"/>
      <c r="U1950" s="4"/>
    </row>
    <row r="1951" spans="13:21" x14ac:dyDescent="0.35">
      <c r="M1951" s="231"/>
      <c r="N1951" s="17"/>
      <c r="O1951" s="17"/>
      <c r="P1951" s="17"/>
      <c r="Q1951" s="17"/>
      <c r="R1951" s="17"/>
      <c r="S1951" s="17"/>
      <c r="T1951" s="4"/>
      <c r="U1951" s="4"/>
    </row>
    <row r="1952" spans="13:21" x14ac:dyDescent="0.35">
      <c r="M1952" s="231"/>
      <c r="N1952" s="17"/>
      <c r="O1952" s="17"/>
      <c r="P1952" s="17"/>
      <c r="Q1952" s="17"/>
      <c r="R1952" s="17"/>
      <c r="S1952" s="17"/>
      <c r="T1952" s="4"/>
      <c r="U1952" s="4"/>
    </row>
    <row r="1953" spans="13:21" x14ac:dyDescent="0.35">
      <c r="M1953" s="231"/>
      <c r="N1953" s="17"/>
      <c r="O1953" s="17"/>
      <c r="P1953" s="17"/>
      <c r="Q1953" s="17"/>
      <c r="R1953" s="17"/>
      <c r="S1953" s="17"/>
      <c r="T1953" s="4"/>
      <c r="U1953" s="4"/>
    </row>
    <row r="1954" spans="13:21" x14ac:dyDescent="0.35">
      <c r="M1954" s="231"/>
      <c r="N1954" s="17"/>
      <c r="O1954" s="17"/>
      <c r="P1954" s="17"/>
      <c r="Q1954" s="17"/>
      <c r="R1954" s="17"/>
      <c r="S1954" s="17"/>
      <c r="T1954" s="4"/>
      <c r="U1954" s="4"/>
    </row>
    <row r="1955" spans="13:21" x14ac:dyDescent="0.35">
      <c r="M1955" s="231"/>
      <c r="N1955" s="17"/>
      <c r="O1955" s="17"/>
      <c r="P1955" s="17"/>
      <c r="Q1955" s="17"/>
      <c r="R1955" s="17"/>
      <c r="S1955" s="17"/>
      <c r="T1955" s="4"/>
      <c r="U1955" s="4"/>
    </row>
    <row r="1956" spans="13:21" x14ac:dyDescent="0.35">
      <c r="M1956" s="231"/>
      <c r="N1956" s="17"/>
      <c r="O1956" s="17"/>
      <c r="P1956" s="17"/>
      <c r="Q1956" s="17"/>
      <c r="R1956" s="17"/>
      <c r="S1956" s="17"/>
      <c r="T1956" s="4"/>
      <c r="U1956" s="4"/>
    </row>
    <row r="1957" spans="13:21" x14ac:dyDescent="0.35">
      <c r="M1957" s="231"/>
      <c r="N1957" s="17"/>
      <c r="O1957" s="17"/>
      <c r="P1957" s="17"/>
      <c r="Q1957" s="17"/>
      <c r="R1957" s="17"/>
      <c r="S1957" s="17"/>
      <c r="T1957" s="4"/>
      <c r="U1957" s="4"/>
    </row>
    <row r="1958" spans="13:21" x14ac:dyDescent="0.35">
      <c r="M1958" s="231"/>
      <c r="N1958" s="17"/>
      <c r="O1958" s="17"/>
      <c r="P1958" s="17"/>
      <c r="Q1958" s="17"/>
      <c r="R1958" s="17"/>
      <c r="S1958" s="17"/>
      <c r="T1958" s="4"/>
      <c r="U1958" s="4"/>
    </row>
    <row r="1959" spans="13:21" x14ac:dyDescent="0.35">
      <c r="M1959" s="231"/>
      <c r="N1959" s="17"/>
      <c r="O1959" s="17"/>
      <c r="P1959" s="17"/>
      <c r="Q1959" s="17"/>
      <c r="R1959" s="17"/>
      <c r="S1959" s="17"/>
      <c r="T1959" s="4"/>
      <c r="U1959" s="4"/>
    </row>
    <row r="1960" spans="13:21" x14ac:dyDescent="0.35">
      <c r="M1960" s="231"/>
      <c r="N1960" s="17"/>
      <c r="O1960" s="17"/>
      <c r="P1960" s="17"/>
      <c r="Q1960" s="17"/>
      <c r="R1960" s="17"/>
      <c r="S1960" s="17"/>
      <c r="T1960" s="4"/>
      <c r="U1960" s="4"/>
    </row>
    <row r="1961" spans="13:21" x14ac:dyDescent="0.35">
      <c r="M1961" s="231"/>
      <c r="N1961" s="17"/>
      <c r="O1961" s="17"/>
      <c r="P1961" s="17"/>
      <c r="Q1961" s="17"/>
      <c r="R1961" s="17"/>
      <c r="S1961" s="17"/>
      <c r="T1961" s="4"/>
      <c r="U1961" s="4"/>
    </row>
    <row r="1962" spans="13:21" x14ac:dyDescent="0.35">
      <c r="M1962" s="231"/>
      <c r="N1962" s="17"/>
      <c r="O1962" s="17"/>
      <c r="P1962" s="17"/>
      <c r="Q1962" s="17"/>
      <c r="R1962" s="17"/>
      <c r="S1962" s="17"/>
      <c r="T1962" s="4"/>
      <c r="U1962" s="4"/>
    </row>
    <row r="1963" spans="13:21" x14ac:dyDescent="0.35">
      <c r="M1963" s="231"/>
      <c r="N1963" s="17"/>
      <c r="O1963" s="17"/>
      <c r="P1963" s="17"/>
      <c r="Q1963" s="17"/>
      <c r="R1963" s="17"/>
      <c r="S1963" s="17"/>
      <c r="T1963" s="4"/>
      <c r="U1963" s="4"/>
    </row>
    <row r="1964" spans="13:21" x14ac:dyDescent="0.35">
      <c r="M1964" s="231"/>
      <c r="N1964" s="17"/>
      <c r="O1964" s="17"/>
      <c r="P1964" s="17"/>
      <c r="Q1964" s="17"/>
      <c r="R1964" s="17"/>
      <c r="S1964" s="17"/>
      <c r="T1964" s="4"/>
      <c r="U1964" s="4"/>
    </row>
    <row r="1965" spans="13:21" x14ac:dyDescent="0.35">
      <c r="M1965" s="231"/>
      <c r="N1965" s="17"/>
      <c r="O1965" s="17"/>
      <c r="P1965" s="17"/>
      <c r="Q1965" s="17"/>
      <c r="R1965" s="17"/>
      <c r="S1965" s="17"/>
      <c r="T1965" s="4"/>
      <c r="U1965" s="4"/>
    </row>
    <row r="1966" spans="13:21" x14ac:dyDescent="0.35">
      <c r="M1966" s="231"/>
      <c r="N1966" s="17"/>
      <c r="O1966" s="17"/>
      <c r="P1966" s="17"/>
      <c r="Q1966" s="17"/>
      <c r="R1966" s="17"/>
      <c r="S1966" s="17"/>
      <c r="T1966" s="4"/>
      <c r="U1966" s="4"/>
    </row>
    <row r="1967" spans="13:21" x14ac:dyDescent="0.35">
      <c r="M1967" s="231"/>
      <c r="N1967" s="17"/>
      <c r="O1967" s="17"/>
      <c r="P1967" s="17"/>
      <c r="Q1967" s="17"/>
      <c r="R1967" s="17"/>
      <c r="S1967" s="17"/>
      <c r="T1967" s="4"/>
      <c r="U1967" s="4"/>
    </row>
    <row r="1968" spans="13:21" x14ac:dyDescent="0.35">
      <c r="M1968" s="231"/>
      <c r="N1968" s="17"/>
      <c r="O1968" s="17"/>
      <c r="P1968" s="17"/>
      <c r="Q1968" s="17"/>
      <c r="R1968" s="17"/>
      <c r="S1968" s="17"/>
      <c r="T1968" s="4"/>
      <c r="U1968" s="4"/>
    </row>
    <row r="1969" spans="13:21" x14ac:dyDescent="0.35">
      <c r="M1969" s="231"/>
      <c r="N1969" s="17"/>
      <c r="O1969" s="17"/>
      <c r="P1969" s="17"/>
      <c r="Q1969" s="17"/>
      <c r="R1969" s="17"/>
      <c r="S1969" s="17"/>
      <c r="T1969" s="4"/>
      <c r="U1969" s="4"/>
    </row>
    <row r="1970" spans="13:21" x14ac:dyDescent="0.35">
      <c r="M1970" s="231"/>
      <c r="N1970" s="17"/>
      <c r="O1970" s="17"/>
      <c r="P1970" s="17"/>
      <c r="Q1970" s="17"/>
      <c r="R1970" s="17"/>
      <c r="S1970" s="17"/>
      <c r="T1970" s="4"/>
      <c r="U1970" s="4"/>
    </row>
    <row r="1971" spans="13:21" x14ac:dyDescent="0.35">
      <c r="M1971" s="231"/>
      <c r="N1971" s="17"/>
      <c r="O1971" s="17"/>
      <c r="P1971" s="17"/>
      <c r="Q1971" s="17"/>
      <c r="R1971" s="17"/>
      <c r="S1971" s="17"/>
      <c r="T1971" s="4"/>
      <c r="U1971" s="4"/>
    </row>
    <row r="1972" spans="13:21" x14ac:dyDescent="0.35">
      <c r="M1972" s="231"/>
      <c r="N1972" s="17"/>
      <c r="O1972" s="17"/>
      <c r="P1972" s="17"/>
      <c r="Q1972" s="17"/>
      <c r="R1972" s="17"/>
      <c r="S1972" s="17"/>
      <c r="T1972" s="4"/>
      <c r="U1972" s="4"/>
    </row>
    <row r="1973" spans="13:21" x14ac:dyDescent="0.35">
      <c r="M1973" s="231"/>
      <c r="N1973" s="17"/>
      <c r="O1973" s="17"/>
      <c r="P1973" s="17"/>
      <c r="Q1973" s="17"/>
      <c r="R1973" s="17"/>
      <c r="S1973" s="17"/>
      <c r="T1973" s="4"/>
      <c r="U1973" s="4"/>
    </row>
    <row r="1974" spans="13:21" x14ac:dyDescent="0.35">
      <c r="M1974" s="231"/>
      <c r="N1974" s="17"/>
      <c r="O1974" s="17"/>
      <c r="P1974" s="17"/>
      <c r="Q1974" s="17"/>
      <c r="R1974" s="17"/>
      <c r="S1974" s="17"/>
      <c r="T1974" s="4"/>
      <c r="U1974" s="4"/>
    </row>
    <row r="1975" spans="13:21" x14ac:dyDescent="0.35">
      <c r="M1975" s="231"/>
      <c r="N1975" s="17"/>
      <c r="O1975" s="17"/>
      <c r="P1975" s="17"/>
      <c r="Q1975" s="17"/>
      <c r="R1975" s="17"/>
      <c r="S1975" s="17"/>
      <c r="T1975" s="4"/>
      <c r="U1975" s="4"/>
    </row>
    <row r="1976" spans="13:21" x14ac:dyDescent="0.35">
      <c r="M1976" s="231"/>
      <c r="N1976" s="17"/>
      <c r="O1976" s="17"/>
      <c r="P1976" s="17"/>
      <c r="Q1976" s="17"/>
      <c r="R1976" s="17"/>
      <c r="S1976" s="17"/>
      <c r="T1976" s="4"/>
      <c r="U1976" s="4"/>
    </row>
    <row r="1977" spans="13:21" x14ac:dyDescent="0.35">
      <c r="M1977" s="231"/>
      <c r="N1977" s="17"/>
      <c r="O1977" s="17"/>
      <c r="P1977" s="17"/>
      <c r="Q1977" s="17"/>
      <c r="R1977" s="17"/>
      <c r="S1977" s="17"/>
      <c r="T1977" s="4"/>
      <c r="U1977" s="4"/>
    </row>
    <row r="1978" spans="13:21" x14ac:dyDescent="0.35">
      <c r="M1978" s="231"/>
      <c r="N1978" s="17"/>
      <c r="O1978" s="17"/>
      <c r="P1978" s="17"/>
      <c r="Q1978" s="17"/>
      <c r="R1978" s="17"/>
      <c r="S1978" s="17"/>
      <c r="T1978" s="4"/>
      <c r="U1978" s="4"/>
    </row>
    <row r="1979" spans="13:21" x14ac:dyDescent="0.35">
      <c r="M1979" s="231"/>
      <c r="N1979" s="17"/>
      <c r="O1979" s="17"/>
      <c r="P1979" s="17"/>
      <c r="Q1979" s="17"/>
      <c r="R1979" s="17"/>
      <c r="S1979" s="17"/>
      <c r="T1979" s="4"/>
      <c r="U1979" s="4"/>
    </row>
    <row r="1980" spans="13:21" x14ac:dyDescent="0.35">
      <c r="M1980" s="231"/>
      <c r="N1980" s="17"/>
      <c r="O1980" s="17"/>
      <c r="P1980" s="17"/>
      <c r="Q1980" s="17"/>
      <c r="R1980" s="17"/>
      <c r="S1980" s="17"/>
      <c r="T1980" s="4"/>
      <c r="U1980" s="4"/>
    </row>
    <row r="1981" spans="13:21" x14ac:dyDescent="0.35">
      <c r="M1981" s="231"/>
      <c r="N1981" s="17"/>
      <c r="O1981" s="17"/>
      <c r="P1981" s="17"/>
      <c r="Q1981" s="17"/>
      <c r="R1981" s="17"/>
      <c r="S1981" s="17"/>
      <c r="T1981" s="4"/>
      <c r="U1981" s="4"/>
    </row>
    <row r="1982" spans="13:21" x14ac:dyDescent="0.35">
      <c r="M1982" s="231"/>
      <c r="N1982" s="17"/>
      <c r="O1982" s="17"/>
      <c r="P1982" s="17"/>
      <c r="Q1982" s="17"/>
      <c r="R1982" s="17"/>
      <c r="S1982" s="17"/>
      <c r="T1982" s="4"/>
      <c r="U1982" s="4"/>
    </row>
    <row r="1983" spans="13:21" x14ac:dyDescent="0.35">
      <c r="M1983" s="231"/>
      <c r="N1983" s="17"/>
      <c r="O1983" s="17"/>
      <c r="P1983" s="17"/>
      <c r="Q1983" s="17"/>
      <c r="R1983" s="17"/>
      <c r="S1983" s="17"/>
      <c r="T1983" s="4"/>
      <c r="U1983" s="4"/>
    </row>
    <row r="1984" spans="13:21" x14ac:dyDescent="0.35">
      <c r="M1984" s="231"/>
      <c r="N1984" s="17"/>
      <c r="O1984" s="17"/>
      <c r="P1984" s="17"/>
      <c r="Q1984" s="17"/>
      <c r="R1984" s="17"/>
      <c r="S1984" s="17"/>
      <c r="T1984" s="4"/>
      <c r="U1984" s="4"/>
    </row>
    <row r="1985" spans="13:21" x14ac:dyDescent="0.35">
      <c r="M1985" s="231"/>
      <c r="N1985" s="17"/>
      <c r="O1985" s="17"/>
      <c r="P1985" s="17"/>
      <c r="Q1985" s="17"/>
      <c r="R1985" s="17"/>
      <c r="S1985" s="17"/>
      <c r="T1985" s="4"/>
      <c r="U1985" s="4"/>
    </row>
    <row r="1986" spans="13:21" x14ac:dyDescent="0.35">
      <c r="M1986" s="231"/>
      <c r="N1986" s="17"/>
      <c r="O1986" s="17"/>
      <c r="P1986" s="17"/>
      <c r="Q1986" s="17"/>
      <c r="R1986" s="17"/>
      <c r="S1986" s="17"/>
      <c r="T1986" s="4"/>
      <c r="U1986" s="4"/>
    </row>
    <row r="1987" spans="13:21" x14ac:dyDescent="0.35">
      <c r="M1987" s="231"/>
      <c r="N1987" s="17"/>
      <c r="O1987" s="17"/>
      <c r="P1987" s="17"/>
      <c r="Q1987" s="17"/>
      <c r="R1987" s="17"/>
      <c r="S1987" s="17"/>
      <c r="T1987" s="4"/>
      <c r="U1987" s="4"/>
    </row>
    <row r="1988" spans="13:21" x14ac:dyDescent="0.35">
      <c r="M1988" s="231"/>
      <c r="N1988" s="17"/>
      <c r="O1988" s="17"/>
      <c r="P1988" s="17"/>
      <c r="Q1988" s="17"/>
      <c r="R1988" s="17"/>
      <c r="S1988" s="17"/>
      <c r="T1988" s="4"/>
      <c r="U1988" s="4"/>
    </row>
    <row r="1989" spans="13:21" x14ac:dyDescent="0.35">
      <c r="M1989" s="231"/>
      <c r="N1989" s="17"/>
      <c r="O1989" s="17"/>
      <c r="P1989" s="17"/>
      <c r="Q1989" s="17"/>
      <c r="R1989" s="17"/>
      <c r="S1989" s="17"/>
      <c r="T1989" s="4"/>
      <c r="U1989" s="4"/>
    </row>
    <row r="1990" spans="13:21" x14ac:dyDescent="0.35">
      <c r="M1990" s="231"/>
      <c r="N1990" s="17"/>
      <c r="O1990" s="17"/>
      <c r="P1990" s="17"/>
      <c r="Q1990" s="17"/>
      <c r="R1990" s="17"/>
      <c r="S1990" s="17"/>
      <c r="T1990" s="4"/>
      <c r="U1990" s="4"/>
    </row>
    <row r="1991" spans="13:21" x14ac:dyDescent="0.35">
      <c r="M1991" s="231"/>
      <c r="N1991" s="17"/>
      <c r="O1991" s="17"/>
      <c r="P1991" s="17"/>
      <c r="Q1991" s="17"/>
      <c r="R1991" s="17"/>
      <c r="S1991" s="17"/>
      <c r="T1991" s="4"/>
      <c r="U1991" s="4"/>
    </row>
    <row r="1992" spans="13:21" x14ac:dyDescent="0.35">
      <c r="M1992" s="231"/>
      <c r="N1992" s="17"/>
      <c r="O1992" s="17"/>
      <c r="P1992" s="17"/>
      <c r="Q1992" s="17"/>
      <c r="R1992" s="17"/>
      <c r="S1992" s="17"/>
      <c r="T1992" s="4"/>
      <c r="U1992" s="4"/>
    </row>
    <row r="1993" spans="13:21" x14ac:dyDescent="0.35">
      <c r="M1993" s="231"/>
      <c r="N1993" s="17"/>
      <c r="O1993" s="17"/>
      <c r="P1993" s="17"/>
      <c r="Q1993" s="17"/>
      <c r="R1993" s="17"/>
      <c r="S1993" s="17"/>
      <c r="T1993" s="4"/>
      <c r="U1993" s="4"/>
    </row>
    <row r="1994" spans="13:21" x14ac:dyDescent="0.35">
      <c r="M1994" s="231"/>
      <c r="N1994" s="17"/>
      <c r="O1994" s="17"/>
      <c r="P1994" s="17"/>
      <c r="Q1994" s="17"/>
      <c r="R1994" s="17"/>
      <c r="S1994" s="17"/>
      <c r="T1994" s="4"/>
      <c r="U1994" s="4"/>
    </row>
    <row r="1995" spans="13:21" x14ac:dyDescent="0.35">
      <c r="M1995" s="231"/>
      <c r="N1995" s="17"/>
      <c r="O1995" s="17"/>
      <c r="P1995" s="17"/>
      <c r="Q1995" s="17"/>
      <c r="R1995" s="17"/>
      <c r="S1995" s="17"/>
      <c r="T1995" s="4"/>
      <c r="U1995" s="4"/>
    </row>
    <row r="1996" spans="13:21" x14ac:dyDescent="0.35">
      <c r="M1996" s="231"/>
      <c r="N1996" s="17"/>
      <c r="O1996" s="17"/>
      <c r="P1996" s="17"/>
      <c r="Q1996" s="17"/>
      <c r="R1996" s="17"/>
      <c r="S1996" s="17"/>
      <c r="T1996" s="4"/>
      <c r="U1996" s="4"/>
    </row>
    <row r="1997" spans="13:21" x14ac:dyDescent="0.35">
      <c r="M1997" s="231"/>
      <c r="N1997" s="17"/>
      <c r="O1997" s="17"/>
      <c r="P1997" s="17"/>
      <c r="Q1997" s="17"/>
      <c r="R1997" s="17"/>
      <c r="S1997" s="17"/>
      <c r="T1997" s="4"/>
      <c r="U1997" s="4"/>
    </row>
    <row r="1998" spans="13:21" x14ac:dyDescent="0.35">
      <c r="M1998" s="231"/>
      <c r="N1998" s="17"/>
      <c r="O1998" s="17"/>
      <c r="P1998" s="17"/>
      <c r="Q1998" s="17"/>
      <c r="R1998" s="17"/>
      <c r="S1998" s="17"/>
      <c r="T1998" s="4"/>
      <c r="U1998" s="4"/>
    </row>
    <row r="1999" spans="13:21" x14ac:dyDescent="0.35">
      <c r="M1999" s="231"/>
      <c r="N1999" s="17"/>
      <c r="O1999" s="17"/>
      <c r="P1999" s="17"/>
      <c r="Q1999" s="17"/>
      <c r="R1999" s="17"/>
      <c r="S1999" s="17"/>
      <c r="T1999" s="4"/>
      <c r="U1999" s="4"/>
    </row>
    <row r="2000" spans="13:21" x14ac:dyDescent="0.35">
      <c r="M2000" s="231"/>
      <c r="N2000" s="17"/>
      <c r="O2000" s="17"/>
      <c r="P2000" s="17"/>
      <c r="Q2000" s="17"/>
      <c r="R2000" s="17"/>
      <c r="S2000" s="17"/>
      <c r="T2000" s="4"/>
      <c r="U2000" s="4"/>
    </row>
    <row r="2001" spans="13:21" x14ac:dyDescent="0.35">
      <c r="M2001" s="231"/>
      <c r="N2001" s="17"/>
      <c r="O2001" s="17"/>
      <c r="P2001" s="17"/>
      <c r="Q2001" s="17"/>
      <c r="R2001" s="17"/>
      <c r="S2001" s="17"/>
      <c r="T2001" s="4"/>
      <c r="U2001" s="4"/>
    </row>
    <row r="2002" spans="13:21" x14ac:dyDescent="0.35">
      <c r="M2002" s="231"/>
      <c r="N2002" s="17"/>
      <c r="O2002" s="17"/>
      <c r="P2002" s="17"/>
      <c r="Q2002" s="17"/>
      <c r="R2002" s="17"/>
      <c r="S2002" s="17"/>
      <c r="T2002" s="4"/>
      <c r="U2002" s="4"/>
    </row>
    <row r="2003" spans="13:21" x14ac:dyDescent="0.35">
      <c r="M2003" s="231"/>
      <c r="N2003" s="17"/>
      <c r="O2003" s="17"/>
      <c r="P2003" s="17"/>
      <c r="Q2003" s="17"/>
      <c r="R2003" s="17"/>
      <c r="S2003" s="17"/>
      <c r="T2003" s="4"/>
      <c r="U2003" s="4"/>
    </row>
    <row r="2004" spans="13:21" x14ac:dyDescent="0.35">
      <c r="M2004" s="231"/>
      <c r="N2004" s="17"/>
      <c r="O2004" s="17"/>
      <c r="P2004" s="17"/>
      <c r="Q2004" s="17"/>
      <c r="R2004" s="17"/>
      <c r="S2004" s="17"/>
      <c r="T2004" s="4"/>
      <c r="U2004" s="4"/>
    </row>
    <row r="2005" spans="13:21" x14ac:dyDescent="0.35">
      <c r="M2005" s="231"/>
      <c r="N2005" s="17"/>
      <c r="O2005" s="17"/>
      <c r="P2005" s="17"/>
      <c r="Q2005" s="17"/>
      <c r="R2005" s="17"/>
      <c r="S2005" s="17"/>
      <c r="T2005" s="4"/>
      <c r="U2005" s="4"/>
    </row>
    <row r="2006" spans="13:21" x14ac:dyDescent="0.35">
      <c r="M2006" s="231"/>
      <c r="N2006" s="17"/>
      <c r="O2006" s="17"/>
      <c r="P2006" s="17"/>
      <c r="Q2006" s="17"/>
      <c r="R2006" s="17"/>
      <c r="S2006" s="17"/>
      <c r="T2006" s="4"/>
      <c r="U2006" s="4"/>
    </row>
    <row r="2007" spans="13:21" x14ac:dyDescent="0.35">
      <c r="M2007" s="231"/>
      <c r="N2007" s="17"/>
      <c r="O2007" s="17"/>
      <c r="P2007" s="17"/>
      <c r="Q2007" s="17"/>
      <c r="R2007" s="17"/>
      <c r="S2007" s="17"/>
      <c r="T2007" s="4"/>
      <c r="U2007" s="4"/>
    </row>
    <row r="2008" spans="13:21" x14ac:dyDescent="0.35">
      <c r="M2008" s="231"/>
      <c r="N2008" s="17"/>
      <c r="O2008" s="17"/>
      <c r="P2008" s="17"/>
      <c r="Q2008" s="17"/>
      <c r="R2008" s="17"/>
      <c r="S2008" s="17"/>
      <c r="T2008" s="4"/>
      <c r="U2008" s="4"/>
    </row>
    <row r="2009" spans="13:21" x14ac:dyDescent="0.35">
      <c r="M2009" s="231"/>
      <c r="N2009" s="17"/>
      <c r="O2009" s="17"/>
      <c r="P2009" s="17"/>
      <c r="Q2009" s="17"/>
      <c r="R2009" s="17"/>
      <c r="S2009" s="17"/>
      <c r="T2009" s="4"/>
      <c r="U2009" s="4"/>
    </row>
    <row r="2010" spans="13:21" x14ac:dyDescent="0.35">
      <c r="M2010" s="231"/>
      <c r="N2010" s="17"/>
      <c r="O2010" s="17"/>
      <c r="P2010" s="17"/>
      <c r="Q2010" s="17"/>
      <c r="R2010" s="17"/>
      <c r="S2010" s="17"/>
      <c r="T2010" s="4"/>
      <c r="U2010" s="4"/>
    </row>
    <row r="2011" spans="13:21" x14ac:dyDescent="0.35">
      <c r="M2011" s="231"/>
      <c r="N2011" s="17"/>
      <c r="O2011" s="17"/>
      <c r="P2011" s="17"/>
      <c r="Q2011" s="17"/>
      <c r="R2011" s="17"/>
      <c r="S2011" s="17"/>
      <c r="T2011" s="4"/>
      <c r="U2011" s="4"/>
    </row>
    <row r="2012" spans="13:21" x14ac:dyDescent="0.35">
      <c r="M2012" s="231"/>
      <c r="N2012" s="17"/>
      <c r="O2012" s="17"/>
      <c r="P2012" s="17"/>
      <c r="Q2012" s="17"/>
      <c r="R2012" s="17"/>
      <c r="S2012" s="17"/>
      <c r="T2012" s="4"/>
      <c r="U2012" s="4"/>
    </row>
    <row r="2013" spans="13:21" x14ac:dyDescent="0.35">
      <c r="M2013" s="231"/>
      <c r="N2013" s="17"/>
      <c r="O2013" s="17"/>
      <c r="P2013" s="17"/>
      <c r="Q2013" s="17"/>
      <c r="R2013" s="17"/>
      <c r="S2013" s="17"/>
      <c r="T2013" s="4"/>
      <c r="U2013" s="4"/>
    </row>
    <row r="2014" spans="13:21" x14ac:dyDescent="0.35">
      <c r="M2014" s="231"/>
      <c r="N2014" s="17"/>
      <c r="O2014" s="17"/>
      <c r="P2014" s="17"/>
      <c r="Q2014" s="17"/>
      <c r="R2014" s="17"/>
      <c r="S2014" s="17"/>
      <c r="T2014" s="4"/>
      <c r="U2014" s="4"/>
    </row>
    <row r="2015" spans="13:21" x14ac:dyDescent="0.35">
      <c r="M2015" s="231"/>
      <c r="N2015" s="17"/>
      <c r="O2015" s="17"/>
      <c r="P2015" s="17"/>
      <c r="Q2015" s="17"/>
      <c r="R2015" s="17"/>
      <c r="S2015" s="17"/>
      <c r="T2015" s="4"/>
      <c r="U2015" s="4"/>
    </row>
    <row r="2016" spans="13:21" x14ac:dyDescent="0.35">
      <c r="M2016" s="231"/>
      <c r="N2016" s="17"/>
      <c r="O2016" s="17"/>
      <c r="P2016" s="17"/>
      <c r="Q2016" s="17"/>
      <c r="R2016" s="17"/>
      <c r="S2016" s="17"/>
      <c r="T2016" s="4"/>
      <c r="U2016" s="4"/>
    </row>
    <row r="2017" spans="13:21" x14ac:dyDescent="0.35">
      <c r="M2017" s="231"/>
      <c r="N2017" s="17"/>
      <c r="O2017" s="17"/>
      <c r="P2017" s="17"/>
      <c r="Q2017" s="17"/>
      <c r="R2017" s="17"/>
      <c r="S2017" s="17"/>
      <c r="T2017" s="4"/>
      <c r="U2017" s="4"/>
    </row>
    <row r="2018" spans="13:21" x14ac:dyDescent="0.35">
      <c r="M2018" s="231"/>
      <c r="N2018" s="17"/>
      <c r="O2018" s="17"/>
      <c r="P2018" s="17"/>
      <c r="Q2018" s="17"/>
      <c r="R2018" s="17"/>
      <c r="S2018" s="17"/>
      <c r="T2018" s="4"/>
      <c r="U2018" s="4"/>
    </row>
    <row r="2019" spans="13:21" x14ac:dyDescent="0.35">
      <c r="M2019" s="231"/>
      <c r="N2019" s="17"/>
      <c r="O2019" s="17"/>
      <c r="P2019" s="17"/>
      <c r="Q2019" s="17"/>
      <c r="R2019" s="17"/>
      <c r="S2019" s="17"/>
      <c r="T2019" s="4"/>
      <c r="U2019" s="4"/>
    </row>
    <row r="2020" spans="13:21" x14ac:dyDescent="0.35">
      <c r="M2020" s="231"/>
      <c r="N2020" s="17"/>
      <c r="O2020" s="17"/>
      <c r="P2020" s="17"/>
      <c r="Q2020" s="17"/>
      <c r="R2020" s="17"/>
      <c r="S2020" s="17"/>
      <c r="T2020" s="4"/>
      <c r="U2020" s="4"/>
    </row>
    <row r="2021" spans="13:21" x14ac:dyDescent="0.35">
      <c r="M2021" s="231"/>
      <c r="N2021" s="17"/>
      <c r="O2021" s="17"/>
      <c r="P2021" s="17"/>
      <c r="Q2021" s="17"/>
      <c r="R2021" s="17"/>
      <c r="S2021" s="17"/>
      <c r="T2021" s="4"/>
      <c r="U2021" s="4"/>
    </row>
    <row r="2022" spans="13:21" x14ac:dyDescent="0.35">
      <c r="M2022" s="231"/>
      <c r="N2022" s="17"/>
      <c r="O2022" s="17"/>
      <c r="P2022" s="17"/>
      <c r="Q2022" s="17"/>
      <c r="R2022" s="17"/>
      <c r="S2022" s="17"/>
      <c r="T2022" s="4"/>
      <c r="U2022" s="4"/>
    </row>
    <row r="2023" spans="13:21" x14ac:dyDescent="0.35">
      <c r="M2023" s="231"/>
      <c r="N2023" s="17"/>
      <c r="O2023" s="17"/>
      <c r="P2023" s="17"/>
      <c r="Q2023" s="17"/>
      <c r="R2023" s="17"/>
      <c r="S2023" s="17"/>
      <c r="T2023" s="4"/>
      <c r="U2023" s="4"/>
    </row>
    <row r="2024" spans="13:21" x14ac:dyDescent="0.35">
      <c r="M2024" s="231"/>
      <c r="N2024" s="17"/>
      <c r="O2024" s="17"/>
      <c r="P2024" s="17"/>
      <c r="Q2024" s="17"/>
      <c r="R2024" s="17"/>
      <c r="S2024" s="17"/>
      <c r="T2024" s="4"/>
      <c r="U2024" s="4"/>
    </row>
    <row r="2025" spans="13:21" x14ac:dyDescent="0.35">
      <c r="M2025" s="231"/>
      <c r="N2025" s="17"/>
      <c r="O2025" s="17"/>
      <c r="P2025" s="17"/>
      <c r="Q2025" s="17"/>
      <c r="R2025" s="17"/>
      <c r="S2025" s="17"/>
      <c r="T2025" s="4"/>
      <c r="U2025" s="4"/>
    </row>
    <row r="2026" spans="13:21" x14ac:dyDescent="0.35">
      <c r="M2026" s="231"/>
      <c r="N2026" s="17"/>
      <c r="O2026" s="17"/>
      <c r="P2026" s="17"/>
      <c r="Q2026" s="17"/>
      <c r="R2026" s="17"/>
      <c r="S2026" s="17"/>
      <c r="T2026" s="4"/>
      <c r="U2026" s="4"/>
    </row>
    <row r="2027" spans="13:21" x14ac:dyDescent="0.35">
      <c r="M2027" s="231"/>
      <c r="N2027" s="17"/>
      <c r="O2027" s="17"/>
      <c r="P2027" s="17"/>
      <c r="Q2027" s="17"/>
      <c r="R2027" s="17"/>
      <c r="S2027" s="17"/>
      <c r="T2027" s="4"/>
      <c r="U2027" s="4"/>
    </row>
    <row r="2028" spans="13:21" x14ac:dyDescent="0.35">
      <c r="M2028" s="231"/>
      <c r="N2028" s="17"/>
      <c r="O2028" s="17"/>
      <c r="P2028" s="17"/>
      <c r="Q2028" s="17"/>
      <c r="R2028" s="17"/>
      <c r="S2028" s="17"/>
      <c r="T2028" s="4"/>
      <c r="U2028" s="4"/>
    </row>
    <row r="2029" spans="13:21" x14ac:dyDescent="0.35">
      <c r="M2029" s="231"/>
      <c r="N2029" s="17"/>
      <c r="O2029" s="17"/>
      <c r="P2029" s="17"/>
      <c r="Q2029" s="17"/>
      <c r="R2029" s="17"/>
      <c r="S2029" s="17"/>
      <c r="T2029" s="4"/>
      <c r="U2029" s="4"/>
    </row>
    <row r="2030" spans="13:21" x14ac:dyDescent="0.35">
      <c r="M2030" s="231"/>
      <c r="N2030" s="17"/>
      <c r="O2030" s="17"/>
      <c r="P2030" s="17"/>
      <c r="Q2030" s="17"/>
      <c r="R2030" s="17"/>
      <c r="S2030" s="17"/>
      <c r="T2030" s="4"/>
      <c r="U2030" s="4"/>
    </row>
    <row r="2031" spans="13:21" x14ac:dyDescent="0.35">
      <c r="M2031" s="231"/>
      <c r="N2031" s="17"/>
      <c r="O2031" s="17"/>
      <c r="P2031" s="17"/>
      <c r="Q2031" s="17"/>
      <c r="R2031" s="17"/>
      <c r="S2031" s="17"/>
      <c r="T2031" s="4"/>
      <c r="U2031" s="4"/>
    </row>
    <row r="2032" spans="13:21" x14ac:dyDescent="0.35">
      <c r="M2032" s="231"/>
      <c r="N2032" s="17"/>
      <c r="O2032" s="17"/>
      <c r="P2032" s="17"/>
      <c r="Q2032" s="17"/>
      <c r="R2032" s="17"/>
      <c r="S2032" s="17"/>
      <c r="T2032" s="4"/>
      <c r="U2032" s="4"/>
    </row>
    <row r="2033" spans="13:21" x14ac:dyDescent="0.35">
      <c r="M2033" s="231"/>
      <c r="N2033" s="17"/>
      <c r="O2033" s="17"/>
      <c r="P2033" s="17"/>
      <c r="Q2033" s="17"/>
      <c r="R2033" s="17"/>
      <c r="S2033" s="17"/>
      <c r="T2033" s="4"/>
      <c r="U2033" s="4"/>
    </row>
    <row r="2034" spans="13:21" x14ac:dyDescent="0.35">
      <c r="M2034" s="231"/>
      <c r="N2034" s="17"/>
      <c r="O2034" s="17"/>
      <c r="P2034" s="17"/>
      <c r="Q2034" s="17"/>
      <c r="R2034" s="17"/>
      <c r="S2034" s="17"/>
      <c r="T2034" s="4"/>
      <c r="U2034" s="4"/>
    </row>
    <row r="2035" spans="13:21" x14ac:dyDescent="0.35">
      <c r="M2035" s="231"/>
      <c r="N2035" s="17"/>
      <c r="O2035" s="17"/>
      <c r="P2035" s="17"/>
      <c r="Q2035" s="17"/>
      <c r="R2035" s="17"/>
      <c r="S2035" s="17"/>
      <c r="T2035" s="4"/>
      <c r="U2035" s="4"/>
    </row>
    <row r="2036" spans="13:21" x14ac:dyDescent="0.35">
      <c r="M2036" s="231"/>
      <c r="N2036" s="17"/>
      <c r="O2036" s="17"/>
      <c r="P2036" s="17"/>
      <c r="Q2036" s="17"/>
      <c r="R2036" s="17"/>
      <c r="S2036" s="17"/>
      <c r="T2036" s="4"/>
      <c r="U2036" s="4"/>
    </row>
    <row r="2037" spans="13:21" x14ac:dyDescent="0.35">
      <c r="M2037" s="231"/>
      <c r="N2037" s="17"/>
      <c r="O2037" s="17"/>
      <c r="P2037" s="17"/>
      <c r="Q2037" s="17"/>
      <c r="R2037" s="17"/>
      <c r="S2037" s="17"/>
      <c r="T2037" s="4"/>
      <c r="U2037" s="4"/>
    </row>
    <row r="2038" spans="13:21" x14ac:dyDescent="0.35">
      <c r="M2038" s="231"/>
      <c r="N2038" s="17"/>
      <c r="O2038" s="17"/>
      <c r="P2038" s="17"/>
      <c r="Q2038" s="17"/>
      <c r="R2038" s="17"/>
      <c r="S2038" s="17"/>
      <c r="T2038" s="4"/>
      <c r="U2038" s="4"/>
    </row>
    <row r="2039" spans="13:21" x14ac:dyDescent="0.35">
      <c r="M2039" s="231"/>
      <c r="N2039" s="17"/>
      <c r="O2039" s="17"/>
      <c r="P2039" s="17"/>
      <c r="Q2039" s="17"/>
      <c r="R2039" s="17"/>
      <c r="S2039" s="17"/>
      <c r="T2039" s="4"/>
      <c r="U2039" s="4"/>
    </row>
    <row r="2040" spans="13:21" x14ac:dyDescent="0.35">
      <c r="M2040" s="231"/>
      <c r="N2040" s="17"/>
      <c r="O2040" s="17"/>
      <c r="P2040" s="17"/>
      <c r="Q2040" s="17"/>
      <c r="R2040" s="17"/>
      <c r="S2040" s="17"/>
      <c r="T2040" s="4"/>
      <c r="U2040" s="4"/>
    </row>
    <row r="2041" spans="13:21" x14ac:dyDescent="0.35">
      <c r="M2041" s="231"/>
      <c r="N2041" s="17"/>
      <c r="O2041" s="17"/>
      <c r="P2041" s="17"/>
      <c r="Q2041" s="17"/>
      <c r="R2041" s="17"/>
      <c r="S2041" s="17"/>
      <c r="T2041" s="4"/>
      <c r="U2041" s="4"/>
    </row>
    <row r="2042" spans="13:21" x14ac:dyDescent="0.35">
      <c r="M2042" s="231"/>
      <c r="N2042" s="17"/>
      <c r="O2042" s="17"/>
      <c r="P2042" s="17"/>
      <c r="Q2042" s="17"/>
      <c r="R2042" s="17"/>
      <c r="S2042" s="17"/>
      <c r="T2042" s="4"/>
      <c r="U2042" s="4"/>
    </row>
    <row r="2043" spans="13:21" x14ac:dyDescent="0.35">
      <c r="M2043" s="231"/>
      <c r="N2043" s="17"/>
      <c r="O2043" s="17"/>
      <c r="P2043" s="17"/>
      <c r="Q2043" s="17"/>
      <c r="R2043" s="17"/>
      <c r="S2043" s="17"/>
      <c r="T2043" s="4"/>
      <c r="U2043" s="4"/>
    </row>
    <row r="2044" spans="13:21" x14ac:dyDescent="0.35">
      <c r="M2044" s="231"/>
      <c r="N2044" s="17"/>
      <c r="O2044" s="17"/>
      <c r="P2044" s="17"/>
      <c r="Q2044" s="17"/>
      <c r="R2044" s="17"/>
      <c r="S2044" s="17"/>
      <c r="T2044" s="4"/>
      <c r="U2044" s="4"/>
    </row>
    <row r="2045" spans="13:21" x14ac:dyDescent="0.35">
      <c r="M2045" s="231"/>
      <c r="N2045" s="17"/>
      <c r="O2045" s="17"/>
      <c r="P2045" s="17"/>
      <c r="Q2045" s="17"/>
      <c r="R2045" s="17"/>
      <c r="S2045" s="17"/>
      <c r="T2045" s="4"/>
      <c r="U2045" s="4"/>
    </row>
    <row r="2046" spans="13:21" x14ac:dyDescent="0.35">
      <c r="M2046" s="231"/>
      <c r="N2046" s="17"/>
      <c r="O2046" s="17"/>
      <c r="P2046" s="17"/>
      <c r="Q2046" s="17"/>
      <c r="R2046" s="17"/>
      <c r="S2046" s="17"/>
      <c r="T2046" s="4"/>
      <c r="U2046" s="4"/>
    </row>
    <row r="2047" spans="13:21" x14ac:dyDescent="0.35">
      <c r="M2047" s="231"/>
      <c r="N2047" s="17"/>
      <c r="O2047" s="17"/>
      <c r="P2047" s="17"/>
      <c r="Q2047" s="17"/>
      <c r="R2047" s="17"/>
      <c r="S2047" s="17"/>
      <c r="T2047" s="4"/>
      <c r="U2047" s="4"/>
    </row>
    <row r="2048" spans="13:21" x14ac:dyDescent="0.35">
      <c r="M2048" s="231"/>
      <c r="N2048" s="17"/>
      <c r="O2048" s="17"/>
      <c r="P2048" s="17"/>
      <c r="Q2048" s="17"/>
      <c r="R2048" s="17"/>
      <c r="S2048" s="17"/>
      <c r="T2048" s="4"/>
      <c r="U2048" s="4"/>
    </row>
    <row r="2049" spans="13:21" x14ac:dyDescent="0.35">
      <c r="M2049" s="231"/>
      <c r="N2049" s="17"/>
      <c r="O2049" s="17"/>
      <c r="P2049" s="17"/>
      <c r="Q2049" s="17"/>
      <c r="R2049" s="17"/>
      <c r="S2049" s="17"/>
      <c r="T2049" s="4"/>
      <c r="U2049" s="4"/>
    </row>
    <row r="2050" spans="13:21" x14ac:dyDescent="0.35">
      <c r="M2050" s="231"/>
      <c r="N2050" s="17"/>
      <c r="O2050" s="17"/>
      <c r="P2050" s="17"/>
      <c r="Q2050" s="17"/>
      <c r="R2050" s="17"/>
      <c r="S2050" s="17"/>
      <c r="T2050" s="4"/>
      <c r="U2050" s="4"/>
    </row>
    <row r="2051" spans="13:21" x14ac:dyDescent="0.35">
      <c r="M2051" s="231"/>
      <c r="N2051" s="17"/>
      <c r="O2051" s="17"/>
      <c r="P2051" s="17"/>
      <c r="Q2051" s="17"/>
      <c r="R2051" s="17"/>
      <c r="S2051" s="17"/>
      <c r="T2051" s="4"/>
      <c r="U2051" s="4"/>
    </row>
    <row r="2052" spans="13:21" x14ac:dyDescent="0.35">
      <c r="M2052" s="231"/>
      <c r="N2052" s="17"/>
      <c r="O2052" s="17"/>
      <c r="P2052" s="17"/>
      <c r="Q2052" s="17"/>
      <c r="R2052" s="17"/>
      <c r="S2052" s="17"/>
      <c r="T2052" s="4"/>
      <c r="U2052" s="4"/>
    </row>
    <row r="2053" spans="13:21" x14ac:dyDescent="0.35">
      <c r="M2053" s="231"/>
      <c r="N2053" s="17"/>
      <c r="O2053" s="17"/>
      <c r="P2053" s="17"/>
      <c r="Q2053" s="17"/>
      <c r="R2053" s="17"/>
      <c r="S2053" s="17"/>
      <c r="T2053" s="4"/>
      <c r="U2053" s="4"/>
    </row>
    <row r="2054" spans="13:21" x14ac:dyDescent="0.35">
      <c r="M2054" s="231"/>
      <c r="N2054" s="17"/>
      <c r="O2054" s="17"/>
      <c r="P2054" s="17"/>
      <c r="Q2054" s="17"/>
      <c r="R2054" s="17"/>
      <c r="S2054" s="17"/>
      <c r="T2054" s="4"/>
      <c r="U2054" s="4"/>
    </row>
    <row r="2055" spans="13:21" x14ac:dyDescent="0.35">
      <c r="M2055" s="231"/>
      <c r="N2055" s="17"/>
      <c r="O2055" s="17"/>
      <c r="P2055" s="17"/>
      <c r="Q2055" s="17"/>
      <c r="R2055" s="17"/>
      <c r="S2055" s="17"/>
      <c r="T2055" s="4"/>
      <c r="U2055" s="4"/>
    </row>
    <row r="2056" spans="13:21" x14ac:dyDescent="0.35">
      <c r="M2056" s="231"/>
      <c r="N2056" s="17"/>
      <c r="O2056" s="17"/>
      <c r="P2056" s="17"/>
      <c r="Q2056" s="17"/>
      <c r="R2056" s="17"/>
      <c r="S2056" s="17"/>
      <c r="T2056" s="4"/>
      <c r="U2056" s="4"/>
    </row>
    <row r="2057" spans="13:21" x14ac:dyDescent="0.35">
      <c r="M2057" s="231"/>
      <c r="N2057" s="17"/>
      <c r="O2057" s="17"/>
      <c r="P2057" s="17"/>
      <c r="Q2057" s="17"/>
      <c r="R2057" s="17"/>
      <c r="S2057" s="17"/>
      <c r="T2057" s="4"/>
      <c r="U2057" s="4"/>
    </row>
    <row r="2058" spans="13:21" x14ac:dyDescent="0.35">
      <c r="M2058" s="231"/>
      <c r="N2058" s="17"/>
      <c r="O2058" s="17"/>
      <c r="P2058" s="17"/>
      <c r="Q2058" s="17"/>
      <c r="R2058" s="17"/>
      <c r="S2058" s="17"/>
      <c r="T2058" s="4"/>
      <c r="U2058" s="4"/>
    </row>
    <row r="2059" spans="13:21" x14ac:dyDescent="0.35">
      <c r="M2059" s="231"/>
      <c r="N2059" s="17"/>
      <c r="O2059" s="17"/>
      <c r="P2059" s="17"/>
      <c r="Q2059" s="17"/>
      <c r="R2059" s="17"/>
      <c r="S2059" s="17"/>
      <c r="T2059" s="4"/>
      <c r="U2059" s="4"/>
    </row>
    <row r="2060" spans="13:21" x14ac:dyDescent="0.35">
      <c r="M2060" s="231"/>
      <c r="N2060" s="17"/>
      <c r="O2060" s="17"/>
      <c r="P2060" s="17"/>
      <c r="Q2060" s="17"/>
      <c r="R2060" s="17"/>
      <c r="S2060" s="17"/>
      <c r="T2060" s="4"/>
      <c r="U2060" s="4"/>
    </row>
    <row r="2061" spans="13:21" x14ac:dyDescent="0.35">
      <c r="M2061" s="231"/>
      <c r="N2061" s="17"/>
      <c r="O2061" s="17"/>
      <c r="P2061" s="17"/>
      <c r="Q2061" s="17"/>
      <c r="R2061" s="17"/>
      <c r="S2061" s="17"/>
      <c r="T2061" s="4"/>
      <c r="U2061" s="4"/>
    </row>
    <row r="2062" spans="13:21" x14ac:dyDescent="0.35">
      <c r="M2062" s="231"/>
      <c r="N2062" s="17"/>
      <c r="O2062" s="17"/>
      <c r="P2062" s="17"/>
      <c r="Q2062" s="17"/>
      <c r="R2062" s="17"/>
      <c r="S2062" s="17"/>
      <c r="T2062" s="4"/>
      <c r="U2062" s="4"/>
    </row>
    <row r="2063" spans="13:21" x14ac:dyDescent="0.35">
      <c r="M2063" s="231"/>
      <c r="N2063" s="17"/>
      <c r="O2063" s="17"/>
      <c r="P2063" s="17"/>
      <c r="Q2063" s="17"/>
      <c r="R2063" s="17"/>
      <c r="S2063" s="17"/>
      <c r="T2063" s="4"/>
      <c r="U2063" s="4"/>
    </row>
    <row r="2064" spans="13:21" x14ac:dyDescent="0.35">
      <c r="M2064" s="231"/>
      <c r="N2064" s="17"/>
      <c r="O2064" s="17"/>
      <c r="P2064" s="17"/>
      <c r="Q2064" s="17"/>
      <c r="R2064" s="17"/>
      <c r="S2064" s="17"/>
      <c r="T2064" s="4"/>
      <c r="U2064" s="4"/>
    </row>
    <row r="2065" spans="13:21" x14ac:dyDescent="0.35">
      <c r="M2065" s="231"/>
      <c r="N2065" s="17"/>
      <c r="O2065" s="17"/>
      <c r="P2065" s="17"/>
      <c r="Q2065" s="17"/>
      <c r="R2065" s="17"/>
      <c r="S2065" s="17"/>
      <c r="T2065" s="4"/>
      <c r="U2065" s="4"/>
    </row>
    <row r="2066" spans="13:21" x14ac:dyDescent="0.35">
      <c r="M2066" s="231"/>
      <c r="N2066" s="17"/>
      <c r="O2066" s="17"/>
      <c r="P2066" s="17"/>
      <c r="Q2066" s="17"/>
      <c r="R2066" s="17"/>
      <c r="S2066" s="17"/>
      <c r="T2066" s="4"/>
      <c r="U2066" s="4"/>
    </row>
    <row r="2067" spans="13:21" x14ac:dyDescent="0.35">
      <c r="M2067" s="231"/>
      <c r="N2067" s="17"/>
      <c r="O2067" s="17"/>
      <c r="P2067" s="17"/>
      <c r="Q2067" s="17"/>
      <c r="R2067" s="17"/>
      <c r="S2067" s="17"/>
      <c r="T2067" s="4"/>
      <c r="U2067" s="4"/>
    </row>
    <row r="2068" spans="13:21" x14ac:dyDescent="0.35">
      <c r="M2068" s="231"/>
      <c r="N2068" s="17"/>
      <c r="O2068" s="17"/>
      <c r="P2068" s="17"/>
      <c r="Q2068" s="17"/>
      <c r="R2068" s="17"/>
      <c r="S2068" s="17"/>
      <c r="T2068" s="4"/>
      <c r="U2068" s="4"/>
    </row>
    <row r="2069" spans="13:21" x14ac:dyDescent="0.35">
      <c r="M2069" s="231"/>
      <c r="N2069" s="17"/>
      <c r="O2069" s="17"/>
      <c r="P2069" s="17"/>
      <c r="Q2069" s="17"/>
      <c r="R2069" s="17"/>
      <c r="S2069" s="17"/>
      <c r="T2069" s="4"/>
      <c r="U2069" s="4"/>
    </row>
    <row r="2070" spans="13:21" x14ac:dyDescent="0.35">
      <c r="M2070" s="231"/>
      <c r="N2070" s="17"/>
      <c r="O2070" s="17"/>
      <c r="P2070" s="17"/>
      <c r="Q2070" s="17"/>
      <c r="R2070" s="17"/>
      <c r="S2070" s="17"/>
      <c r="T2070" s="4"/>
      <c r="U2070" s="4"/>
    </row>
    <row r="2071" spans="13:21" x14ac:dyDescent="0.35">
      <c r="M2071" s="231"/>
      <c r="N2071" s="17"/>
      <c r="O2071" s="17"/>
      <c r="P2071" s="17"/>
      <c r="Q2071" s="17"/>
      <c r="R2071" s="17"/>
      <c r="S2071" s="17"/>
      <c r="T2071" s="4"/>
      <c r="U2071" s="4"/>
    </row>
    <row r="2072" spans="13:21" x14ac:dyDescent="0.35">
      <c r="M2072" s="231"/>
      <c r="N2072" s="17"/>
      <c r="O2072" s="17"/>
      <c r="P2072" s="17"/>
      <c r="Q2072" s="17"/>
      <c r="R2072" s="17"/>
      <c r="S2072" s="17"/>
      <c r="T2072" s="4"/>
      <c r="U2072" s="4"/>
    </row>
    <row r="2073" spans="13:21" x14ac:dyDescent="0.35">
      <c r="M2073" s="231"/>
      <c r="N2073" s="17"/>
      <c r="O2073" s="17"/>
      <c r="P2073" s="17"/>
      <c r="Q2073" s="17"/>
      <c r="R2073" s="17"/>
      <c r="S2073" s="17"/>
      <c r="T2073" s="4"/>
      <c r="U2073" s="4"/>
    </row>
    <row r="2074" spans="13:21" x14ac:dyDescent="0.35">
      <c r="M2074" s="231"/>
      <c r="N2074" s="17"/>
      <c r="O2074" s="17"/>
      <c r="P2074" s="17"/>
      <c r="Q2074" s="17"/>
      <c r="R2074" s="17"/>
      <c r="S2074" s="17"/>
      <c r="T2074" s="4"/>
      <c r="U2074" s="4"/>
    </row>
    <row r="2075" spans="13:21" x14ac:dyDescent="0.35">
      <c r="M2075" s="231"/>
      <c r="N2075" s="17"/>
      <c r="O2075" s="17"/>
      <c r="P2075" s="17"/>
      <c r="Q2075" s="17"/>
      <c r="R2075" s="17"/>
      <c r="S2075" s="17"/>
      <c r="T2075" s="4"/>
      <c r="U2075" s="4"/>
    </row>
    <row r="2076" spans="13:21" x14ac:dyDescent="0.35">
      <c r="M2076" s="231"/>
      <c r="N2076" s="17"/>
      <c r="O2076" s="17"/>
      <c r="P2076" s="17"/>
      <c r="Q2076" s="17"/>
      <c r="R2076" s="17"/>
      <c r="S2076" s="17"/>
      <c r="T2076" s="4"/>
      <c r="U2076" s="4"/>
    </row>
    <row r="2077" spans="13:21" x14ac:dyDescent="0.35">
      <c r="M2077" s="231"/>
      <c r="N2077" s="17"/>
      <c r="O2077" s="17"/>
      <c r="P2077" s="17"/>
      <c r="Q2077" s="17"/>
      <c r="R2077" s="17"/>
      <c r="S2077" s="17"/>
      <c r="T2077" s="4"/>
      <c r="U2077" s="4"/>
    </row>
    <row r="2078" spans="13:21" x14ac:dyDescent="0.35">
      <c r="M2078" s="231"/>
      <c r="N2078" s="17"/>
      <c r="O2078" s="17"/>
      <c r="P2078" s="17"/>
      <c r="Q2078" s="17"/>
      <c r="R2078" s="17"/>
      <c r="S2078" s="17"/>
      <c r="T2078" s="4"/>
      <c r="U2078" s="4"/>
    </row>
    <row r="2079" spans="13:21" x14ac:dyDescent="0.35">
      <c r="M2079" s="231"/>
      <c r="N2079" s="17"/>
      <c r="O2079" s="17"/>
      <c r="P2079" s="17"/>
      <c r="Q2079" s="17"/>
      <c r="R2079" s="17"/>
      <c r="S2079" s="17"/>
      <c r="T2079" s="4"/>
      <c r="U2079" s="4"/>
    </row>
    <row r="2080" spans="13:21" x14ac:dyDescent="0.35">
      <c r="M2080" s="231"/>
      <c r="N2080" s="17"/>
      <c r="O2080" s="17"/>
      <c r="P2080" s="17"/>
      <c r="Q2080" s="17"/>
      <c r="R2080" s="17"/>
      <c r="S2080" s="17"/>
      <c r="T2080" s="4"/>
      <c r="U2080" s="4"/>
    </row>
    <row r="2081" spans="13:21" x14ac:dyDescent="0.35">
      <c r="M2081" s="231"/>
      <c r="N2081" s="17"/>
      <c r="O2081" s="17"/>
      <c r="P2081" s="17"/>
      <c r="Q2081" s="17"/>
      <c r="R2081" s="17"/>
      <c r="S2081" s="17"/>
      <c r="T2081" s="4"/>
      <c r="U2081" s="4"/>
    </row>
    <row r="2082" spans="13:21" x14ac:dyDescent="0.35">
      <c r="M2082" s="231"/>
      <c r="N2082" s="17"/>
      <c r="O2082" s="17"/>
      <c r="P2082" s="17"/>
      <c r="Q2082" s="17"/>
      <c r="R2082" s="17"/>
      <c r="S2082" s="17"/>
      <c r="T2082" s="4"/>
      <c r="U2082" s="4"/>
    </row>
    <row r="2083" spans="13:21" x14ac:dyDescent="0.35">
      <c r="M2083" s="231"/>
      <c r="N2083" s="17"/>
      <c r="O2083" s="17"/>
      <c r="P2083" s="17"/>
      <c r="Q2083" s="17"/>
      <c r="R2083" s="17"/>
      <c r="S2083" s="17"/>
      <c r="T2083" s="4"/>
      <c r="U2083" s="4"/>
    </row>
    <row r="2084" spans="13:21" x14ac:dyDescent="0.35">
      <c r="M2084" s="231"/>
      <c r="N2084" s="17"/>
      <c r="O2084" s="17"/>
      <c r="P2084" s="17"/>
      <c r="Q2084" s="17"/>
      <c r="R2084" s="17"/>
      <c r="S2084" s="17"/>
      <c r="T2084" s="4"/>
      <c r="U2084" s="4"/>
    </row>
    <row r="2085" spans="13:21" x14ac:dyDescent="0.35">
      <c r="M2085" s="231"/>
      <c r="N2085" s="17"/>
      <c r="O2085" s="17"/>
      <c r="P2085" s="17"/>
      <c r="Q2085" s="17"/>
      <c r="R2085" s="17"/>
      <c r="S2085" s="17"/>
      <c r="T2085" s="4"/>
      <c r="U2085" s="4"/>
    </row>
    <row r="2086" spans="13:21" x14ac:dyDescent="0.35">
      <c r="M2086" s="231"/>
      <c r="N2086" s="17"/>
      <c r="O2086" s="17"/>
      <c r="P2086" s="17"/>
      <c r="Q2086" s="17"/>
      <c r="R2086" s="17"/>
      <c r="S2086" s="17"/>
      <c r="T2086" s="4"/>
      <c r="U2086" s="4"/>
    </row>
    <row r="2087" spans="13:21" x14ac:dyDescent="0.35">
      <c r="M2087" s="231"/>
      <c r="N2087" s="17"/>
      <c r="O2087" s="17"/>
      <c r="P2087" s="17"/>
      <c r="Q2087" s="17"/>
      <c r="R2087" s="17"/>
      <c r="S2087" s="17"/>
      <c r="T2087" s="4"/>
      <c r="U2087" s="4"/>
    </row>
    <row r="2088" spans="13:21" x14ac:dyDescent="0.35">
      <c r="M2088" s="231"/>
      <c r="N2088" s="17"/>
      <c r="O2088" s="17"/>
      <c r="P2088" s="17"/>
      <c r="Q2088" s="17"/>
      <c r="R2088" s="17"/>
      <c r="S2088" s="17"/>
      <c r="T2088" s="4"/>
      <c r="U2088" s="4"/>
    </row>
    <row r="2089" spans="13:21" x14ac:dyDescent="0.35">
      <c r="M2089" s="231"/>
      <c r="N2089" s="17"/>
      <c r="O2089" s="17"/>
      <c r="P2089" s="17"/>
      <c r="Q2089" s="17"/>
      <c r="R2089" s="17"/>
      <c r="S2089" s="17"/>
      <c r="T2089" s="4"/>
      <c r="U2089" s="4"/>
    </row>
    <row r="2090" spans="13:21" x14ac:dyDescent="0.35">
      <c r="M2090" s="231"/>
      <c r="N2090" s="17"/>
      <c r="O2090" s="17"/>
      <c r="P2090" s="17"/>
      <c r="Q2090" s="17"/>
      <c r="R2090" s="17"/>
      <c r="S2090" s="17"/>
      <c r="T2090" s="4"/>
      <c r="U2090" s="4"/>
    </row>
    <row r="2091" spans="13:21" x14ac:dyDescent="0.35">
      <c r="M2091" s="231"/>
      <c r="N2091" s="17"/>
      <c r="O2091" s="17"/>
      <c r="P2091" s="17"/>
      <c r="Q2091" s="17"/>
      <c r="R2091" s="17"/>
      <c r="S2091" s="17"/>
      <c r="T2091" s="4"/>
      <c r="U2091" s="4"/>
    </row>
    <row r="2092" spans="13:21" x14ac:dyDescent="0.35">
      <c r="M2092" s="231"/>
      <c r="N2092" s="17"/>
      <c r="O2092" s="17"/>
      <c r="P2092" s="17"/>
      <c r="Q2092" s="17"/>
      <c r="R2092" s="17"/>
      <c r="S2092" s="17"/>
      <c r="T2092" s="4"/>
      <c r="U2092" s="4"/>
    </row>
    <row r="2093" spans="13:21" x14ac:dyDescent="0.35">
      <c r="M2093" s="231"/>
      <c r="N2093" s="17"/>
      <c r="O2093" s="17"/>
      <c r="P2093" s="17"/>
      <c r="Q2093" s="17"/>
      <c r="R2093" s="17"/>
      <c r="S2093" s="17"/>
      <c r="T2093" s="4"/>
      <c r="U2093" s="4"/>
    </row>
    <row r="2094" spans="13:21" x14ac:dyDescent="0.35">
      <c r="M2094" s="231"/>
      <c r="N2094" s="17"/>
      <c r="O2094" s="17"/>
      <c r="P2094" s="17"/>
      <c r="Q2094" s="17"/>
      <c r="R2094" s="17"/>
      <c r="S2094" s="17"/>
      <c r="T2094" s="4"/>
      <c r="U2094" s="4"/>
    </row>
    <row r="2095" spans="13:21" x14ac:dyDescent="0.35">
      <c r="M2095" s="231"/>
      <c r="N2095" s="17"/>
      <c r="O2095" s="17"/>
      <c r="P2095" s="17"/>
      <c r="Q2095" s="17"/>
      <c r="R2095" s="17"/>
      <c r="S2095" s="17"/>
      <c r="T2095" s="4"/>
      <c r="U2095" s="4"/>
    </row>
    <row r="2096" spans="13:21" x14ac:dyDescent="0.35">
      <c r="M2096" s="231"/>
      <c r="N2096" s="17"/>
      <c r="O2096" s="17"/>
      <c r="P2096" s="17"/>
      <c r="Q2096" s="17"/>
      <c r="R2096" s="17"/>
      <c r="S2096" s="17"/>
      <c r="T2096" s="4"/>
      <c r="U2096" s="4"/>
    </row>
    <row r="2097" spans="13:21" x14ac:dyDescent="0.35">
      <c r="M2097" s="231"/>
      <c r="N2097" s="17"/>
      <c r="O2097" s="17"/>
      <c r="P2097" s="17"/>
      <c r="Q2097" s="17"/>
      <c r="R2097" s="17"/>
      <c r="S2097" s="17"/>
      <c r="T2097" s="4"/>
      <c r="U2097" s="4"/>
    </row>
    <row r="2098" spans="13:21" x14ac:dyDescent="0.35">
      <c r="M2098" s="231"/>
      <c r="N2098" s="17"/>
      <c r="O2098" s="17"/>
      <c r="P2098" s="17"/>
      <c r="Q2098" s="17"/>
      <c r="R2098" s="17"/>
      <c r="S2098" s="17"/>
      <c r="T2098" s="4"/>
      <c r="U2098" s="4"/>
    </row>
    <row r="2099" spans="13:21" x14ac:dyDescent="0.35">
      <c r="M2099" s="231"/>
      <c r="N2099" s="17"/>
      <c r="O2099" s="17"/>
      <c r="P2099" s="17"/>
      <c r="Q2099" s="17"/>
      <c r="R2099" s="17"/>
      <c r="S2099" s="17"/>
      <c r="T2099" s="4"/>
      <c r="U2099" s="4"/>
    </row>
    <row r="2100" spans="13:21" x14ac:dyDescent="0.35">
      <c r="M2100" s="231"/>
      <c r="N2100" s="17"/>
      <c r="O2100" s="17"/>
      <c r="P2100" s="17"/>
      <c r="Q2100" s="17"/>
      <c r="R2100" s="17"/>
      <c r="S2100" s="17"/>
      <c r="T2100" s="4"/>
      <c r="U2100" s="4"/>
    </row>
    <row r="2101" spans="13:21" x14ac:dyDescent="0.35">
      <c r="M2101" s="231"/>
      <c r="N2101" s="17"/>
      <c r="O2101" s="17"/>
      <c r="P2101" s="17"/>
      <c r="Q2101" s="17"/>
      <c r="R2101" s="17"/>
      <c r="S2101" s="17"/>
      <c r="T2101" s="4"/>
      <c r="U2101" s="4"/>
    </row>
    <row r="2102" spans="13:21" x14ac:dyDescent="0.35">
      <c r="M2102" s="231"/>
      <c r="N2102" s="17"/>
      <c r="O2102" s="17"/>
      <c r="P2102" s="17"/>
      <c r="Q2102" s="17"/>
      <c r="R2102" s="17"/>
      <c r="S2102" s="17"/>
      <c r="T2102" s="4"/>
      <c r="U2102" s="4"/>
    </row>
    <row r="2103" spans="13:21" x14ac:dyDescent="0.35">
      <c r="M2103" s="231"/>
      <c r="N2103" s="17"/>
      <c r="O2103" s="17"/>
      <c r="P2103" s="17"/>
      <c r="Q2103" s="17"/>
      <c r="R2103" s="17"/>
      <c r="S2103" s="17"/>
      <c r="T2103" s="4"/>
      <c r="U2103" s="4"/>
    </row>
    <row r="2104" spans="13:21" x14ac:dyDescent="0.35">
      <c r="M2104" s="231"/>
      <c r="N2104" s="17"/>
      <c r="O2104" s="17"/>
      <c r="P2104" s="17"/>
      <c r="Q2104" s="17"/>
      <c r="R2104" s="17"/>
      <c r="S2104" s="17"/>
      <c r="T2104" s="4"/>
      <c r="U2104" s="4"/>
    </row>
    <row r="2105" spans="13:21" x14ac:dyDescent="0.35">
      <c r="M2105" s="231"/>
      <c r="N2105" s="17"/>
      <c r="O2105" s="17"/>
      <c r="P2105" s="17"/>
      <c r="Q2105" s="17"/>
      <c r="R2105" s="17"/>
      <c r="S2105" s="17"/>
      <c r="T2105" s="4"/>
      <c r="U2105" s="4"/>
    </row>
    <row r="2106" spans="13:21" x14ac:dyDescent="0.35">
      <c r="M2106" s="231"/>
      <c r="N2106" s="17"/>
      <c r="O2106" s="17"/>
      <c r="P2106" s="17"/>
      <c r="Q2106" s="17"/>
      <c r="R2106" s="17"/>
      <c r="S2106" s="17"/>
      <c r="T2106" s="4"/>
      <c r="U2106" s="4"/>
    </row>
    <row r="2107" spans="13:21" x14ac:dyDescent="0.35">
      <c r="M2107" s="231"/>
      <c r="N2107" s="17"/>
      <c r="O2107" s="17"/>
      <c r="P2107" s="17"/>
      <c r="Q2107" s="17"/>
      <c r="R2107" s="17"/>
      <c r="S2107" s="17"/>
      <c r="T2107" s="4"/>
      <c r="U2107" s="4"/>
    </row>
    <row r="2108" spans="13:21" x14ac:dyDescent="0.35">
      <c r="M2108" s="231"/>
      <c r="N2108" s="17"/>
      <c r="O2108" s="17"/>
      <c r="P2108" s="17"/>
      <c r="Q2108" s="17"/>
      <c r="R2108" s="17"/>
      <c r="S2108" s="17"/>
      <c r="T2108" s="4"/>
      <c r="U2108" s="4"/>
    </row>
    <row r="2109" spans="13:21" x14ac:dyDescent="0.35">
      <c r="M2109" s="231"/>
      <c r="N2109" s="17"/>
      <c r="O2109" s="17"/>
      <c r="P2109" s="17"/>
      <c r="Q2109" s="17"/>
      <c r="R2109" s="17"/>
      <c r="S2109" s="17"/>
      <c r="T2109" s="4"/>
      <c r="U2109" s="4"/>
    </row>
    <row r="2110" spans="13:21" x14ac:dyDescent="0.35">
      <c r="M2110" s="231"/>
      <c r="N2110" s="17"/>
      <c r="O2110" s="17"/>
      <c r="P2110" s="17"/>
      <c r="Q2110" s="17"/>
      <c r="R2110" s="17"/>
      <c r="S2110" s="17"/>
      <c r="T2110" s="4"/>
      <c r="U2110" s="4"/>
    </row>
    <row r="2111" spans="13:21" x14ac:dyDescent="0.35">
      <c r="M2111" s="231"/>
      <c r="N2111" s="17"/>
      <c r="O2111" s="17"/>
      <c r="P2111" s="17"/>
      <c r="Q2111" s="17"/>
      <c r="R2111" s="17"/>
      <c r="S2111" s="17"/>
      <c r="T2111" s="4"/>
      <c r="U2111" s="4"/>
    </row>
    <row r="2112" spans="13:21" x14ac:dyDescent="0.35">
      <c r="M2112" s="231"/>
      <c r="N2112" s="17"/>
      <c r="O2112" s="17"/>
      <c r="P2112" s="17"/>
      <c r="Q2112" s="17"/>
      <c r="R2112" s="17"/>
      <c r="S2112" s="17"/>
      <c r="T2112" s="4"/>
      <c r="U2112" s="4"/>
    </row>
    <row r="2113" spans="13:21" x14ac:dyDescent="0.35">
      <c r="M2113" s="231"/>
      <c r="N2113" s="17"/>
      <c r="O2113" s="17"/>
      <c r="P2113" s="17"/>
      <c r="Q2113" s="17"/>
      <c r="R2113" s="17"/>
      <c r="S2113" s="17"/>
      <c r="T2113" s="4"/>
      <c r="U2113" s="4"/>
    </row>
    <row r="2114" spans="13:21" x14ac:dyDescent="0.35">
      <c r="M2114" s="231"/>
      <c r="N2114" s="17"/>
      <c r="O2114" s="17"/>
      <c r="P2114" s="17"/>
      <c r="Q2114" s="17"/>
      <c r="R2114" s="17"/>
      <c r="S2114" s="17"/>
      <c r="T2114" s="4"/>
      <c r="U2114" s="4"/>
    </row>
    <row r="2115" spans="13:21" x14ac:dyDescent="0.35">
      <c r="M2115" s="231"/>
      <c r="N2115" s="17"/>
      <c r="O2115" s="17"/>
      <c r="P2115" s="17"/>
      <c r="Q2115" s="17"/>
      <c r="R2115" s="17"/>
      <c r="S2115" s="17"/>
      <c r="T2115" s="4"/>
      <c r="U2115" s="4"/>
    </row>
    <row r="2116" spans="13:21" x14ac:dyDescent="0.35">
      <c r="M2116" s="231"/>
      <c r="N2116" s="17"/>
      <c r="O2116" s="17"/>
      <c r="P2116" s="17"/>
      <c r="Q2116" s="17"/>
      <c r="R2116" s="17"/>
      <c r="S2116" s="17"/>
      <c r="T2116" s="4"/>
      <c r="U2116" s="4"/>
    </row>
    <row r="2117" spans="13:21" x14ac:dyDescent="0.35">
      <c r="M2117" s="231"/>
      <c r="N2117" s="17"/>
      <c r="O2117" s="17"/>
      <c r="P2117" s="17"/>
      <c r="Q2117" s="17"/>
      <c r="R2117" s="17"/>
      <c r="S2117" s="17"/>
      <c r="T2117" s="4"/>
      <c r="U2117" s="4"/>
    </row>
    <row r="2118" spans="13:21" x14ac:dyDescent="0.35">
      <c r="M2118" s="231"/>
      <c r="N2118" s="17"/>
      <c r="O2118" s="17"/>
      <c r="P2118" s="17"/>
      <c r="Q2118" s="17"/>
      <c r="R2118" s="17"/>
      <c r="S2118" s="17"/>
      <c r="T2118" s="4"/>
      <c r="U2118" s="4"/>
    </row>
    <row r="2119" spans="13:21" x14ac:dyDescent="0.35">
      <c r="M2119" s="231"/>
      <c r="N2119" s="17"/>
      <c r="O2119" s="17"/>
      <c r="P2119" s="17"/>
      <c r="Q2119" s="17"/>
      <c r="R2119" s="17"/>
      <c r="S2119" s="17"/>
      <c r="T2119" s="4"/>
      <c r="U2119" s="4"/>
    </row>
    <row r="2120" spans="13:21" x14ac:dyDescent="0.35">
      <c r="M2120" s="231"/>
      <c r="N2120" s="17"/>
      <c r="O2120" s="17"/>
      <c r="P2120" s="17"/>
      <c r="Q2120" s="17"/>
      <c r="R2120" s="17"/>
      <c r="S2120" s="17"/>
      <c r="T2120" s="4"/>
      <c r="U2120" s="4"/>
    </row>
    <row r="2121" spans="13:21" x14ac:dyDescent="0.35">
      <c r="M2121" s="231"/>
      <c r="N2121" s="17"/>
      <c r="O2121" s="17"/>
      <c r="P2121" s="17"/>
      <c r="Q2121" s="17"/>
      <c r="R2121" s="17"/>
      <c r="S2121" s="17"/>
      <c r="T2121" s="4"/>
      <c r="U2121" s="4"/>
    </row>
    <row r="2122" spans="13:21" x14ac:dyDescent="0.35">
      <c r="M2122" s="231"/>
      <c r="N2122" s="17"/>
      <c r="O2122" s="17"/>
      <c r="P2122" s="17"/>
      <c r="Q2122" s="17"/>
      <c r="R2122" s="17"/>
      <c r="S2122" s="17"/>
      <c r="T2122" s="4"/>
      <c r="U2122" s="4"/>
    </row>
    <row r="2123" spans="13:21" x14ac:dyDescent="0.35">
      <c r="M2123" s="231"/>
      <c r="N2123" s="17"/>
      <c r="O2123" s="17"/>
      <c r="P2123" s="17"/>
      <c r="Q2123" s="17"/>
      <c r="R2123" s="17"/>
      <c r="S2123" s="17"/>
      <c r="T2123" s="4"/>
      <c r="U2123" s="4"/>
    </row>
    <row r="2124" spans="13:21" x14ac:dyDescent="0.35">
      <c r="M2124" s="231"/>
      <c r="N2124" s="17"/>
      <c r="O2124" s="17"/>
      <c r="P2124" s="17"/>
      <c r="Q2124" s="17"/>
      <c r="R2124" s="17"/>
      <c r="S2124" s="17"/>
      <c r="T2124" s="4"/>
      <c r="U2124" s="4"/>
    </row>
    <row r="2125" spans="13:21" x14ac:dyDescent="0.35">
      <c r="M2125" s="231"/>
      <c r="N2125" s="17"/>
      <c r="O2125" s="17"/>
      <c r="P2125" s="17"/>
      <c r="Q2125" s="17"/>
      <c r="R2125" s="17"/>
      <c r="S2125" s="17"/>
      <c r="T2125" s="4"/>
      <c r="U2125" s="4"/>
    </row>
    <row r="2126" spans="13:21" x14ac:dyDescent="0.35">
      <c r="M2126" s="231"/>
      <c r="N2126" s="17"/>
      <c r="O2126" s="17"/>
      <c r="P2126" s="17"/>
      <c r="Q2126" s="17"/>
      <c r="R2126" s="17"/>
      <c r="S2126" s="17"/>
      <c r="T2126" s="4"/>
      <c r="U2126" s="4"/>
    </row>
    <row r="2127" spans="13:21" x14ac:dyDescent="0.35">
      <c r="M2127" s="231"/>
      <c r="N2127" s="17"/>
      <c r="O2127" s="17"/>
      <c r="P2127" s="17"/>
      <c r="Q2127" s="17"/>
      <c r="R2127" s="17"/>
      <c r="S2127" s="17"/>
      <c r="T2127" s="4"/>
      <c r="U2127" s="4"/>
    </row>
    <row r="2128" spans="13:21" x14ac:dyDescent="0.35">
      <c r="M2128" s="231"/>
      <c r="N2128" s="17"/>
      <c r="O2128" s="17"/>
      <c r="P2128" s="17"/>
      <c r="Q2128" s="17"/>
      <c r="R2128" s="17"/>
      <c r="S2128" s="17"/>
      <c r="T2128" s="4"/>
      <c r="U2128" s="4"/>
    </row>
    <row r="2129" spans="13:21" x14ac:dyDescent="0.35">
      <c r="M2129" s="231"/>
      <c r="N2129" s="17"/>
      <c r="O2129" s="17"/>
      <c r="P2129" s="17"/>
      <c r="Q2129" s="17"/>
      <c r="R2129" s="17"/>
      <c r="S2129" s="17"/>
      <c r="T2129" s="4"/>
      <c r="U2129" s="4"/>
    </row>
    <row r="2130" spans="13:21" x14ac:dyDescent="0.35">
      <c r="M2130" s="231"/>
      <c r="N2130" s="17"/>
      <c r="O2130" s="17"/>
      <c r="P2130" s="17"/>
      <c r="Q2130" s="17"/>
      <c r="R2130" s="17"/>
      <c r="S2130" s="17"/>
      <c r="T2130" s="4"/>
      <c r="U2130" s="4"/>
    </row>
    <row r="2131" spans="13:21" x14ac:dyDescent="0.35">
      <c r="M2131" s="231"/>
      <c r="N2131" s="17"/>
      <c r="O2131" s="17"/>
      <c r="P2131" s="17"/>
      <c r="Q2131" s="17"/>
      <c r="R2131" s="17"/>
      <c r="S2131" s="17"/>
      <c r="T2131" s="4"/>
      <c r="U2131" s="4"/>
    </row>
    <row r="2132" spans="13:21" x14ac:dyDescent="0.35">
      <c r="M2132" s="231"/>
      <c r="N2132" s="17"/>
      <c r="O2132" s="17"/>
      <c r="P2132" s="17"/>
      <c r="Q2132" s="17"/>
      <c r="R2132" s="17"/>
      <c r="S2132" s="17"/>
      <c r="T2132" s="4"/>
      <c r="U2132" s="4"/>
    </row>
    <row r="2133" spans="13:21" x14ac:dyDescent="0.35">
      <c r="M2133" s="231"/>
      <c r="N2133" s="17"/>
      <c r="O2133" s="17"/>
      <c r="P2133" s="17"/>
      <c r="Q2133" s="17"/>
      <c r="R2133" s="17"/>
      <c r="S2133" s="17"/>
      <c r="T2133" s="4"/>
      <c r="U2133" s="4"/>
    </row>
    <row r="2134" spans="13:21" x14ac:dyDescent="0.35">
      <c r="M2134" s="231"/>
      <c r="N2134" s="17"/>
      <c r="O2134" s="17"/>
      <c r="P2134" s="17"/>
      <c r="Q2134" s="17"/>
      <c r="R2134" s="17"/>
      <c r="S2134" s="17"/>
      <c r="T2134" s="4"/>
      <c r="U2134" s="4"/>
    </row>
    <row r="2135" spans="13:21" x14ac:dyDescent="0.35">
      <c r="M2135" s="231"/>
      <c r="N2135" s="17"/>
      <c r="O2135" s="17"/>
      <c r="P2135" s="17"/>
      <c r="Q2135" s="17"/>
      <c r="R2135" s="17"/>
      <c r="S2135" s="17"/>
      <c r="T2135" s="4"/>
      <c r="U2135" s="4"/>
    </row>
    <row r="2136" spans="13:21" x14ac:dyDescent="0.35">
      <c r="M2136" s="231"/>
      <c r="N2136" s="17"/>
      <c r="O2136" s="17"/>
      <c r="P2136" s="17"/>
      <c r="Q2136" s="17"/>
      <c r="R2136" s="17"/>
      <c r="S2136" s="17"/>
      <c r="T2136" s="4"/>
      <c r="U2136" s="4"/>
    </row>
    <row r="2137" spans="13:21" x14ac:dyDescent="0.35">
      <c r="M2137" s="231"/>
      <c r="N2137" s="17"/>
      <c r="O2137" s="17"/>
      <c r="P2137" s="17"/>
      <c r="Q2137" s="17"/>
      <c r="R2137" s="17"/>
      <c r="S2137" s="17"/>
      <c r="T2137" s="4"/>
      <c r="U2137" s="4"/>
    </row>
    <row r="2138" spans="13:21" x14ac:dyDescent="0.35">
      <c r="M2138" s="231"/>
      <c r="N2138" s="17"/>
      <c r="O2138" s="17"/>
      <c r="P2138" s="17"/>
      <c r="Q2138" s="17"/>
      <c r="R2138" s="17"/>
      <c r="S2138" s="17"/>
      <c r="T2138" s="4"/>
      <c r="U2138" s="4"/>
    </row>
    <row r="2139" spans="13:21" x14ac:dyDescent="0.35">
      <c r="M2139" s="231"/>
      <c r="N2139" s="17"/>
      <c r="O2139" s="17"/>
      <c r="P2139" s="17"/>
      <c r="Q2139" s="17"/>
      <c r="R2139" s="17"/>
      <c r="S2139" s="17"/>
      <c r="T2139" s="4"/>
      <c r="U2139" s="4"/>
    </row>
    <row r="2140" spans="13:21" x14ac:dyDescent="0.35">
      <c r="M2140" s="231"/>
      <c r="N2140" s="17"/>
      <c r="O2140" s="17"/>
      <c r="P2140" s="17"/>
      <c r="Q2140" s="17"/>
      <c r="R2140" s="17"/>
      <c r="S2140" s="17"/>
      <c r="T2140" s="4"/>
      <c r="U2140" s="4"/>
    </row>
    <row r="2141" spans="13:21" x14ac:dyDescent="0.35">
      <c r="M2141" s="231"/>
      <c r="N2141" s="17"/>
      <c r="O2141" s="17"/>
      <c r="P2141" s="17"/>
      <c r="Q2141" s="17"/>
      <c r="R2141" s="17"/>
      <c r="S2141" s="17"/>
      <c r="T2141" s="4"/>
      <c r="U2141" s="4"/>
    </row>
    <row r="2142" spans="13:21" x14ac:dyDescent="0.35">
      <c r="M2142" s="231"/>
      <c r="N2142" s="17"/>
      <c r="O2142" s="17"/>
      <c r="P2142" s="17"/>
      <c r="Q2142" s="17"/>
      <c r="R2142" s="17"/>
      <c r="S2142" s="17"/>
      <c r="T2142" s="4"/>
      <c r="U2142" s="4"/>
    </row>
    <row r="2143" spans="13:21" x14ac:dyDescent="0.35">
      <c r="M2143" s="231"/>
      <c r="N2143" s="17"/>
      <c r="O2143" s="17"/>
      <c r="P2143" s="17"/>
      <c r="Q2143" s="17"/>
      <c r="R2143" s="17"/>
      <c r="S2143" s="17"/>
      <c r="T2143" s="4"/>
      <c r="U2143" s="4"/>
    </row>
    <row r="2144" spans="13:21" x14ac:dyDescent="0.35">
      <c r="M2144" s="231"/>
      <c r="N2144" s="17"/>
      <c r="O2144" s="17"/>
      <c r="P2144" s="17"/>
      <c r="Q2144" s="17"/>
      <c r="R2144" s="17"/>
      <c r="S2144" s="17"/>
      <c r="T2144" s="4"/>
      <c r="U2144" s="4"/>
    </row>
    <row r="2145" spans="13:21" x14ac:dyDescent="0.35">
      <c r="M2145" s="231"/>
      <c r="N2145" s="17"/>
      <c r="O2145" s="17"/>
      <c r="P2145" s="17"/>
      <c r="Q2145" s="17"/>
      <c r="R2145" s="17"/>
      <c r="S2145" s="17"/>
      <c r="T2145" s="4"/>
      <c r="U2145" s="4"/>
    </row>
    <row r="2146" spans="13:21" x14ac:dyDescent="0.35">
      <c r="M2146" s="231"/>
      <c r="N2146" s="17"/>
      <c r="O2146" s="17"/>
      <c r="P2146" s="17"/>
      <c r="Q2146" s="17"/>
      <c r="R2146" s="17"/>
      <c r="S2146" s="17"/>
      <c r="T2146" s="4"/>
      <c r="U2146" s="4"/>
    </row>
    <row r="2147" spans="13:21" x14ac:dyDescent="0.35">
      <c r="M2147" s="231"/>
      <c r="N2147" s="17"/>
      <c r="O2147" s="17"/>
      <c r="P2147" s="17"/>
      <c r="Q2147" s="17"/>
      <c r="R2147" s="17"/>
      <c r="S2147" s="17"/>
      <c r="T2147" s="4"/>
      <c r="U2147" s="4"/>
    </row>
    <row r="2148" spans="13:21" x14ac:dyDescent="0.35">
      <c r="M2148" s="231"/>
      <c r="N2148" s="17"/>
      <c r="O2148" s="17"/>
      <c r="P2148" s="17"/>
      <c r="Q2148" s="17"/>
      <c r="R2148" s="17"/>
      <c r="S2148" s="17"/>
      <c r="T2148" s="4"/>
      <c r="U2148" s="4"/>
    </row>
    <row r="2149" spans="13:21" x14ac:dyDescent="0.35">
      <c r="M2149" s="231"/>
      <c r="N2149" s="17"/>
      <c r="O2149" s="17"/>
      <c r="P2149" s="17"/>
      <c r="Q2149" s="17"/>
      <c r="R2149" s="17"/>
      <c r="S2149" s="17"/>
      <c r="T2149" s="4"/>
      <c r="U2149" s="4"/>
    </row>
    <row r="2150" spans="13:21" x14ac:dyDescent="0.35">
      <c r="M2150" s="231"/>
      <c r="N2150" s="17"/>
      <c r="O2150" s="17"/>
      <c r="P2150" s="17"/>
      <c r="Q2150" s="17"/>
      <c r="R2150" s="17"/>
      <c r="S2150" s="17"/>
      <c r="T2150" s="4"/>
      <c r="U2150" s="4"/>
    </row>
    <row r="2151" spans="13:21" x14ac:dyDescent="0.35">
      <c r="M2151" s="231"/>
      <c r="N2151" s="17"/>
      <c r="O2151" s="17"/>
      <c r="P2151" s="17"/>
      <c r="Q2151" s="17"/>
      <c r="R2151" s="17"/>
      <c r="S2151" s="17"/>
      <c r="T2151" s="4"/>
      <c r="U2151" s="4"/>
    </row>
    <row r="2152" spans="13:21" x14ac:dyDescent="0.35">
      <c r="M2152" s="231"/>
      <c r="N2152" s="17"/>
      <c r="O2152" s="17"/>
      <c r="P2152" s="17"/>
      <c r="Q2152" s="17"/>
      <c r="R2152" s="17"/>
      <c r="S2152" s="17"/>
      <c r="T2152" s="4"/>
      <c r="U2152" s="4"/>
    </row>
    <row r="2153" spans="13:21" x14ac:dyDescent="0.35">
      <c r="M2153" s="231"/>
      <c r="N2153" s="17"/>
      <c r="O2153" s="17"/>
      <c r="P2153" s="17"/>
      <c r="Q2153" s="17"/>
      <c r="R2153" s="17"/>
      <c r="S2153" s="17"/>
      <c r="T2153" s="4"/>
      <c r="U2153" s="4"/>
    </row>
    <row r="2154" spans="13:21" x14ac:dyDescent="0.35">
      <c r="M2154" s="231"/>
      <c r="N2154" s="17"/>
      <c r="O2154" s="17"/>
      <c r="P2154" s="17"/>
      <c r="Q2154" s="17"/>
      <c r="R2154" s="17"/>
      <c r="S2154" s="17"/>
      <c r="T2154" s="4"/>
      <c r="U2154" s="4"/>
    </row>
    <row r="2155" spans="13:21" x14ac:dyDescent="0.35">
      <c r="M2155" s="231"/>
      <c r="N2155" s="17"/>
      <c r="O2155" s="17"/>
      <c r="P2155" s="17"/>
      <c r="Q2155" s="17"/>
      <c r="R2155" s="17"/>
      <c r="S2155" s="17"/>
      <c r="T2155" s="4"/>
      <c r="U2155" s="4"/>
    </row>
    <row r="2156" spans="13:21" x14ac:dyDescent="0.35">
      <c r="M2156" s="231"/>
      <c r="N2156" s="17"/>
      <c r="O2156" s="17"/>
      <c r="P2156" s="17"/>
      <c r="Q2156" s="17"/>
      <c r="R2156" s="17"/>
      <c r="S2156" s="17"/>
      <c r="T2156" s="4"/>
      <c r="U2156" s="4"/>
    </row>
    <row r="2157" spans="13:21" x14ac:dyDescent="0.35">
      <c r="M2157" s="231"/>
      <c r="N2157" s="17"/>
      <c r="O2157" s="17"/>
      <c r="P2157" s="17"/>
      <c r="Q2157" s="17"/>
      <c r="R2157" s="17"/>
      <c r="S2157" s="17"/>
      <c r="T2157" s="4"/>
      <c r="U2157" s="4"/>
    </row>
    <row r="2158" spans="13:21" x14ac:dyDescent="0.35">
      <c r="M2158" s="231"/>
      <c r="N2158" s="17"/>
      <c r="O2158" s="17"/>
      <c r="P2158" s="17"/>
      <c r="Q2158" s="17"/>
      <c r="R2158" s="17"/>
      <c r="S2158" s="17"/>
      <c r="T2158" s="4"/>
      <c r="U2158" s="4"/>
    </row>
    <row r="2159" spans="13:21" x14ac:dyDescent="0.35">
      <c r="M2159" s="231"/>
      <c r="N2159" s="17"/>
      <c r="O2159" s="17"/>
      <c r="P2159" s="17"/>
      <c r="Q2159" s="17"/>
      <c r="R2159" s="17"/>
      <c r="S2159" s="17"/>
      <c r="T2159" s="4"/>
      <c r="U2159" s="4"/>
    </row>
    <row r="2160" spans="13:21" x14ac:dyDescent="0.35">
      <c r="M2160" s="231"/>
      <c r="N2160" s="17"/>
      <c r="O2160" s="17"/>
      <c r="P2160" s="17"/>
      <c r="Q2160" s="17"/>
      <c r="R2160" s="17"/>
      <c r="S2160" s="17"/>
      <c r="T2160" s="4"/>
      <c r="U2160" s="4"/>
    </row>
    <row r="2161" spans="13:21" x14ac:dyDescent="0.35">
      <c r="M2161" s="231"/>
      <c r="N2161" s="17"/>
      <c r="O2161" s="17"/>
      <c r="P2161" s="17"/>
      <c r="Q2161" s="17"/>
      <c r="R2161" s="17"/>
      <c r="S2161" s="17"/>
      <c r="T2161" s="4"/>
      <c r="U2161" s="4"/>
    </row>
    <row r="2162" spans="13:21" x14ac:dyDescent="0.35">
      <c r="M2162" s="231"/>
      <c r="N2162" s="17"/>
      <c r="O2162" s="17"/>
      <c r="P2162" s="17"/>
      <c r="Q2162" s="17"/>
      <c r="R2162" s="17"/>
      <c r="S2162" s="17"/>
      <c r="T2162" s="4"/>
      <c r="U2162" s="4"/>
    </row>
    <row r="2163" spans="13:21" x14ac:dyDescent="0.35">
      <c r="M2163" s="231"/>
      <c r="N2163" s="17"/>
      <c r="O2163" s="17"/>
      <c r="P2163" s="17"/>
      <c r="Q2163" s="17"/>
      <c r="R2163" s="17"/>
      <c r="S2163" s="17"/>
      <c r="T2163" s="4"/>
      <c r="U2163" s="4"/>
    </row>
    <row r="2164" spans="13:21" x14ac:dyDescent="0.35">
      <c r="M2164" s="231"/>
      <c r="N2164" s="17"/>
      <c r="O2164" s="17"/>
      <c r="P2164" s="17"/>
      <c r="Q2164" s="17"/>
      <c r="R2164" s="17"/>
      <c r="S2164" s="17"/>
      <c r="T2164" s="4"/>
      <c r="U2164" s="4"/>
    </row>
    <row r="2165" spans="13:21" x14ac:dyDescent="0.35">
      <c r="M2165" s="231"/>
      <c r="N2165" s="17"/>
      <c r="O2165" s="17"/>
      <c r="P2165" s="17"/>
      <c r="Q2165" s="17"/>
      <c r="R2165" s="17"/>
      <c r="S2165" s="17"/>
      <c r="T2165" s="4"/>
      <c r="U2165" s="4"/>
    </row>
    <row r="2166" spans="13:21" x14ac:dyDescent="0.35">
      <c r="M2166" s="231"/>
      <c r="N2166" s="17"/>
      <c r="O2166" s="17"/>
      <c r="P2166" s="17"/>
      <c r="Q2166" s="17"/>
      <c r="R2166" s="17"/>
      <c r="S2166" s="17"/>
      <c r="T2166" s="4"/>
      <c r="U2166" s="4"/>
    </row>
    <row r="2167" spans="13:21" x14ac:dyDescent="0.35">
      <c r="M2167" s="231"/>
      <c r="N2167" s="17"/>
      <c r="O2167" s="17"/>
      <c r="P2167" s="17"/>
      <c r="Q2167" s="17"/>
      <c r="R2167" s="17"/>
      <c r="S2167" s="17"/>
      <c r="T2167" s="4"/>
      <c r="U2167" s="4"/>
    </row>
    <row r="2168" spans="13:21" x14ac:dyDescent="0.35">
      <c r="M2168" s="231"/>
      <c r="N2168" s="17"/>
      <c r="O2168" s="17"/>
      <c r="P2168" s="17"/>
      <c r="Q2168" s="17"/>
      <c r="R2168" s="17"/>
      <c r="S2168" s="17"/>
      <c r="T2168" s="4"/>
      <c r="U2168" s="4"/>
    </row>
    <row r="2169" spans="13:21" x14ac:dyDescent="0.35">
      <c r="M2169" s="231"/>
      <c r="N2169" s="17"/>
      <c r="O2169" s="17"/>
      <c r="P2169" s="17"/>
      <c r="Q2169" s="17"/>
      <c r="R2169" s="17"/>
      <c r="S2169" s="17"/>
      <c r="T2169" s="4"/>
      <c r="U2169" s="4"/>
    </row>
    <row r="2170" spans="13:21" x14ac:dyDescent="0.35">
      <c r="M2170" s="231"/>
      <c r="N2170" s="17"/>
      <c r="O2170" s="17"/>
      <c r="P2170" s="17"/>
      <c r="Q2170" s="17"/>
      <c r="R2170" s="17"/>
      <c r="S2170" s="17"/>
      <c r="T2170" s="4"/>
      <c r="U2170" s="4"/>
    </row>
    <row r="2171" spans="13:21" x14ac:dyDescent="0.35">
      <c r="M2171" s="231"/>
      <c r="N2171" s="17"/>
      <c r="O2171" s="17"/>
      <c r="P2171" s="17"/>
      <c r="Q2171" s="17"/>
      <c r="R2171" s="17"/>
      <c r="S2171" s="17"/>
      <c r="T2171" s="4"/>
      <c r="U2171" s="4"/>
    </row>
    <row r="2172" spans="13:21" x14ac:dyDescent="0.35">
      <c r="M2172" s="231"/>
      <c r="N2172" s="17"/>
      <c r="O2172" s="17"/>
      <c r="P2172" s="17"/>
      <c r="Q2172" s="17"/>
      <c r="R2172" s="17"/>
      <c r="S2172" s="17"/>
      <c r="T2172" s="4"/>
      <c r="U2172" s="4"/>
    </row>
    <row r="2173" spans="13:21" x14ac:dyDescent="0.35">
      <c r="M2173" s="231"/>
      <c r="N2173" s="17"/>
      <c r="O2173" s="17"/>
      <c r="P2173" s="17"/>
      <c r="Q2173" s="17"/>
      <c r="R2173" s="17"/>
      <c r="S2173" s="17"/>
      <c r="T2173" s="4"/>
      <c r="U2173" s="4"/>
    </row>
    <row r="2174" spans="13:21" x14ac:dyDescent="0.35">
      <c r="N2174" s="4"/>
      <c r="O2174" s="4"/>
      <c r="P2174" s="4"/>
      <c r="Q2174" s="4"/>
      <c r="R2174" s="4"/>
      <c r="S2174" s="4"/>
      <c r="T2174" s="4"/>
      <c r="U2174" s="4"/>
    </row>
    <row r="2175" spans="13:21" x14ac:dyDescent="0.35">
      <c r="N2175" s="4"/>
      <c r="O2175" s="4"/>
      <c r="P2175" s="4"/>
      <c r="Q2175" s="4"/>
      <c r="R2175" s="4"/>
      <c r="S2175" s="4"/>
      <c r="T2175" s="4"/>
      <c r="U2175" s="4"/>
    </row>
    <row r="2176" spans="13:21" x14ac:dyDescent="0.35">
      <c r="N2176" s="4"/>
      <c r="O2176" s="4"/>
      <c r="P2176" s="4"/>
      <c r="Q2176" s="4"/>
      <c r="R2176" s="4"/>
      <c r="S2176" s="4"/>
      <c r="T2176" s="4"/>
      <c r="U2176" s="4"/>
    </row>
    <row r="2177" spans="14:21" x14ac:dyDescent="0.35">
      <c r="N2177" s="4"/>
      <c r="O2177" s="4"/>
      <c r="P2177" s="4"/>
      <c r="Q2177" s="4"/>
      <c r="R2177" s="4"/>
      <c r="S2177" s="4"/>
      <c r="T2177" s="4"/>
      <c r="U2177" s="4"/>
    </row>
    <row r="2178" spans="14:21" x14ac:dyDescent="0.35">
      <c r="N2178" s="4"/>
      <c r="O2178" s="4"/>
      <c r="P2178" s="4"/>
      <c r="Q2178" s="4"/>
      <c r="R2178" s="4"/>
      <c r="S2178" s="4"/>
      <c r="T2178" s="4"/>
      <c r="U2178" s="4"/>
    </row>
    <row r="2179" spans="14:21" x14ac:dyDescent="0.35">
      <c r="N2179" s="4"/>
      <c r="O2179" s="4"/>
      <c r="P2179" s="4"/>
      <c r="Q2179" s="4"/>
      <c r="R2179" s="4"/>
      <c r="S2179" s="4"/>
      <c r="T2179" s="4"/>
      <c r="U2179" s="4"/>
    </row>
    <row r="2180" spans="14:21" x14ac:dyDescent="0.35">
      <c r="N2180" s="4"/>
      <c r="O2180" s="4"/>
      <c r="P2180" s="4"/>
      <c r="Q2180" s="4"/>
      <c r="R2180" s="4"/>
      <c r="S2180" s="4"/>
      <c r="T2180" s="4"/>
      <c r="U2180" s="4"/>
    </row>
    <row r="2181" spans="14:21" x14ac:dyDescent="0.35">
      <c r="N2181" s="4"/>
      <c r="O2181" s="4"/>
      <c r="P2181" s="4"/>
      <c r="Q2181" s="4"/>
      <c r="R2181" s="4"/>
      <c r="S2181" s="4"/>
      <c r="T2181" s="4"/>
      <c r="U2181" s="4"/>
    </row>
    <row r="2182" spans="14:21" x14ac:dyDescent="0.35">
      <c r="N2182" s="4"/>
      <c r="O2182" s="4"/>
      <c r="P2182" s="4"/>
      <c r="Q2182" s="4"/>
      <c r="R2182" s="4"/>
      <c r="S2182" s="4"/>
      <c r="T2182" s="4"/>
      <c r="U2182" s="4"/>
    </row>
    <row r="2183" spans="14:21" x14ac:dyDescent="0.35">
      <c r="N2183" s="4"/>
      <c r="O2183" s="4"/>
      <c r="P2183" s="4"/>
      <c r="Q2183" s="4"/>
      <c r="R2183" s="4"/>
      <c r="S2183" s="4"/>
      <c r="T2183" s="4"/>
      <c r="U2183" s="4"/>
    </row>
    <row r="2184" spans="14:21" x14ac:dyDescent="0.35">
      <c r="N2184" s="4"/>
      <c r="O2184" s="4"/>
      <c r="P2184" s="4"/>
      <c r="Q2184" s="4"/>
      <c r="R2184" s="4"/>
      <c r="S2184" s="4"/>
      <c r="T2184" s="4"/>
      <c r="U2184" s="4"/>
    </row>
    <row r="2185" spans="14:21" x14ac:dyDescent="0.35">
      <c r="N2185" s="4"/>
      <c r="O2185" s="4"/>
      <c r="P2185" s="4"/>
      <c r="Q2185" s="4"/>
      <c r="R2185" s="4"/>
      <c r="S2185" s="4"/>
      <c r="T2185" s="4"/>
      <c r="U2185" s="4"/>
    </row>
    <row r="2186" spans="14:21" x14ac:dyDescent="0.35">
      <c r="N2186" s="4"/>
      <c r="O2186" s="4"/>
      <c r="P2186" s="4"/>
      <c r="Q2186" s="4"/>
      <c r="R2186" s="4"/>
      <c r="S2186" s="4"/>
      <c r="T2186" s="4"/>
      <c r="U2186" s="4"/>
    </row>
    <row r="2187" spans="14:21" x14ac:dyDescent="0.35">
      <c r="N2187" s="4"/>
      <c r="O2187" s="4"/>
      <c r="P2187" s="4"/>
      <c r="Q2187" s="4"/>
      <c r="R2187" s="4"/>
      <c r="S2187" s="4"/>
      <c r="T2187" s="4"/>
      <c r="U2187" s="4"/>
    </row>
    <row r="2188" spans="14:21" x14ac:dyDescent="0.35">
      <c r="N2188" s="4"/>
      <c r="O2188" s="4"/>
      <c r="P2188" s="4"/>
      <c r="Q2188" s="4"/>
      <c r="R2188" s="4"/>
      <c r="S2188" s="4"/>
      <c r="T2188" s="4"/>
      <c r="U2188" s="4"/>
    </row>
    <row r="2189" spans="14:21" x14ac:dyDescent="0.35">
      <c r="N2189" s="4"/>
      <c r="O2189" s="4"/>
      <c r="P2189" s="4"/>
      <c r="Q2189" s="4"/>
      <c r="R2189" s="4"/>
      <c r="S2189" s="4"/>
      <c r="T2189" s="4"/>
      <c r="U2189" s="4"/>
    </row>
    <row r="2190" spans="14:21" x14ac:dyDescent="0.35">
      <c r="N2190" s="4"/>
      <c r="O2190" s="4"/>
      <c r="P2190" s="4"/>
      <c r="Q2190" s="4"/>
      <c r="R2190" s="4"/>
      <c r="S2190" s="4"/>
      <c r="T2190" s="4"/>
      <c r="U2190" s="4"/>
    </row>
    <row r="2191" spans="14:21" x14ac:dyDescent="0.35">
      <c r="N2191" s="4"/>
      <c r="O2191" s="4"/>
      <c r="P2191" s="4"/>
      <c r="Q2191" s="4"/>
      <c r="R2191" s="4"/>
      <c r="S2191" s="4"/>
      <c r="T2191" s="4"/>
      <c r="U2191" s="4"/>
    </row>
    <row r="2192" spans="14:21" x14ac:dyDescent="0.35">
      <c r="N2192" s="4"/>
      <c r="O2192" s="4"/>
      <c r="P2192" s="4"/>
      <c r="Q2192" s="4"/>
      <c r="R2192" s="4"/>
      <c r="S2192" s="4"/>
      <c r="T2192" s="4"/>
      <c r="U2192" s="4"/>
    </row>
    <row r="2193" spans="14:21" x14ac:dyDescent="0.35">
      <c r="N2193" s="4"/>
      <c r="O2193" s="4"/>
      <c r="P2193" s="4"/>
      <c r="Q2193" s="4"/>
      <c r="R2193" s="4"/>
      <c r="S2193" s="4"/>
      <c r="T2193" s="4"/>
      <c r="U2193" s="4"/>
    </row>
    <row r="2194" spans="14:21" x14ac:dyDescent="0.35">
      <c r="N2194" s="4"/>
      <c r="O2194" s="4"/>
      <c r="P2194" s="4"/>
      <c r="Q2194" s="4"/>
      <c r="R2194" s="4"/>
      <c r="S2194" s="4"/>
      <c r="T2194" s="4"/>
      <c r="U2194" s="4"/>
    </row>
    <row r="2195" spans="14:21" x14ac:dyDescent="0.35">
      <c r="N2195" s="4"/>
      <c r="O2195" s="4"/>
      <c r="P2195" s="4"/>
      <c r="Q2195" s="4"/>
      <c r="R2195" s="4"/>
      <c r="S2195" s="4"/>
      <c r="T2195" s="4"/>
      <c r="U2195" s="4"/>
    </row>
    <row r="2196" spans="14:21" x14ac:dyDescent="0.35">
      <c r="N2196" s="4"/>
      <c r="O2196" s="4"/>
      <c r="P2196" s="4"/>
      <c r="Q2196" s="4"/>
      <c r="R2196" s="4"/>
      <c r="S2196" s="4"/>
      <c r="T2196" s="4"/>
      <c r="U2196" s="4"/>
    </row>
    <row r="2197" spans="14:21" x14ac:dyDescent="0.35">
      <c r="N2197" s="4"/>
      <c r="O2197" s="4"/>
      <c r="P2197" s="4"/>
      <c r="Q2197" s="4"/>
      <c r="R2197" s="4"/>
      <c r="S2197" s="4"/>
      <c r="T2197" s="4"/>
      <c r="U2197" s="4"/>
    </row>
    <row r="2198" spans="14:21" x14ac:dyDescent="0.35">
      <c r="N2198" s="4"/>
      <c r="O2198" s="4"/>
      <c r="P2198" s="4"/>
      <c r="Q2198" s="4"/>
      <c r="R2198" s="4"/>
      <c r="S2198" s="4"/>
      <c r="T2198" s="4"/>
      <c r="U2198" s="4"/>
    </row>
    <row r="2199" spans="14:21" x14ac:dyDescent="0.35">
      <c r="N2199" s="4"/>
      <c r="O2199" s="4"/>
      <c r="P2199" s="4"/>
      <c r="Q2199" s="4"/>
      <c r="R2199" s="4"/>
      <c r="S2199" s="4"/>
      <c r="T2199" s="4"/>
      <c r="U2199" s="4"/>
    </row>
    <row r="2200" spans="14:21" x14ac:dyDescent="0.35">
      <c r="N2200" s="4"/>
      <c r="O2200" s="4"/>
      <c r="P2200" s="4"/>
      <c r="Q2200" s="4"/>
      <c r="R2200" s="4"/>
      <c r="S2200" s="4"/>
      <c r="T2200" s="4"/>
      <c r="U2200" s="4"/>
    </row>
    <row r="2201" spans="14:21" x14ac:dyDescent="0.35">
      <c r="N2201" s="4"/>
      <c r="O2201" s="4"/>
      <c r="P2201" s="4"/>
      <c r="Q2201" s="4"/>
      <c r="R2201" s="4"/>
      <c r="S2201" s="4"/>
      <c r="T2201" s="4"/>
      <c r="U2201" s="4"/>
    </row>
    <row r="2202" spans="14:21" x14ac:dyDescent="0.35">
      <c r="N2202" s="4"/>
      <c r="O2202" s="4"/>
      <c r="P2202" s="4"/>
      <c r="Q2202" s="4"/>
      <c r="R2202" s="4"/>
      <c r="S2202" s="4"/>
      <c r="T2202" s="4"/>
      <c r="U2202" s="4"/>
    </row>
    <row r="2203" spans="14:21" x14ac:dyDescent="0.35">
      <c r="N2203" s="4"/>
      <c r="O2203" s="4"/>
      <c r="P2203" s="4"/>
      <c r="Q2203" s="4"/>
      <c r="R2203" s="4"/>
      <c r="S2203" s="4"/>
      <c r="T2203" s="4"/>
      <c r="U2203" s="4"/>
    </row>
    <row r="2204" spans="14:21" x14ac:dyDescent="0.35">
      <c r="N2204" s="4"/>
      <c r="O2204" s="4"/>
      <c r="P2204" s="4"/>
      <c r="Q2204" s="4"/>
      <c r="R2204" s="4"/>
      <c r="S2204" s="4"/>
      <c r="T2204" s="4"/>
      <c r="U2204" s="4"/>
    </row>
    <row r="2205" spans="14:21" x14ac:dyDescent="0.35">
      <c r="N2205" s="4"/>
      <c r="O2205" s="4"/>
      <c r="P2205" s="4"/>
      <c r="Q2205" s="4"/>
      <c r="R2205" s="4"/>
      <c r="S2205" s="4"/>
      <c r="T2205" s="4"/>
      <c r="U2205" s="4"/>
    </row>
    <row r="2206" spans="14:21" x14ac:dyDescent="0.35">
      <c r="N2206" s="4"/>
      <c r="O2206" s="4"/>
      <c r="P2206" s="4"/>
      <c r="Q2206" s="4"/>
      <c r="R2206" s="4"/>
      <c r="S2206" s="4"/>
      <c r="T2206" s="4"/>
      <c r="U2206" s="4"/>
    </row>
    <row r="2207" spans="14:21" x14ac:dyDescent="0.35">
      <c r="N2207" s="4"/>
      <c r="O2207" s="4"/>
      <c r="P2207" s="4"/>
      <c r="Q2207" s="4"/>
      <c r="R2207" s="4"/>
      <c r="S2207" s="4"/>
      <c r="T2207" s="4"/>
      <c r="U2207" s="4"/>
    </row>
    <row r="2208" spans="14:21" x14ac:dyDescent="0.35">
      <c r="N2208" s="4"/>
      <c r="O2208" s="4"/>
      <c r="P2208" s="4"/>
      <c r="Q2208" s="4"/>
      <c r="R2208" s="4"/>
      <c r="S2208" s="4"/>
      <c r="T2208" s="4"/>
      <c r="U2208" s="4"/>
    </row>
    <row r="2209" spans="14:21" x14ac:dyDescent="0.35">
      <c r="N2209" s="4"/>
      <c r="O2209" s="4"/>
      <c r="P2209" s="4"/>
      <c r="Q2209" s="4"/>
      <c r="R2209" s="4"/>
      <c r="S2209" s="4"/>
      <c r="T2209" s="4"/>
      <c r="U2209" s="4"/>
    </row>
    <row r="2210" spans="14:21" x14ac:dyDescent="0.35">
      <c r="N2210" s="4"/>
      <c r="O2210" s="4"/>
      <c r="P2210" s="4"/>
      <c r="Q2210" s="4"/>
      <c r="R2210" s="4"/>
      <c r="S2210" s="4"/>
      <c r="T2210" s="4"/>
      <c r="U2210" s="4"/>
    </row>
    <row r="2211" spans="14:21" x14ac:dyDescent="0.35">
      <c r="N2211" s="4"/>
      <c r="O2211" s="4"/>
      <c r="P2211" s="4"/>
      <c r="Q2211" s="4"/>
      <c r="R2211" s="4"/>
      <c r="S2211" s="4"/>
      <c r="T2211" s="4"/>
      <c r="U2211" s="4"/>
    </row>
    <row r="2212" spans="14:21" x14ac:dyDescent="0.35">
      <c r="N2212" s="4"/>
      <c r="O2212" s="4"/>
      <c r="P2212" s="4"/>
      <c r="Q2212" s="4"/>
      <c r="R2212" s="4"/>
      <c r="S2212" s="4"/>
      <c r="T2212" s="4"/>
      <c r="U2212" s="4"/>
    </row>
    <row r="2213" spans="14:21" x14ac:dyDescent="0.35">
      <c r="N2213" s="4"/>
      <c r="O2213" s="4"/>
      <c r="P2213" s="4"/>
      <c r="Q2213" s="4"/>
      <c r="R2213" s="4"/>
      <c r="S2213" s="4"/>
      <c r="T2213" s="4"/>
      <c r="U2213" s="4"/>
    </row>
    <row r="2214" spans="14:21" x14ac:dyDescent="0.35">
      <c r="N2214" s="4"/>
      <c r="O2214" s="4"/>
      <c r="P2214" s="4"/>
      <c r="Q2214" s="4"/>
      <c r="R2214" s="4"/>
      <c r="S2214" s="4"/>
      <c r="T2214" s="4"/>
      <c r="U2214" s="4"/>
    </row>
    <row r="2215" spans="14:21" x14ac:dyDescent="0.35">
      <c r="N2215" s="4"/>
      <c r="O2215" s="4"/>
      <c r="P2215" s="4"/>
      <c r="Q2215" s="4"/>
      <c r="R2215" s="4"/>
      <c r="S2215" s="4"/>
      <c r="T2215" s="4"/>
      <c r="U2215" s="4"/>
    </row>
    <row r="2216" spans="14:21" x14ac:dyDescent="0.35">
      <c r="N2216" s="4"/>
      <c r="O2216" s="4"/>
      <c r="P2216" s="4"/>
      <c r="Q2216" s="4"/>
      <c r="R2216" s="4"/>
      <c r="S2216" s="4"/>
      <c r="T2216" s="4"/>
      <c r="U2216" s="4"/>
    </row>
    <row r="2217" spans="14:21" x14ac:dyDescent="0.35">
      <c r="N2217" s="4"/>
      <c r="O2217" s="4"/>
      <c r="P2217" s="4"/>
      <c r="Q2217" s="4"/>
      <c r="R2217" s="4"/>
      <c r="S2217" s="4"/>
      <c r="T2217" s="4"/>
      <c r="U2217" s="4"/>
    </row>
    <row r="2218" spans="14:21" x14ac:dyDescent="0.35">
      <c r="N2218" s="4"/>
      <c r="O2218" s="4"/>
      <c r="P2218" s="4"/>
      <c r="Q2218" s="4"/>
      <c r="R2218" s="4"/>
      <c r="S2218" s="4"/>
      <c r="T2218" s="4"/>
      <c r="U2218" s="4"/>
    </row>
    <row r="2219" spans="14:21" x14ac:dyDescent="0.35">
      <c r="N2219" s="4"/>
      <c r="O2219" s="4"/>
      <c r="P2219" s="4"/>
      <c r="Q2219" s="4"/>
      <c r="R2219" s="4"/>
      <c r="S2219" s="4"/>
      <c r="T2219" s="4"/>
      <c r="U2219" s="4"/>
    </row>
    <row r="2220" spans="14:21" x14ac:dyDescent="0.35">
      <c r="N2220" s="4"/>
      <c r="O2220" s="4"/>
      <c r="P2220" s="4"/>
      <c r="Q2220" s="4"/>
      <c r="R2220" s="4"/>
      <c r="S2220" s="4"/>
      <c r="T2220" s="4"/>
      <c r="U2220" s="4"/>
    </row>
    <row r="2221" spans="14:21" x14ac:dyDescent="0.35">
      <c r="N2221" s="4"/>
      <c r="O2221" s="4"/>
      <c r="P2221" s="4"/>
      <c r="Q2221" s="4"/>
      <c r="R2221" s="4"/>
      <c r="S2221" s="4"/>
      <c r="T2221" s="4"/>
      <c r="U2221" s="4"/>
    </row>
    <row r="2222" spans="14:21" x14ac:dyDescent="0.35">
      <c r="N2222" s="4"/>
      <c r="O2222" s="4"/>
      <c r="P2222" s="4"/>
      <c r="Q2222" s="4"/>
      <c r="R2222" s="4"/>
      <c r="S2222" s="4"/>
      <c r="T2222" s="4"/>
      <c r="U2222" s="4"/>
    </row>
    <row r="2223" spans="14:21" x14ac:dyDescent="0.35">
      <c r="N2223" s="4"/>
      <c r="O2223" s="4"/>
      <c r="P2223" s="4"/>
      <c r="Q2223" s="4"/>
      <c r="R2223" s="4"/>
      <c r="S2223" s="4"/>
      <c r="T2223" s="4"/>
      <c r="U2223" s="4"/>
    </row>
    <row r="2224" spans="14:21" x14ac:dyDescent="0.35">
      <c r="N2224" s="4"/>
      <c r="O2224" s="4"/>
      <c r="P2224" s="4"/>
      <c r="Q2224" s="4"/>
      <c r="R2224" s="4"/>
      <c r="S2224" s="4"/>
      <c r="T2224" s="4"/>
      <c r="U2224" s="4"/>
    </row>
    <row r="2225" spans="14:21" x14ac:dyDescent="0.35">
      <c r="N2225" s="4"/>
      <c r="O2225" s="4"/>
      <c r="P2225" s="4"/>
      <c r="Q2225" s="4"/>
      <c r="R2225" s="4"/>
      <c r="S2225" s="4"/>
      <c r="T2225" s="4"/>
      <c r="U2225" s="4"/>
    </row>
    <row r="2226" spans="14:21" x14ac:dyDescent="0.35">
      <c r="N2226" s="4"/>
      <c r="O2226" s="4"/>
      <c r="P2226" s="4"/>
      <c r="Q2226" s="4"/>
      <c r="R2226" s="4"/>
      <c r="S2226" s="4"/>
      <c r="T2226" s="4"/>
      <c r="U2226" s="4"/>
    </row>
  </sheetData>
  <sheetProtection password="9487" sheet="1" objects="1" scenarios="1"/>
  <phoneticPr fontId="8" type="noConversion"/>
  <hyperlinks>
    <hyperlink ref="I1:J1" location="Instructions!A1" display="Return to Menu" xr:uid="{00000000-0004-0000-0300-000000000000}"/>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indexed="17"/>
  </sheetPr>
  <dimension ref="A1:AH759"/>
  <sheetViews>
    <sheetView topLeftCell="D1" zoomScale="85" workbookViewId="0">
      <pane ySplit="3337" activePane="bottomLeft"/>
      <selection activeCell="C4" sqref="C4"/>
      <selection pane="bottomLeft" activeCell="C6" sqref="C6"/>
    </sheetView>
  </sheetViews>
  <sheetFormatPr defaultRowHeight="12.75" x14ac:dyDescent="0.35"/>
  <cols>
    <col min="1" max="1" width="11.1328125" customWidth="1"/>
    <col min="2" max="2" width="13" customWidth="1"/>
    <col min="4" max="4" width="10.6640625" bestFit="1" customWidth="1"/>
    <col min="6" max="6" width="10.6640625" bestFit="1" customWidth="1"/>
    <col min="16" max="16" width="9.6640625" customWidth="1"/>
    <col min="19" max="21" width="10.46484375" customWidth="1"/>
    <col min="26" max="26" width="9.6640625" customWidth="1"/>
    <col min="35" max="41" width="9.6640625" customWidth="1"/>
  </cols>
  <sheetData>
    <row r="1" spans="1:34" ht="16.5" x14ac:dyDescent="0.45">
      <c r="A1" s="56" t="s">
        <v>37</v>
      </c>
      <c r="K1" s="170" t="s">
        <v>202</v>
      </c>
      <c r="L1" s="169"/>
    </row>
    <row r="2" spans="1:34" ht="15" x14ac:dyDescent="0.4">
      <c r="A2" s="80" t="s">
        <v>93</v>
      </c>
      <c r="B2" s="81">
        <f>Weather_Site!D2</f>
        <v>0</v>
      </c>
      <c r="C2" s="81"/>
      <c r="D2" s="81"/>
      <c r="E2" s="81"/>
    </row>
    <row r="4" spans="1:34" x14ac:dyDescent="0.35">
      <c r="A4" s="5" t="s">
        <v>38</v>
      </c>
      <c r="B4" s="5"/>
      <c r="C4" s="178">
        <v>5</v>
      </c>
      <c r="D4" s="173"/>
      <c r="E4" s="174"/>
      <c r="G4" s="199" t="s">
        <v>230</v>
      </c>
      <c r="H4" s="200"/>
      <c r="I4" s="201"/>
      <c r="J4" s="448">
        <v>3</v>
      </c>
    </row>
    <row r="5" spans="1:34" x14ac:dyDescent="0.35">
      <c r="A5" s="35" t="s">
        <v>35</v>
      </c>
      <c r="B5" s="35"/>
      <c r="C5" s="35">
        <f>Weather_Site!D6</f>
        <v>0</v>
      </c>
      <c r="G5" s="199" t="s">
        <v>438</v>
      </c>
      <c r="H5" s="200"/>
      <c r="I5" s="201"/>
      <c r="J5" s="178" t="b">
        <v>1</v>
      </c>
    </row>
    <row r="6" spans="1:34" ht="16.899999999999999" x14ac:dyDescent="0.4">
      <c r="A6" s="38"/>
      <c r="B6" s="38"/>
      <c r="C6" s="38"/>
      <c r="Y6" s="291" t="s">
        <v>721</v>
      </c>
    </row>
    <row r="7" spans="1:34" x14ac:dyDescent="0.35">
      <c r="M7" s="1" t="s">
        <v>47</v>
      </c>
      <c r="N7" s="1"/>
      <c r="O7" s="1"/>
      <c r="P7" s="1"/>
      <c r="Q7" s="1"/>
      <c r="R7" s="1"/>
      <c r="S7" s="1"/>
      <c r="T7" s="1"/>
      <c r="U7" s="1"/>
      <c r="V7" s="1"/>
      <c r="W7" s="1"/>
      <c r="X7" s="43"/>
      <c r="Y7" s="39" t="s">
        <v>51</v>
      </c>
      <c r="Z7" s="39"/>
      <c r="AA7" s="39"/>
      <c r="AB7" s="39"/>
      <c r="AC7" s="39"/>
      <c r="AD7" s="39"/>
      <c r="AE7" s="39"/>
      <c r="AF7" s="39"/>
      <c r="AG7" s="39"/>
    </row>
    <row r="8" spans="1:34" ht="76.5" x14ac:dyDescent="0.35">
      <c r="A8" s="26" t="s">
        <v>28</v>
      </c>
      <c r="B8" s="26" t="s">
        <v>32</v>
      </c>
      <c r="C8" s="26" t="s">
        <v>27</v>
      </c>
      <c r="D8" s="26" t="s">
        <v>18</v>
      </c>
      <c r="E8" s="26" t="s">
        <v>19</v>
      </c>
      <c r="F8" s="26" t="s">
        <v>24</v>
      </c>
      <c r="G8" s="26" t="s">
        <v>20</v>
      </c>
      <c r="H8" s="57" t="s">
        <v>112</v>
      </c>
      <c r="I8" s="171" t="s">
        <v>35</v>
      </c>
      <c r="J8" s="171" t="s">
        <v>231</v>
      </c>
      <c r="K8" s="57" t="s">
        <v>232</v>
      </c>
      <c r="L8" s="171" t="s">
        <v>203</v>
      </c>
      <c r="M8" s="10" t="s">
        <v>41</v>
      </c>
      <c r="N8" s="10" t="s">
        <v>42</v>
      </c>
      <c r="O8" s="10" t="s">
        <v>59</v>
      </c>
      <c r="P8" s="44" t="s">
        <v>50</v>
      </c>
      <c r="Q8" s="10" t="s">
        <v>43</v>
      </c>
      <c r="R8" s="10" t="s">
        <v>44</v>
      </c>
      <c r="S8" s="10" t="s">
        <v>45</v>
      </c>
      <c r="T8" s="10" t="s">
        <v>427</v>
      </c>
      <c r="U8" s="10" t="s">
        <v>46</v>
      </c>
      <c r="V8" s="10" t="s">
        <v>233</v>
      </c>
      <c r="W8" s="10" t="s">
        <v>234</v>
      </c>
      <c r="X8" s="44" t="s">
        <v>49</v>
      </c>
      <c r="Y8" s="40" t="s">
        <v>52</v>
      </c>
      <c r="Z8" s="40" t="s">
        <v>53</v>
      </c>
      <c r="AA8" s="40" t="s">
        <v>54</v>
      </c>
      <c r="AB8" s="40" t="s">
        <v>55</v>
      </c>
      <c r="AC8" s="40" t="s">
        <v>433</v>
      </c>
      <c r="AD8" s="40" t="s">
        <v>56</v>
      </c>
      <c r="AE8" s="40" t="s">
        <v>57</v>
      </c>
      <c r="AF8" s="40" t="s">
        <v>58</v>
      </c>
      <c r="AG8" s="40" t="s">
        <v>720</v>
      </c>
      <c r="AH8" s="292" t="s">
        <v>424</v>
      </c>
    </row>
    <row r="9" spans="1:34" x14ac:dyDescent="0.35">
      <c r="A9" s="45" t="str">
        <f>Weather_Site!A12</f>
        <v>Sat</v>
      </c>
      <c r="B9" s="46">
        <f>Weather_Site!B12</f>
        <v>36533</v>
      </c>
      <c r="C9" s="47">
        <f>Weather_Site!C12</f>
        <v>0.66666666666666663</v>
      </c>
      <c r="D9" s="48">
        <f>Weather_Site!D12</f>
        <v>38.200000000000003</v>
      </c>
      <c r="E9" s="48">
        <f>Weather_Site!E12</f>
        <v>9.9</v>
      </c>
      <c r="F9" s="49">
        <f>Weather_Site!F12</f>
        <v>300</v>
      </c>
      <c r="G9" s="48">
        <f>Weather_Site!G12</f>
        <v>55</v>
      </c>
      <c r="H9" s="48">
        <f>IF(Weather_Site!M12&lt;180,Weather_Site!M12+180,Weather_Site!M12-180)</f>
        <v>120</v>
      </c>
      <c r="I9" s="172">
        <f>C$5</f>
        <v>0</v>
      </c>
      <c r="J9" s="214">
        <f>J$4</f>
        <v>3</v>
      </c>
      <c r="K9" s="48">
        <f>G9/J9</f>
        <v>18.333333333333332</v>
      </c>
      <c r="L9" s="172">
        <f>C$4</f>
        <v>5</v>
      </c>
      <c r="M9" s="51">
        <f>IF(Use_BOM_DF,Weather_Site!H12,IF(0.191*(Weather_Site!K12+104)*(Weather_Site!J12+1)^1.5/(3.52*(Weather_Site!J12+1)^1.5+Weather_Site!I12-1)&gt;10, 10,0.191*(Weather_Site!K12+104)*(Weather_Site!J12+1)^1.5/(3.52*(Weather_Site!J12+1)^1.5+Weather_Site!I12-1)))</f>
        <v>9.1999999999999993</v>
      </c>
      <c r="N9" s="51">
        <f>2*EXP(-0.45+0.987*LN(M9)-0.0345*E9+0.0338*D9+0.0234*G9*3/J9)</f>
        <v>106.70958860106325</v>
      </c>
      <c r="O9" s="52">
        <f>0.0012*N9*L9*EXP(0.069*I9)*1000</f>
        <v>640.25753160637942</v>
      </c>
      <c r="P9" s="52">
        <f>0.0012*X9*L9*EXP(0.069*0)*1000</f>
        <v>176.77371857327165</v>
      </c>
      <c r="Q9" s="51">
        <f>(13*O9/EXP(0.069*I9)/1000+0.24*L9-2)</f>
        <v>7.5233479108829311</v>
      </c>
      <c r="R9" s="53">
        <f>IF((O9/EXP(0.069*I9)/1000*(4.17-0.033*L9)-0.36)*1000&lt;0,0,(O9/EXP(0.069*I9)/1000*(4.17-0.033*L9)-0.36)*1000)</f>
        <v>2204.2314140835497</v>
      </c>
      <c r="S9" s="53">
        <f>516.7*L9*M9/10*O9/1000</f>
        <v>1521.7769062726745</v>
      </c>
      <c r="T9" s="53">
        <f>1860*L9*M9/10</f>
        <v>8556</v>
      </c>
      <c r="U9" s="51">
        <f>3.033808*EXP(E9*(-0.00033169*D9+0.02638614))</f>
        <v>3.47502911684172</v>
      </c>
      <c r="V9" s="52">
        <f>G9/3</f>
        <v>18.333333333333332</v>
      </c>
      <c r="W9" s="52">
        <f>G9/1.2</f>
        <v>45.833333333333336</v>
      </c>
      <c r="X9" s="51">
        <f>2*EXP(-0.45+0.987*LN(M9)-0.0345*E9+0.0338*D9+0.0234*0)</f>
        <v>29.462286428878613</v>
      </c>
      <c r="Y9" s="51">
        <f>IF(HOUR(C9)&lt;12,12.519-(0.282*D9)+(0.112*E9),6.783-(0.17*D9)+(0.133*E9))</f>
        <v>1.6056999999999999</v>
      </c>
      <c r="Z9" s="51">
        <f>IF(Use_BOM_DF,M9/10,MIN(0.972+(0.342*LN(Weather_Site!J12))-(0.245*LN(Weather_Site!I12)),1))</f>
        <v>0.91999999999999993</v>
      </c>
      <c r="AA9" s="52">
        <f>(0.22*L9*EXP(0.158*(1.674+0.179*G9)-0.227*Y9))*Z9*60</f>
        <v>260.28605378252314</v>
      </c>
      <c r="AB9" s="52">
        <f>AA9*EXP(0.0662*I9)</f>
        <v>260.28605378252314</v>
      </c>
      <c r="AC9" s="52">
        <f>(0.22*L9*EXP(0.158*0-0.227*Y9))*Z9*60</f>
        <v>42.172958975727504</v>
      </c>
      <c r="AD9" s="51">
        <f>0.3048*31.7537*(1-EXP(-0.31772*AB9/18.3))*(1-EXP(-(0.03644*1.1289^(AB9/18.3))*(Z9*L9/2.2417)))</f>
        <v>3.2797160615566243</v>
      </c>
      <c r="AE9" s="51">
        <f>IF(D9&lt;20,-2.19+(2.23*SQRT(AA9)),-0.296+(2.23*SQRT(AA9)))</f>
        <v>35.681444557043093</v>
      </c>
      <c r="AF9" s="53">
        <f>18000*(L9*Z9)*AB9/36000</f>
        <v>598.65792369980329</v>
      </c>
      <c r="AG9" s="53" t="str">
        <f>IF(OR($N9&gt;12,$D9&gt;35,$D9&lt;5,$E9&gt;70,$E9&lt;20),"O of R","")</f>
        <v>O of R</v>
      </c>
      <c r="AH9" s="294">
        <f>34.8 * M9 * EXP(0.0234 * G9) * U9 ^ -2.1</f>
        <v>84.779593333376937</v>
      </c>
    </row>
    <row r="10" spans="1:34" x14ac:dyDescent="0.35">
      <c r="A10" s="23" t="str">
        <f>Weather_Site!A13</f>
        <v>Sat</v>
      </c>
      <c r="B10" s="24">
        <f>Weather_Site!B13</f>
        <v>36533</v>
      </c>
      <c r="C10" s="25">
        <f>Weather_Site!C13</f>
        <v>0.70833333333333337</v>
      </c>
      <c r="D10" s="27">
        <f>Weather_Site!D13</f>
        <v>36.4</v>
      </c>
      <c r="E10" s="27">
        <f>Weather_Site!E13</f>
        <v>10.8</v>
      </c>
      <c r="F10" s="28">
        <f>Weather_Site!F13</f>
        <v>260</v>
      </c>
      <c r="G10" s="27">
        <f>Weather_Site!G13</f>
        <v>45.7</v>
      </c>
      <c r="H10" s="27">
        <f>IF(Weather_Site!M13&lt;180,Weather_Site!M13+180,Weather_Site!M13-180)</f>
        <v>80</v>
      </c>
      <c r="I10" s="172">
        <f t="shared" ref="I10:I73" si="0">C$5</f>
        <v>0</v>
      </c>
      <c r="J10" s="214">
        <f t="shared" ref="J10:J73" si="1">J$4</f>
        <v>3</v>
      </c>
      <c r="K10" s="27">
        <f t="shared" ref="K10:K73" si="2">G10/J10</f>
        <v>15.233333333333334</v>
      </c>
      <c r="L10" s="172">
        <f t="shared" ref="L10:L11" si="3">C$4</f>
        <v>5</v>
      </c>
      <c r="M10" s="32">
        <f>IF(Use_BOM_DF,Weather_Site!H13,IF(0.191*(Weather_Site!K13+104)*(Weather_Site!J13+1)^1.5/(3.52*(Weather_Site!J13+1)^1.5+Weather_Site!I13-1)&gt;10, 10,0.191*(Weather_Site!K13+104)*(Weather_Site!J13+1)^1.5/(3.52*(Weather_Site!J13+1)^1.5+Weather_Site!I13-1)))</f>
        <v>9.1999999999999993</v>
      </c>
      <c r="N10" s="32">
        <f t="shared" ref="N10:N73" si="4">2*EXP(-0.45+0.987*LN(M10)-0.0345*E10+0.0338*D10+0.0234*G10*3/J10)</f>
        <v>78.304182609992907</v>
      </c>
      <c r="O10" s="33">
        <f t="shared" ref="O10:O73" si="5">0.0012*N10*L10*EXP(0.069*I10)*1000</f>
        <v>469.82509565995747</v>
      </c>
      <c r="P10" s="33">
        <f t="shared" ref="P10:P73" si="6">0.0012*X10*L10*EXP(0.069*0)*1000</f>
        <v>161.25395597452217</v>
      </c>
      <c r="Q10" s="268">
        <f t="shared" ref="Q10:Q73" si="7">(13*O10/EXP(0.069*I10)/1000+0.24*L10-2)</f>
        <v>5.3077262435794479</v>
      </c>
      <c r="R10" s="42">
        <f t="shared" ref="R10:R73" si="8">IF((O10/EXP(0.069*I10)/1000*(4.17-0.033*L10)-0.36)*1000&lt;0,0,(O10/EXP(0.069*I10)/1000*(4.17-0.033*L10)-0.36)*1000)</f>
        <v>1521.6495081181295</v>
      </c>
      <c r="S10" s="42">
        <f t="shared" ref="S10:S73" si="9">516.7*L10*M10/10*O10/1000</f>
        <v>1116.6896838665</v>
      </c>
      <c r="T10" s="42">
        <f t="shared" ref="T10:T73" si="10">1860*L10*M10/10</f>
        <v>8556</v>
      </c>
      <c r="U10" s="32">
        <f t="shared" ref="U10:U73" si="11">3.033808*EXP(E10*(-0.00033169*D10+0.02638614))</f>
        <v>3.540949584306071</v>
      </c>
      <c r="V10" s="33">
        <f t="shared" ref="V10:V73" si="12">G10/3</f>
        <v>15.233333333333334</v>
      </c>
      <c r="W10" s="33">
        <f t="shared" ref="W10:W73" si="13">G10/1.2</f>
        <v>38.083333333333336</v>
      </c>
      <c r="X10" s="32">
        <f t="shared" ref="X10:X73" si="14">2*EXP(-0.45+0.987*LN(M10)-0.0345*E10+0.0338*D10+0.0234*0)</f>
        <v>26.875659329087028</v>
      </c>
      <c r="Y10" s="32">
        <f t="shared" ref="Y10:Y73" si="15">IF(HOUR(C10)&lt;12,12.519-(0.282*D10)+(0.112*E10),6.783-(0.17*D10)+(0.133*E10))</f>
        <v>2.0313999999999997</v>
      </c>
      <c r="Z10" s="268">
        <f>IF(Use_BOM_DF,M10/10,MIN(0.972+(0.342*LN(Weather_Site!J13))-(0.245*LN(Weather_Site!I13)),1))</f>
        <v>0.91999999999999993</v>
      </c>
      <c r="AA10" s="33">
        <f t="shared" ref="AA10:AA73" si="16">(0.22*L10*EXP(0.158*(1.674+0.179*G10)-0.227*Y10))*Z10*60</f>
        <v>181.65780647116085</v>
      </c>
      <c r="AB10" s="33">
        <f t="shared" ref="AB10:AB73" si="17">AA10*EXP(0.0662*I10)</f>
        <v>181.65780647116085</v>
      </c>
      <c r="AC10" s="267">
        <f t="shared" ref="AC10:AC73" si="18">(0.22*L10*EXP(0.158*0-0.227*Y10))*Z10*60</f>
        <v>38.288337009448078</v>
      </c>
      <c r="AD10" s="32">
        <f t="shared" ref="AD10:AD73" si="19">0.3048*31.7537*(1-EXP(-0.31772*AB10/18.3))*(1-EXP(-(0.03644*1.1289^(AB10/18.3))*(Z10*L10/2.2417)))</f>
        <v>2.0433231059948076</v>
      </c>
      <c r="AE10" s="32">
        <f t="shared" ref="AE10:AE73" si="20">IF(D10&lt;20,-2.19+(2.23*SQRT(AA10)),-0.296+(2.23*SQRT(AA10)))</f>
        <v>29.760049404411681</v>
      </c>
      <c r="AF10" s="42">
        <f t="shared" ref="AF10:AF73" si="21">18000*(L10*Z10)*AB10/36000</f>
        <v>417.81295488366999</v>
      </c>
      <c r="AG10" s="42" t="str">
        <f t="shared" ref="AG10:AG73" si="22">IF(OR($N10&gt;12,$D10&gt;35,$D10&lt;5,$E10&gt;70,$E10&lt;20),"O of R","")</f>
        <v>O of R</v>
      </c>
      <c r="AH10" s="83">
        <f t="shared" ref="AH10:AH73" si="23">34.8 * M10 * EXP(0.0234 * G10) * U10 ^ -2.1</f>
        <v>65.560377152625961</v>
      </c>
    </row>
    <row r="11" spans="1:34" x14ac:dyDescent="0.35">
      <c r="A11" s="23" t="str">
        <f>Weather_Site!A14</f>
        <v>Sat</v>
      </c>
      <c r="B11" s="24">
        <f>Weather_Site!B14</f>
        <v>36533</v>
      </c>
      <c r="C11" s="25">
        <f>Weather_Site!C14</f>
        <v>0.75</v>
      </c>
      <c r="D11" s="27">
        <f>Weather_Site!D14</f>
        <v>37.200000000000003</v>
      </c>
      <c r="E11" s="27">
        <f>Weather_Site!E14</f>
        <v>10.9</v>
      </c>
      <c r="F11" s="28">
        <f>Weather_Site!F14</f>
        <v>258.60000000000002</v>
      </c>
      <c r="G11" s="27">
        <f>Weather_Site!G14</f>
        <v>46.5</v>
      </c>
      <c r="H11" s="27">
        <f>IF(Weather_Site!M14&lt;180,Weather_Site!M14+180,Weather_Site!M14-180)</f>
        <v>78.600000000000023</v>
      </c>
      <c r="I11" s="172">
        <f t="shared" si="0"/>
        <v>0</v>
      </c>
      <c r="J11" s="214">
        <f t="shared" si="1"/>
        <v>3</v>
      </c>
      <c r="K11" s="27">
        <f t="shared" si="2"/>
        <v>15.5</v>
      </c>
      <c r="L11" s="172">
        <f t="shared" si="3"/>
        <v>5</v>
      </c>
      <c r="M11" s="32">
        <f>IF(Use_BOM_DF,Weather_Site!H14,IF(0.191*(Weather_Site!K14+104)*(Weather_Site!J14+1)^1.5/(3.52*(Weather_Site!J14+1)^1.5+Weather_Site!I14-1)&gt;10, 10,0.191*(Weather_Site!K14+104)*(Weather_Site!J14+1)^1.5/(3.52*(Weather_Site!J14+1)^1.5+Weather_Site!I14-1)))</f>
        <v>9.1999999999999993</v>
      </c>
      <c r="N11" s="32">
        <f t="shared" si="4"/>
        <v>81.688319161275004</v>
      </c>
      <c r="O11" s="33">
        <f t="shared" si="5"/>
        <v>490.12991496764994</v>
      </c>
      <c r="P11" s="33">
        <f t="shared" si="6"/>
        <v>165.10315965198907</v>
      </c>
      <c r="Q11" s="268">
        <f t="shared" si="7"/>
        <v>5.5716888945794487</v>
      </c>
      <c r="R11" s="42">
        <f t="shared" si="8"/>
        <v>1602.9703094454383</v>
      </c>
      <c r="S11" s="42">
        <f t="shared" si="9"/>
        <v>1164.9505844934097</v>
      </c>
      <c r="T11" s="42">
        <f t="shared" si="10"/>
        <v>8556</v>
      </c>
      <c r="U11" s="32">
        <f t="shared" si="11"/>
        <v>3.5357797711772418</v>
      </c>
      <c r="V11" s="33">
        <f t="shared" si="12"/>
        <v>15.5</v>
      </c>
      <c r="W11" s="33">
        <f t="shared" si="13"/>
        <v>38.75</v>
      </c>
      <c r="X11" s="32">
        <f t="shared" si="14"/>
        <v>27.517193275331515</v>
      </c>
      <c r="Y11" s="32">
        <f t="shared" si="15"/>
        <v>1.9086999999999998</v>
      </c>
      <c r="Z11" s="268">
        <f>IF(Use_BOM_DF,M11/10,MIN(0.972+(0.342*LN(Weather_Site!J14))-(0.245*LN(Weather_Site!I14)),1))</f>
        <v>0.91999999999999993</v>
      </c>
      <c r="AA11" s="33">
        <f t="shared" si="16"/>
        <v>191.06300315158958</v>
      </c>
      <c r="AB11" s="33">
        <f t="shared" si="17"/>
        <v>191.06300315158958</v>
      </c>
      <c r="AC11" s="267">
        <f t="shared" si="18"/>
        <v>39.369768825224867</v>
      </c>
      <c r="AD11" s="32">
        <f t="shared" si="19"/>
        <v>2.1725871210777159</v>
      </c>
      <c r="AE11" s="32">
        <f t="shared" si="20"/>
        <v>30.528295748200637</v>
      </c>
      <c r="AF11" s="42">
        <f t="shared" si="21"/>
        <v>439.44490724865608</v>
      </c>
      <c r="AG11" s="42" t="str">
        <f t="shared" si="22"/>
        <v>O of R</v>
      </c>
      <c r="AH11" s="83">
        <f t="shared" si="23"/>
        <v>67.004498765110739</v>
      </c>
    </row>
    <row r="12" spans="1:34" x14ac:dyDescent="0.35">
      <c r="A12" s="23" t="str">
        <f>Weather_Site!A15</f>
        <v>Sat</v>
      </c>
      <c r="B12" s="24">
        <f>Weather_Site!B15</f>
        <v>36533</v>
      </c>
      <c r="C12" s="25">
        <f>Weather_Site!C15</f>
        <v>0.79166666666666663</v>
      </c>
      <c r="D12" s="27">
        <f>Weather_Site!D15</f>
        <v>37.299999999999997</v>
      </c>
      <c r="E12" s="27">
        <f>Weather_Site!E15</f>
        <v>11.7</v>
      </c>
      <c r="F12" s="28">
        <f>Weather_Site!F15</f>
        <v>260.8</v>
      </c>
      <c r="G12" s="27">
        <f>Weather_Site!G15</f>
        <v>46.3</v>
      </c>
      <c r="H12" s="27">
        <f>IF(Weather_Site!M15&lt;180,Weather_Site!M15+180,Weather_Site!M15-180)</f>
        <v>80.800000000000011</v>
      </c>
      <c r="I12" s="172">
        <f t="shared" si="0"/>
        <v>0</v>
      </c>
      <c r="J12" s="214">
        <f t="shared" si="1"/>
        <v>3</v>
      </c>
      <c r="K12" s="27">
        <f t="shared" si="2"/>
        <v>15.433333333333332</v>
      </c>
      <c r="L12" s="172">
        <f t="shared" ref="L12:L16" si="24">C$4</f>
        <v>5</v>
      </c>
      <c r="M12" s="32">
        <f>IF(Use_BOM_DF,Weather_Site!H15,IF(0.191*(Weather_Site!K15+104)*(Weather_Site!J15+1)^1.5/(3.52*(Weather_Site!J15+1)^1.5+Weather_Site!I15-1)&gt;10, 10,0.191*(Weather_Site!K15+104)*(Weather_Site!J15+1)^1.5/(3.52*(Weather_Site!J15+1)^1.5+Weather_Site!I15-1)))</f>
        <v>9.1999999999999993</v>
      </c>
      <c r="N12" s="32">
        <f t="shared" si="4"/>
        <v>79.361313922464262</v>
      </c>
      <c r="O12" s="33">
        <f t="shared" si="5"/>
        <v>476.16788353478552</v>
      </c>
      <c r="P12" s="33">
        <f t="shared" si="6"/>
        <v>161.15239797638665</v>
      </c>
      <c r="Q12" s="268">
        <f t="shared" si="7"/>
        <v>5.3901824859522121</v>
      </c>
      <c r="R12" s="42">
        <f t="shared" si="8"/>
        <v>1547.0523735568161</v>
      </c>
      <c r="S12" s="42">
        <f t="shared" si="9"/>
        <v>1131.7653489431486</v>
      </c>
      <c r="T12" s="42">
        <f t="shared" si="10"/>
        <v>8556</v>
      </c>
      <c r="U12" s="32">
        <f t="shared" si="11"/>
        <v>3.5743509286008321</v>
      </c>
      <c r="V12" s="33">
        <f t="shared" si="12"/>
        <v>15.433333333333332</v>
      </c>
      <c r="W12" s="33">
        <f t="shared" si="13"/>
        <v>38.583333333333336</v>
      </c>
      <c r="X12" s="32">
        <f t="shared" si="14"/>
        <v>26.858732996064443</v>
      </c>
      <c r="Y12" s="32">
        <f t="shared" si="15"/>
        <v>1.9981000000000002</v>
      </c>
      <c r="Z12" s="268">
        <f>IF(Use_BOM_DF,M12/10,MIN(0.972+(0.342*LN(Weather_Site!J15))-(0.245*LN(Weather_Site!I15)),1))</f>
        <v>0.91999999999999993</v>
      </c>
      <c r="AA12" s="33">
        <f t="shared" si="16"/>
        <v>186.16865926500316</v>
      </c>
      <c r="AB12" s="33">
        <f t="shared" si="17"/>
        <v>186.16865926500316</v>
      </c>
      <c r="AC12" s="267">
        <f t="shared" si="18"/>
        <v>38.578859036897477</v>
      </c>
      <c r="AD12" s="32">
        <f t="shared" si="19"/>
        <v>2.1047496506398948</v>
      </c>
      <c r="AE12" s="32">
        <f t="shared" si="20"/>
        <v>30.130930927369825</v>
      </c>
      <c r="AF12" s="42">
        <f t="shared" si="21"/>
        <v>428.18791630950727</v>
      </c>
      <c r="AG12" s="42" t="str">
        <f t="shared" si="22"/>
        <v>O of R</v>
      </c>
      <c r="AH12" s="83">
        <f t="shared" si="23"/>
        <v>65.189297602281727</v>
      </c>
    </row>
    <row r="13" spans="1:34" x14ac:dyDescent="0.35">
      <c r="A13" s="23" t="str">
        <f>Weather_Site!A16</f>
        <v>Sat</v>
      </c>
      <c r="B13" s="24">
        <f>Weather_Site!B16</f>
        <v>36533</v>
      </c>
      <c r="C13" s="25">
        <f>Weather_Site!C16</f>
        <v>0.83333333333333337</v>
      </c>
      <c r="D13" s="27">
        <f>Weather_Site!D16</f>
        <v>35</v>
      </c>
      <c r="E13" s="27">
        <f>Weather_Site!E16</f>
        <v>14.1</v>
      </c>
      <c r="F13" s="28">
        <f>Weather_Site!F16</f>
        <v>261.5</v>
      </c>
      <c r="G13" s="27">
        <f>Weather_Site!G16</f>
        <v>48.3</v>
      </c>
      <c r="H13" s="27">
        <f>IF(Weather_Site!M16&lt;180,Weather_Site!M16+180,Weather_Site!M16-180)</f>
        <v>81.5</v>
      </c>
      <c r="I13" s="172">
        <f t="shared" si="0"/>
        <v>0</v>
      </c>
      <c r="J13" s="214">
        <f t="shared" si="1"/>
        <v>3</v>
      </c>
      <c r="K13" s="27">
        <f t="shared" si="2"/>
        <v>16.099999999999998</v>
      </c>
      <c r="L13" s="172">
        <f t="shared" si="24"/>
        <v>5</v>
      </c>
      <c r="M13" s="32">
        <f>IF(Use_BOM_DF,Weather_Site!H16,IF(0.191*(Weather_Site!K16+104)*(Weather_Site!J16+1)^1.5/(3.52*(Weather_Site!J16+1)^1.5+Weather_Site!I16-1)&gt;10, 10,0.191*(Weather_Site!K16+104)*(Weather_Site!J16+1)^1.5/(3.52*(Weather_Site!J16+1)^1.5+Weather_Site!I16-1)))</f>
        <v>9.1999999999999993</v>
      </c>
      <c r="N13" s="32">
        <f t="shared" si="4"/>
        <v>70.829176928782829</v>
      </c>
      <c r="O13" s="33">
        <f t="shared" si="5"/>
        <v>424.97506157269692</v>
      </c>
      <c r="P13" s="33">
        <f t="shared" si="6"/>
        <v>137.25087952286583</v>
      </c>
      <c r="Q13" s="268">
        <f t="shared" si="7"/>
        <v>4.7246758004450609</v>
      </c>
      <c r="R13" s="42">
        <f t="shared" si="8"/>
        <v>1342.0251215986511</v>
      </c>
      <c r="S13" s="42">
        <f t="shared" si="9"/>
        <v>1010.0892258472173</v>
      </c>
      <c r="T13" s="42">
        <f t="shared" si="10"/>
        <v>8556</v>
      </c>
      <c r="U13" s="32">
        <f t="shared" si="11"/>
        <v>3.7365927064826865</v>
      </c>
      <c r="V13" s="33">
        <f t="shared" si="12"/>
        <v>16.099999999999998</v>
      </c>
      <c r="W13" s="33">
        <f t="shared" si="13"/>
        <v>40.25</v>
      </c>
      <c r="X13" s="32">
        <f t="shared" si="14"/>
        <v>22.875146587144307</v>
      </c>
      <c r="Y13" s="32">
        <f t="shared" si="15"/>
        <v>2.7083000000000004</v>
      </c>
      <c r="Z13" s="268">
        <f>IF(Use_BOM_DF,M13/10,MIN(0.972+(0.342*LN(Weather_Site!J16))-(0.245*LN(Weather_Site!I16)),1))</f>
        <v>0.91999999999999993</v>
      </c>
      <c r="AA13" s="33">
        <f t="shared" si="16"/>
        <v>167.6706490749074</v>
      </c>
      <c r="AB13" s="33">
        <f t="shared" si="17"/>
        <v>167.6706490749074</v>
      </c>
      <c r="AC13" s="267">
        <f t="shared" si="18"/>
        <v>32.834803432036523</v>
      </c>
      <c r="AD13" s="32">
        <f t="shared" si="19"/>
        <v>1.859233490519774</v>
      </c>
      <c r="AE13" s="32">
        <f t="shared" si="20"/>
        <v>28.579757492827909</v>
      </c>
      <c r="AF13" s="42">
        <f t="shared" si="21"/>
        <v>385.64249287228699</v>
      </c>
      <c r="AG13" s="42" t="str">
        <f t="shared" si="22"/>
        <v>O of R</v>
      </c>
      <c r="AH13" s="83">
        <f t="shared" si="23"/>
        <v>62.23236145447774</v>
      </c>
    </row>
    <row r="14" spans="1:34" x14ac:dyDescent="0.35">
      <c r="A14" s="23" t="str">
        <f>Weather_Site!A17</f>
        <v>Sat</v>
      </c>
      <c r="B14" s="24">
        <f>Weather_Site!B17</f>
        <v>36533</v>
      </c>
      <c r="C14" s="25">
        <f>Weather_Site!C17</f>
        <v>0.875</v>
      </c>
      <c r="D14" s="27">
        <f>Weather_Site!D17</f>
        <v>34.5</v>
      </c>
      <c r="E14" s="27">
        <f>Weather_Site!E17</f>
        <v>14.5</v>
      </c>
      <c r="F14" s="28">
        <f>Weather_Site!F17</f>
        <v>265.8</v>
      </c>
      <c r="G14" s="27">
        <f>Weather_Site!G17</f>
        <v>30</v>
      </c>
      <c r="H14" s="27">
        <f>IF(Weather_Site!M17&lt;180,Weather_Site!M17+180,Weather_Site!M17-180)</f>
        <v>85.800000000000011</v>
      </c>
      <c r="I14" s="172">
        <f t="shared" si="0"/>
        <v>0</v>
      </c>
      <c r="J14" s="214">
        <f t="shared" si="1"/>
        <v>3</v>
      </c>
      <c r="K14" s="27">
        <f t="shared" si="2"/>
        <v>10</v>
      </c>
      <c r="L14" s="172">
        <f t="shared" si="24"/>
        <v>5</v>
      </c>
      <c r="M14" s="32">
        <f>IF(Use_BOM_DF,Weather_Site!H17,IF(0.191*(Weather_Site!K17+104)*(Weather_Site!J17+1)^1.5/(3.52*(Weather_Site!J17+1)^1.5+Weather_Site!I17-1)&gt;10, 10,0.191*(Weather_Site!K17+104)*(Weather_Site!J17+1)^1.5/(3.52*(Weather_Site!J17+1)^1.5+Weather_Site!I17-1)))</f>
        <v>9.1999999999999993</v>
      </c>
      <c r="N14" s="32">
        <f t="shared" si="4"/>
        <v>44.761617471145875</v>
      </c>
      <c r="O14" s="33">
        <f t="shared" si="5"/>
        <v>268.56970482687524</v>
      </c>
      <c r="P14" s="33">
        <f t="shared" si="6"/>
        <v>133.1012994815039</v>
      </c>
      <c r="Q14" s="268">
        <f t="shared" si="7"/>
        <v>2.6914061627493782</v>
      </c>
      <c r="R14" s="42">
        <f t="shared" si="8"/>
        <v>715.62166783163525</v>
      </c>
      <c r="S14" s="42">
        <f t="shared" si="9"/>
        <v>638.34184582661351</v>
      </c>
      <c r="T14" s="42">
        <f t="shared" si="10"/>
        <v>8556</v>
      </c>
      <c r="U14" s="32">
        <f t="shared" si="11"/>
        <v>3.7677940728022707</v>
      </c>
      <c r="V14" s="33">
        <f t="shared" si="12"/>
        <v>10</v>
      </c>
      <c r="W14" s="33">
        <f t="shared" si="13"/>
        <v>25</v>
      </c>
      <c r="X14" s="32">
        <f t="shared" si="14"/>
        <v>22.183549913583985</v>
      </c>
      <c r="Y14" s="32">
        <f t="shared" si="15"/>
        <v>2.8465000000000003</v>
      </c>
      <c r="Z14" s="268">
        <f>IF(Use_BOM_DF,M14/10,MIN(0.972+(0.342*LN(Weather_Site!J17))-(0.245*LN(Weather_Site!I17)),1))</f>
        <v>0.91999999999999993</v>
      </c>
      <c r="AA14" s="33">
        <f t="shared" si="16"/>
        <v>96.840920082907189</v>
      </c>
      <c r="AB14" s="33">
        <f t="shared" si="17"/>
        <v>96.840920082907189</v>
      </c>
      <c r="AC14" s="267">
        <f t="shared" si="18"/>
        <v>31.820719463989057</v>
      </c>
      <c r="AD14" s="32">
        <f t="shared" si="19"/>
        <v>1.0430179341142072</v>
      </c>
      <c r="AE14" s="32">
        <f t="shared" si="20"/>
        <v>21.648935896016859</v>
      </c>
      <c r="AF14" s="42">
        <f t="shared" si="21"/>
        <v>222.73411619068654</v>
      </c>
      <c r="AG14" s="42" t="str">
        <f t="shared" si="22"/>
        <v>O of R</v>
      </c>
      <c r="AH14" s="83">
        <f t="shared" si="23"/>
        <v>39.852793103823124</v>
      </c>
    </row>
    <row r="15" spans="1:34" x14ac:dyDescent="0.35">
      <c r="A15" s="45" t="str">
        <f>Weather_Site!A18</f>
        <v>Sat</v>
      </c>
      <c r="B15" s="46">
        <f>Weather_Site!B18</f>
        <v>36533</v>
      </c>
      <c r="C15" s="47">
        <f>Weather_Site!C18</f>
        <v>0.91666666666666663</v>
      </c>
      <c r="D15" s="48">
        <f>Weather_Site!D18</f>
        <v>34.299999999999997</v>
      </c>
      <c r="E15" s="48">
        <f>Weather_Site!E18</f>
        <v>14.3</v>
      </c>
      <c r="F15" s="49">
        <f>Weather_Site!F18</f>
        <v>261.8</v>
      </c>
      <c r="G15" s="48">
        <f>Weather_Site!G18</f>
        <v>28.2</v>
      </c>
      <c r="H15" s="48">
        <f>IF(Weather_Site!M18&lt;180,Weather_Site!M18+180,Weather_Site!M18-180)</f>
        <v>81.800000000000011</v>
      </c>
      <c r="I15" s="172">
        <f t="shared" si="0"/>
        <v>0</v>
      </c>
      <c r="J15" s="214">
        <f t="shared" si="1"/>
        <v>3</v>
      </c>
      <c r="K15" s="48">
        <f t="shared" si="2"/>
        <v>9.4</v>
      </c>
      <c r="L15" s="172">
        <f t="shared" si="24"/>
        <v>5</v>
      </c>
      <c r="M15" s="51">
        <f>IF(Use_BOM_DF,Weather_Site!H18,IF(0.191*(Weather_Site!K18+104)*(Weather_Site!J18+1)^1.5/(3.52*(Weather_Site!J18+1)^1.5+Weather_Site!I18-1)&gt;10, 10,0.191*(Weather_Site!K18+104)*(Weather_Site!J18+1)^1.5/(3.52*(Weather_Site!J18+1)^1.5+Weather_Site!I18-1)))</f>
        <v>9.1999999999999993</v>
      </c>
      <c r="N15" s="51">
        <f t="shared" si="4"/>
        <v>42.921420742457734</v>
      </c>
      <c r="O15" s="52">
        <f t="shared" si="5"/>
        <v>257.52852445474639</v>
      </c>
      <c r="P15" s="52">
        <f t="shared" si="6"/>
        <v>133.11993496788486</v>
      </c>
      <c r="Q15" s="51">
        <f t="shared" si="7"/>
        <v>2.5478708179117033</v>
      </c>
      <c r="R15" s="53">
        <f t="shared" si="8"/>
        <v>671.40174044125922</v>
      </c>
      <c r="S15" s="53">
        <f t="shared" si="9"/>
        <v>612.09894749453019</v>
      </c>
      <c r="T15" s="53">
        <f t="shared" si="10"/>
        <v>8556</v>
      </c>
      <c r="U15" s="51">
        <f t="shared" si="11"/>
        <v>3.7601158572628455</v>
      </c>
      <c r="V15" s="52">
        <f t="shared" si="12"/>
        <v>9.4</v>
      </c>
      <c r="W15" s="52">
        <f t="shared" si="13"/>
        <v>23.5</v>
      </c>
      <c r="X15" s="51">
        <f t="shared" si="14"/>
        <v>22.186655827980811</v>
      </c>
      <c r="Y15" s="51">
        <f t="shared" si="15"/>
        <v>2.8539000000000012</v>
      </c>
      <c r="Z15" s="51">
        <f>IF(Use_BOM_DF,M15/10,MIN(0.972+(0.342*LN(Weather_Site!J18))-(0.245*LN(Weather_Site!I18)),1))</f>
        <v>0.91999999999999993</v>
      </c>
      <c r="AA15" s="52">
        <f t="shared" si="16"/>
        <v>91.879894821944077</v>
      </c>
      <c r="AB15" s="52">
        <f t="shared" si="17"/>
        <v>91.879894821944077</v>
      </c>
      <c r="AC15" s="52">
        <f t="shared" si="18"/>
        <v>31.767311889014135</v>
      </c>
      <c r="AD15" s="51">
        <f t="shared" si="19"/>
        <v>0.99075033304797411</v>
      </c>
      <c r="AE15" s="51">
        <f t="shared" si="20"/>
        <v>21.079442193321892</v>
      </c>
      <c r="AF15" s="53">
        <f t="shared" si="21"/>
        <v>211.32375809047139</v>
      </c>
      <c r="AG15" s="53" t="str">
        <f t="shared" si="22"/>
        <v>O of R</v>
      </c>
      <c r="AH15" s="294">
        <f t="shared" si="23"/>
        <v>38.373086972094256</v>
      </c>
    </row>
    <row r="16" spans="1:34" x14ac:dyDescent="0.35">
      <c r="A16" s="45" t="str">
        <f>Weather_Site!A19</f>
        <v>Sat</v>
      </c>
      <c r="B16" s="46">
        <f>Weather_Site!B19</f>
        <v>36533</v>
      </c>
      <c r="C16" s="47">
        <f>Weather_Site!C19</f>
        <v>0.95833333333333337</v>
      </c>
      <c r="D16" s="48">
        <f>Weather_Site!D19</f>
        <v>31.2</v>
      </c>
      <c r="E16" s="48">
        <f>Weather_Site!E19</f>
        <v>16.3</v>
      </c>
      <c r="F16" s="49">
        <f>Weather_Site!F19</f>
        <v>257.7</v>
      </c>
      <c r="G16" s="48">
        <f>Weather_Site!G19</f>
        <v>26.3</v>
      </c>
      <c r="H16" s="48">
        <f>IF(Weather_Site!M19&lt;180,Weather_Site!M19+180,Weather_Site!M19-180)</f>
        <v>77.699999999999989</v>
      </c>
      <c r="I16" s="172">
        <f t="shared" si="0"/>
        <v>0</v>
      </c>
      <c r="J16" s="214">
        <f t="shared" si="1"/>
        <v>3</v>
      </c>
      <c r="K16" s="48">
        <f t="shared" si="2"/>
        <v>8.7666666666666675</v>
      </c>
      <c r="L16" s="172">
        <f t="shared" si="24"/>
        <v>5</v>
      </c>
      <c r="M16" s="51">
        <f>IF(Use_BOM_DF,Weather_Site!H19,IF(0.191*(Weather_Site!K19+104)*(Weather_Site!J19+1)^1.5/(3.52*(Weather_Site!J19+1)^1.5+Weather_Site!I19-1)&gt;10, 10,0.191*(Weather_Site!K19+104)*(Weather_Site!J19+1)^1.5/(3.52*(Weather_Site!J19+1)^1.5+Weather_Site!I19-1)))</f>
        <v>9.1999999999999993</v>
      </c>
      <c r="N16" s="51">
        <f t="shared" si="4"/>
        <v>34.505923995875939</v>
      </c>
      <c r="O16" s="52">
        <f t="shared" si="5"/>
        <v>207.03554397525559</v>
      </c>
      <c r="P16" s="52">
        <f t="shared" si="6"/>
        <v>111.88488033626423</v>
      </c>
      <c r="Q16" s="51">
        <f t="shared" si="7"/>
        <v>1.8914620716783226</v>
      </c>
      <c r="R16" s="53">
        <f t="shared" si="8"/>
        <v>469.17735362089866</v>
      </c>
      <c r="S16" s="53">
        <f t="shared" si="9"/>
        <v>492.08622163126694</v>
      </c>
      <c r="T16" s="53">
        <f t="shared" si="10"/>
        <v>8556</v>
      </c>
      <c r="U16" s="51">
        <f t="shared" si="11"/>
        <v>3.9401878968513424</v>
      </c>
      <c r="V16" s="52">
        <f t="shared" si="12"/>
        <v>8.7666666666666675</v>
      </c>
      <c r="W16" s="52">
        <f t="shared" si="13"/>
        <v>21.916666666666668</v>
      </c>
      <c r="X16" s="51">
        <f t="shared" si="14"/>
        <v>18.647480056044039</v>
      </c>
      <c r="Y16" s="51">
        <f t="shared" si="15"/>
        <v>3.6469000000000005</v>
      </c>
      <c r="Z16" s="51">
        <f>IF(Use_BOM_DF,M16/10,MIN(0.972+(0.342*LN(Weather_Site!J19))-(0.245*LN(Weather_Site!I19)),1))</f>
        <v>0.91999999999999993</v>
      </c>
      <c r="AA16" s="52">
        <f t="shared" si="16"/>
        <v>72.728652974393114</v>
      </c>
      <c r="AB16" s="52">
        <f t="shared" si="17"/>
        <v>72.728652974393114</v>
      </c>
      <c r="AC16" s="52">
        <f t="shared" si="18"/>
        <v>26.533997441927479</v>
      </c>
      <c r="AD16" s="51">
        <f t="shared" si="19"/>
        <v>0.79139858855932155</v>
      </c>
      <c r="AE16" s="51">
        <f t="shared" si="20"/>
        <v>18.721684358942323</v>
      </c>
      <c r="AF16" s="53">
        <f t="shared" si="21"/>
        <v>167.27590184110417</v>
      </c>
      <c r="AG16" s="53" t="str">
        <f t="shared" si="22"/>
        <v>O of R</v>
      </c>
      <c r="AH16" s="294">
        <f t="shared" si="23"/>
        <v>33.270170215555275</v>
      </c>
    </row>
    <row r="17" spans="1:34" x14ac:dyDescent="0.35">
      <c r="A17" s="45" t="str">
        <f>Weather_Site!A20</f>
        <v>Sun</v>
      </c>
      <c r="B17" s="46">
        <f>Weather_Site!B20</f>
        <v>36534</v>
      </c>
      <c r="C17" s="47">
        <f>Weather_Site!C20</f>
        <v>0</v>
      </c>
      <c r="D17" s="48">
        <f>Weather_Site!D20</f>
        <v>28.8</v>
      </c>
      <c r="E17" s="48">
        <f>Weather_Site!E20</f>
        <v>24.2</v>
      </c>
      <c r="F17" s="49">
        <f>Weather_Site!F20</f>
        <v>262.10000000000002</v>
      </c>
      <c r="G17" s="48">
        <f>Weather_Site!G20</f>
        <v>17.2</v>
      </c>
      <c r="H17" s="48">
        <f>IF(Weather_Site!M20&lt;180,Weather_Site!M20+180,Weather_Site!M20-180)</f>
        <v>82.100000000000023</v>
      </c>
      <c r="I17" s="172">
        <f t="shared" si="0"/>
        <v>0</v>
      </c>
      <c r="J17" s="214">
        <f t="shared" si="1"/>
        <v>3</v>
      </c>
      <c r="K17" s="48">
        <f t="shared" si="2"/>
        <v>5.7333333333333334</v>
      </c>
      <c r="L17" s="172">
        <f t="shared" ref="L17:L23" si="25">C$4</f>
        <v>5</v>
      </c>
      <c r="M17" s="51">
        <f>IF(Use_BOM_DF,Weather_Site!H20,IF(0.191*(Weather_Site!K20+104)*(Weather_Site!J20+1)^1.5/(3.52*(Weather_Site!J20+1)^1.5+Weather_Site!I20-1)&gt;10, 10,0.191*(Weather_Site!K20+104)*(Weather_Site!J20+1)^1.5/(3.52*(Weather_Site!J20+1)^1.5+Weather_Site!I20-1)))</f>
        <v>9.1999999999999993</v>
      </c>
      <c r="N17" s="51">
        <f t="shared" si="4"/>
        <v>19.580242445365872</v>
      </c>
      <c r="O17" s="52">
        <f t="shared" si="5"/>
        <v>117.48145467219521</v>
      </c>
      <c r="P17" s="52">
        <f t="shared" si="6"/>
        <v>78.555115644884864</v>
      </c>
      <c r="Q17" s="51">
        <f t="shared" si="7"/>
        <v>0.72725891073853788</v>
      </c>
      <c r="R17" s="53">
        <f t="shared" si="8"/>
        <v>110.51322596214186</v>
      </c>
      <c r="S17" s="53">
        <f t="shared" si="9"/>
        <v>279.23227109396697</v>
      </c>
      <c r="T17" s="53">
        <f t="shared" si="10"/>
        <v>8556</v>
      </c>
      <c r="U17" s="51">
        <f t="shared" si="11"/>
        <v>4.5593885368039979</v>
      </c>
      <c r="V17" s="52">
        <f t="shared" si="12"/>
        <v>5.7333333333333334</v>
      </c>
      <c r="W17" s="52">
        <f t="shared" si="13"/>
        <v>14.333333333333334</v>
      </c>
      <c r="X17" s="51">
        <f t="shared" si="14"/>
        <v>13.092519274147477</v>
      </c>
      <c r="Y17" s="51">
        <f t="shared" si="15"/>
        <v>7.107800000000001</v>
      </c>
      <c r="Z17" s="51">
        <f>IF(Use_BOM_DF,M17/10,MIN(0.972+(0.342*LN(Weather_Site!J20))-(0.245*LN(Weather_Site!I20)),1))</f>
        <v>0.91999999999999993</v>
      </c>
      <c r="AA17" s="52">
        <f t="shared" si="16"/>
        <v>25.629523099629964</v>
      </c>
      <c r="AB17" s="52">
        <f t="shared" si="17"/>
        <v>25.629523099629964</v>
      </c>
      <c r="AC17" s="52">
        <f t="shared" si="18"/>
        <v>12.095125655914735</v>
      </c>
      <c r="AD17" s="51">
        <f t="shared" si="19"/>
        <v>0.29478075363074047</v>
      </c>
      <c r="AE17" s="51">
        <f t="shared" si="20"/>
        <v>10.993510858409671</v>
      </c>
      <c r="AF17" s="53">
        <f t="shared" si="21"/>
        <v>58.947903129148919</v>
      </c>
      <c r="AG17" s="53" t="str">
        <f t="shared" si="22"/>
        <v>O of R</v>
      </c>
      <c r="AH17" s="294">
        <f t="shared" si="23"/>
        <v>19.790558394408489</v>
      </c>
    </row>
    <row r="18" spans="1:34" x14ac:dyDescent="0.35">
      <c r="A18" s="45" t="str">
        <f>Weather_Site!A21</f>
        <v>Sun</v>
      </c>
      <c r="B18" s="46">
        <f>Weather_Site!B21</f>
        <v>36534</v>
      </c>
      <c r="C18" s="47">
        <f>Weather_Site!C21</f>
        <v>4.1666666666666664E-2</v>
      </c>
      <c r="D18" s="48">
        <f>Weather_Site!D21</f>
        <v>27</v>
      </c>
      <c r="E18" s="48">
        <f>Weather_Site!E21</f>
        <v>32.9</v>
      </c>
      <c r="F18" s="49">
        <f>Weather_Site!F21</f>
        <v>249</v>
      </c>
      <c r="G18" s="48">
        <f>Weather_Site!G21</f>
        <v>18.5</v>
      </c>
      <c r="H18" s="48">
        <f>IF(Weather_Site!M21&lt;180,Weather_Site!M21+180,Weather_Site!M21-180)</f>
        <v>69</v>
      </c>
      <c r="I18" s="172">
        <f t="shared" si="0"/>
        <v>0</v>
      </c>
      <c r="J18" s="214">
        <f t="shared" si="1"/>
        <v>3</v>
      </c>
      <c r="K18" s="48">
        <f t="shared" si="2"/>
        <v>6.166666666666667</v>
      </c>
      <c r="L18" s="172">
        <f t="shared" si="25"/>
        <v>5</v>
      </c>
      <c r="M18" s="51">
        <f>IF(Use_BOM_DF,Weather_Site!H21,IF(0.191*(Weather_Site!K21+104)*(Weather_Site!J21+1)^1.5/(3.52*(Weather_Site!J21+1)^1.5+Weather_Site!I21-1)&gt;10, 10,0.191*(Weather_Site!K21+104)*(Weather_Site!J21+1)^1.5/(3.52*(Weather_Site!J21+1)^1.5+Weather_Site!I21-1)))</f>
        <v>9.1999999999999993</v>
      </c>
      <c r="N18" s="51">
        <f t="shared" si="4"/>
        <v>14.068679567080169</v>
      </c>
      <c r="O18" s="52">
        <f t="shared" si="5"/>
        <v>84.412077402480989</v>
      </c>
      <c r="P18" s="52">
        <f t="shared" si="6"/>
        <v>54.751813342017051</v>
      </c>
      <c r="Q18" s="51">
        <f t="shared" si="7"/>
        <v>0.29735700623225281</v>
      </c>
      <c r="R18" s="53">
        <f t="shared" si="8"/>
        <v>0</v>
      </c>
      <c r="S18" s="53">
        <f t="shared" si="9"/>
        <v>200.63231381176485</v>
      </c>
      <c r="T18" s="53">
        <f t="shared" si="10"/>
        <v>8556</v>
      </c>
      <c r="U18" s="51">
        <f t="shared" si="11"/>
        <v>5.3831966744589153</v>
      </c>
      <c r="V18" s="52">
        <f t="shared" si="12"/>
        <v>6.166666666666667</v>
      </c>
      <c r="W18" s="52">
        <f t="shared" si="13"/>
        <v>15.416666666666668</v>
      </c>
      <c r="X18" s="51">
        <f t="shared" si="14"/>
        <v>9.1253022236695092</v>
      </c>
      <c r="Y18" s="51">
        <f t="shared" si="15"/>
        <v>8.5898000000000003</v>
      </c>
      <c r="Z18" s="51">
        <f>IF(Use_BOM_DF,M18/10,MIN(0.972+(0.342*LN(Weather_Site!J21))-(0.245*LN(Weather_Site!I21)),1))</f>
        <v>0.91999999999999993</v>
      </c>
      <c r="AA18" s="52">
        <f t="shared" si="16"/>
        <v>18.993513631933236</v>
      </c>
      <c r="AB18" s="52">
        <f t="shared" si="17"/>
        <v>18.993513631933236</v>
      </c>
      <c r="AC18" s="52">
        <f t="shared" si="18"/>
        <v>8.6398786111977248</v>
      </c>
      <c r="AD18" s="51">
        <f t="shared" si="19"/>
        <v>0.22105103881393515</v>
      </c>
      <c r="AE18" s="51">
        <f t="shared" si="20"/>
        <v>9.4226852989610066</v>
      </c>
      <c r="AF18" s="53">
        <f t="shared" si="21"/>
        <v>43.685081353446442</v>
      </c>
      <c r="AG18" s="53" t="str">
        <f t="shared" si="22"/>
        <v>O of R</v>
      </c>
      <c r="AH18" s="294">
        <f t="shared" si="23"/>
        <v>14.394236495061964</v>
      </c>
    </row>
    <row r="19" spans="1:34" x14ac:dyDescent="0.35">
      <c r="A19" s="45" t="str">
        <f>Weather_Site!A22</f>
        <v>Sun</v>
      </c>
      <c r="B19" s="46">
        <f>Weather_Site!B22</f>
        <v>36534</v>
      </c>
      <c r="C19" s="47">
        <f>Weather_Site!C22</f>
        <v>8.3333333333333329E-2</v>
      </c>
      <c r="D19" s="48">
        <f>Weather_Site!D22</f>
        <v>25.2</v>
      </c>
      <c r="E19" s="48">
        <f>Weather_Site!E22</f>
        <v>40.200000000000003</v>
      </c>
      <c r="F19" s="49">
        <f>Weather_Site!F22</f>
        <v>247.3</v>
      </c>
      <c r="G19" s="48">
        <f>Weather_Site!G22</f>
        <v>19.100000000000001</v>
      </c>
      <c r="H19" s="48">
        <f>IF(Weather_Site!M22&lt;180,Weather_Site!M22+180,Weather_Site!M22-180)</f>
        <v>67.300000000000011</v>
      </c>
      <c r="I19" s="172">
        <f t="shared" si="0"/>
        <v>0</v>
      </c>
      <c r="J19" s="214">
        <f t="shared" si="1"/>
        <v>3</v>
      </c>
      <c r="K19" s="48">
        <f t="shared" si="2"/>
        <v>6.3666666666666671</v>
      </c>
      <c r="L19" s="172">
        <f t="shared" si="25"/>
        <v>5</v>
      </c>
      <c r="M19" s="51">
        <f>IF(Use_BOM_DF,Weather_Site!H22,IF(0.191*(Weather_Site!K22+104)*(Weather_Site!J22+1)^1.5/(3.52*(Weather_Site!J22+1)^1.5+Weather_Site!I22-1)&gt;10, 10,0.191*(Weather_Site!K22+104)*(Weather_Site!J22+1)^1.5/(3.52*(Weather_Site!J22+1)^1.5+Weather_Site!I22-1)))</f>
        <v>9.1999999999999993</v>
      </c>
      <c r="N19" s="51">
        <f t="shared" si="4"/>
        <v>10.436413816974534</v>
      </c>
      <c r="O19" s="52">
        <f t="shared" si="5"/>
        <v>62.618482901847194</v>
      </c>
      <c r="P19" s="52">
        <f t="shared" si="6"/>
        <v>40.049672193529794</v>
      </c>
      <c r="Q19" s="51">
        <f t="shared" si="7"/>
        <v>1.4040277724013617E-2</v>
      </c>
      <c r="R19" s="53">
        <f t="shared" si="8"/>
        <v>0</v>
      </c>
      <c r="S19" s="53">
        <f t="shared" si="9"/>
        <v>148.83286253076844</v>
      </c>
      <c r="T19" s="53">
        <f t="shared" si="10"/>
        <v>8556</v>
      </c>
      <c r="U19" s="51">
        <f t="shared" si="11"/>
        <v>6.2621663436271806</v>
      </c>
      <c r="V19" s="52">
        <f t="shared" si="12"/>
        <v>6.3666666666666671</v>
      </c>
      <c r="W19" s="52">
        <f t="shared" si="13"/>
        <v>15.916666666666668</v>
      </c>
      <c r="X19" s="51">
        <f t="shared" si="14"/>
        <v>6.6749453655882993</v>
      </c>
      <c r="Y19" s="51">
        <f t="shared" si="15"/>
        <v>9.9150000000000027</v>
      </c>
      <c r="Z19" s="51">
        <f>IF(Use_BOM_DF,M19/10,MIN(0.972+(0.342*LN(Weather_Site!J22))-(0.245*LN(Weather_Site!I22)),1))</f>
        <v>0.91999999999999993</v>
      </c>
      <c r="AA19" s="52">
        <f t="shared" si="16"/>
        <v>14.299811181494222</v>
      </c>
      <c r="AB19" s="52">
        <f t="shared" si="17"/>
        <v>14.299811181494222</v>
      </c>
      <c r="AC19" s="52">
        <f t="shared" si="18"/>
        <v>6.3953306176178204</v>
      </c>
      <c r="AD19" s="51">
        <f t="shared" si="19"/>
        <v>0.16792388453019874</v>
      </c>
      <c r="AE19" s="51">
        <f t="shared" si="20"/>
        <v>8.1367653248772811</v>
      </c>
      <c r="AF19" s="53">
        <f t="shared" si="21"/>
        <v>32.88956571743671</v>
      </c>
      <c r="AG19" s="53" t="str">
        <f t="shared" si="22"/>
        <v/>
      </c>
      <c r="AH19" s="294">
        <f t="shared" si="23"/>
        <v>10.625490507160592</v>
      </c>
    </row>
    <row r="20" spans="1:34" x14ac:dyDescent="0.35">
      <c r="A20" s="23" t="str">
        <f>Weather_Site!A23</f>
        <v>Sun</v>
      </c>
      <c r="B20" s="24">
        <f>Weather_Site!B23</f>
        <v>36534</v>
      </c>
      <c r="C20" s="25">
        <f>Weather_Site!C23</f>
        <v>0.125</v>
      </c>
      <c r="D20" s="27">
        <f>Weather_Site!D23</f>
        <v>22.4</v>
      </c>
      <c r="E20" s="27">
        <f>Weather_Site!E23</f>
        <v>44.5</v>
      </c>
      <c r="F20" s="28">
        <f>Weather_Site!F23</f>
        <v>237.5</v>
      </c>
      <c r="G20" s="27">
        <f>Weather_Site!G23</f>
        <v>25.7</v>
      </c>
      <c r="H20" s="27">
        <f>IF(Weather_Site!M23&lt;180,Weather_Site!M23+180,Weather_Site!M23-180)</f>
        <v>57.5</v>
      </c>
      <c r="I20" s="172">
        <f t="shared" si="0"/>
        <v>0</v>
      </c>
      <c r="J20" s="214">
        <f t="shared" si="1"/>
        <v>3</v>
      </c>
      <c r="K20" s="27">
        <f t="shared" si="2"/>
        <v>8.5666666666666664</v>
      </c>
      <c r="L20" s="172">
        <f t="shared" si="25"/>
        <v>5</v>
      </c>
      <c r="M20" s="32">
        <f>IF(Use_BOM_DF,Weather_Site!H23,IF(0.191*(Weather_Site!K23+104)*(Weather_Site!J23+1)^1.5/(3.52*(Weather_Site!J23+1)^1.5+Weather_Site!I23-1)&gt;10, 10,0.191*(Weather_Site!K23+104)*(Weather_Site!J23+1)^1.5/(3.52*(Weather_Site!J23+1)^1.5+Weather_Site!I23-1)))</f>
        <v>9.1999999999999993</v>
      </c>
      <c r="N20" s="32">
        <f t="shared" si="4"/>
        <v>9.5520044194437599</v>
      </c>
      <c r="O20" s="33">
        <f t="shared" si="5"/>
        <v>57.312026516662549</v>
      </c>
      <c r="P20" s="33">
        <f t="shared" si="6"/>
        <v>31.410131137015089</v>
      </c>
      <c r="Q20" s="32">
        <f t="shared" si="7"/>
        <v>-5.494365528338685E-2</v>
      </c>
      <c r="R20" s="42">
        <f t="shared" si="8"/>
        <v>0</v>
      </c>
      <c r="S20" s="42">
        <f t="shared" si="9"/>
        <v>136.22037086533385</v>
      </c>
      <c r="T20" s="42">
        <f t="shared" si="10"/>
        <v>8556</v>
      </c>
      <c r="U20" s="32">
        <f t="shared" si="11"/>
        <v>7.0524370231127858</v>
      </c>
      <c r="V20" s="33">
        <f t="shared" si="12"/>
        <v>8.5666666666666664</v>
      </c>
      <c r="W20" s="33">
        <f t="shared" si="13"/>
        <v>21.416666666666668</v>
      </c>
      <c r="X20" s="32">
        <f t="shared" si="14"/>
        <v>5.2350218561691824</v>
      </c>
      <c r="Y20" s="32">
        <f t="shared" si="15"/>
        <v>11.186200000000001</v>
      </c>
      <c r="Z20" s="268">
        <f>IF(Use_BOM_DF,M20/10,MIN(0.972+(0.342*LN(Weather_Site!J23))-(0.245*LN(Weather_Site!I23)),1))</f>
        <v>0.91999999999999993</v>
      </c>
      <c r="AA20" s="33">
        <f t="shared" si="16"/>
        <v>12.914427962627405</v>
      </c>
      <c r="AB20" s="33">
        <f t="shared" si="17"/>
        <v>12.914427962627405</v>
      </c>
      <c r="AC20" s="267">
        <f t="shared" si="18"/>
        <v>4.7922773319629286</v>
      </c>
      <c r="AD20" s="32">
        <f t="shared" si="19"/>
        <v>0.15207208505011799</v>
      </c>
      <c r="AE20" s="32">
        <f t="shared" si="20"/>
        <v>7.7178728973792579</v>
      </c>
      <c r="AF20" s="42">
        <f t="shared" si="21"/>
        <v>29.703184314043035</v>
      </c>
      <c r="AG20" s="42" t="str">
        <f t="shared" si="22"/>
        <v/>
      </c>
      <c r="AH20" s="83">
        <f t="shared" si="23"/>
        <v>9.6611924164721916</v>
      </c>
    </row>
    <row r="21" spans="1:34" x14ac:dyDescent="0.35">
      <c r="A21" s="23" t="str">
        <f>Weather_Site!A24</f>
        <v>Sun</v>
      </c>
      <c r="B21" s="24">
        <f>Weather_Site!B24</f>
        <v>36534</v>
      </c>
      <c r="C21" s="25">
        <f>Weather_Site!C24</f>
        <v>0.16666666666666666</v>
      </c>
      <c r="D21" s="27">
        <f>Weather_Site!D24</f>
        <v>18.399999999999999</v>
      </c>
      <c r="E21" s="27">
        <f>Weather_Site!E24</f>
        <v>48.4</v>
      </c>
      <c r="F21" s="28">
        <f>Weather_Site!F24</f>
        <v>245.7</v>
      </c>
      <c r="G21" s="27">
        <f>Weather_Site!G24</f>
        <v>21.5</v>
      </c>
      <c r="H21" s="27">
        <f>IF(Weather_Site!M24&lt;180,Weather_Site!M24+180,Weather_Site!M24-180)</f>
        <v>65.699999999999989</v>
      </c>
      <c r="I21" s="172">
        <f t="shared" si="0"/>
        <v>0</v>
      </c>
      <c r="J21" s="214">
        <f t="shared" si="1"/>
        <v>3</v>
      </c>
      <c r="K21" s="27">
        <f t="shared" si="2"/>
        <v>7.166666666666667</v>
      </c>
      <c r="L21" s="172">
        <f t="shared" si="25"/>
        <v>5</v>
      </c>
      <c r="M21" s="32">
        <f>IF(Use_BOM_DF,Weather_Site!H24,IF(0.191*(Weather_Site!K24+104)*(Weather_Site!J24+1)^1.5/(3.52*(Weather_Site!J24+1)^1.5+Weather_Site!I24-1)&gt;10, 10,0.191*(Weather_Site!K24+104)*(Weather_Site!J24+1)^1.5/(3.52*(Weather_Site!J24+1)^1.5+Weather_Site!I24-1)))</f>
        <v>9.1999999999999993</v>
      </c>
      <c r="N21" s="32">
        <f t="shared" si="4"/>
        <v>6.6109080480473335</v>
      </c>
      <c r="O21" s="33">
        <f t="shared" si="5"/>
        <v>39.665448288283997</v>
      </c>
      <c r="P21" s="33">
        <f t="shared" si="6"/>
        <v>23.983845236305193</v>
      </c>
      <c r="Q21" s="32">
        <f t="shared" si="7"/>
        <v>-0.28434917225230816</v>
      </c>
      <c r="R21" s="42">
        <f t="shared" si="8"/>
        <v>0</v>
      </c>
      <c r="S21" s="42">
        <f t="shared" si="9"/>
        <v>94.277630800559152</v>
      </c>
      <c r="T21" s="42">
        <f t="shared" si="10"/>
        <v>8556</v>
      </c>
      <c r="U21" s="32">
        <f t="shared" si="11"/>
        <v>8.0971967839840921</v>
      </c>
      <c r="V21" s="33">
        <f t="shared" si="12"/>
        <v>7.166666666666667</v>
      </c>
      <c r="W21" s="33">
        <f t="shared" si="13"/>
        <v>17.916666666666668</v>
      </c>
      <c r="X21" s="32">
        <f t="shared" si="14"/>
        <v>3.9973075393841997</v>
      </c>
      <c r="Y21" s="32">
        <f t="shared" si="15"/>
        <v>12.751000000000001</v>
      </c>
      <c r="Z21" s="268">
        <f>IF(Use_BOM_DF,M21/10,MIN(0.972+(0.342*LN(Weather_Site!J24))-(0.245*LN(Weather_Site!I24)),1))</f>
        <v>0.91999999999999993</v>
      </c>
      <c r="AA21" s="33">
        <f t="shared" si="16"/>
        <v>8.0393733055936192</v>
      </c>
      <c r="AB21" s="33">
        <f t="shared" si="17"/>
        <v>8.0393733055936192</v>
      </c>
      <c r="AC21" s="267">
        <f t="shared" si="18"/>
        <v>3.3595133698600197</v>
      </c>
      <c r="AD21" s="32">
        <f t="shared" si="19"/>
        <v>9.5619465553445929E-2</v>
      </c>
      <c r="AE21" s="32">
        <f t="shared" si="20"/>
        <v>4.132894867968826</v>
      </c>
      <c r="AF21" s="42">
        <f t="shared" si="21"/>
        <v>18.490558602865324</v>
      </c>
      <c r="AG21" s="42" t="str">
        <f t="shared" si="22"/>
        <v/>
      </c>
      <c r="AH21" s="83">
        <f t="shared" si="23"/>
        <v>6.5517567959377025</v>
      </c>
    </row>
    <row r="22" spans="1:34" x14ac:dyDescent="0.35">
      <c r="A22" s="23" t="str">
        <f>Weather_Site!A25</f>
        <v>Sun</v>
      </c>
      <c r="B22" s="24">
        <f>Weather_Site!B25</f>
        <v>36534</v>
      </c>
      <c r="C22" s="25">
        <f>Weather_Site!C25</f>
        <v>0.20833333333333334</v>
      </c>
      <c r="D22" s="27">
        <f>Weather_Site!D25</f>
        <v>16</v>
      </c>
      <c r="E22" s="27">
        <f>Weather_Site!E25</f>
        <v>48.7</v>
      </c>
      <c r="F22" s="28">
        <f>Weather_Site!F25</f>
        <v>248.9</v>
      </c>
      <c r="G22" s="27">
        <f>Weather_Site!G25</f>
        <v>20.6</v>
      </c>
      <c r="H22" s="27">
        <f>IF(Weather_Site!M25&lt;180,Weather_Site!M25+180,Weather_Site!M25-180)</f>
        <v>68.900000000000006</v>
      </c>
      <c r="I22" s="172">
        <f t="shared" si="0"/>
        <v>0</v>
      </c>
      <c r="J22" s="214">
        <f t="shared" si="1"/>
        <v>3</v>
      </c>
      <c r="K22" s="27">
        <f t="shared" si="2"/>
        <v>6.8666666666666671</v>
      </c>
      <c r="L22" s="172">
        <f t="shared" si="25"/>
        <v>5</v>
      </c>
      <c r="M22" s="32">
        <f>IF(Use_BOM_DF,Weather_Site!H25,IF(0.191*(Weather_Site!K25+104)*(Weather_Site!J25+1)^1.5/(3.52*(Weather_Site!J25+1)^1.5+Weather_Site!I25-1)&gt;10, 10,0.191*(Weather_Site!K25+104)*(Weather_Site!J25+1)^1.5/(3.52*(Weather_Site!J25+1)^1.5+Weather_Site!I25-1)))</f>
        <v>9.1999999999999993</v>
      </c>
      <c r="N22" s="32">
        <f t="shared" si="4"/>
        <v>5.9073126716749655</v>
      </c>
      <c r="O22" s="33">
        <f t="shared" si="5"/>
        <v>35.443876030049786</v>
      </c>
      <c r="P22" s="33">
        <f t="shared" si="6"/>
        <v>21.887385986959199</v>
      </c>
      <c r="Q22" s="32">
        <f t="shared" si="7"/>
        <v>-0.33922961160935294</v>
      </c>
      <c r="R22" s="42">
        <f t="shared" si="8"/>
        <v>0</v>
      </c>
      <c r="S22" s="42">
        <f t="shared" si="9"/>
        <v>84.243713425742925</v>
      </c>
      <c r="T22" s="42">
        <f t="shared" si="10"/>
        <v>8556</v>
      </c>
      <c r="U22" s="32">
        <f t="shared" si="11"/>
        <v>8.4686470887897087</v>
      </c>
      <c r="V22" s="33">
        <f t="shared" si="12"/>
        <v>6.8666666666666671</v>
      </c>
      <c r="W22" s="33">
        <f t="shared" si="13"/>
        <v>17.166666666666668</v>
      </c>
      <c r="X22" s="32">
        <f t="shared" si="14"/>
        <v>3.6478976644932</v>
      </c>
      <c r="Y22" s="32">
        <f t="shared" si="15"/>
        <v>13.461400000000001</v>
      </c>
      <c r="Z22" s="268">
        <f>IF(Use_BOM_DF,M22/10,MIN(0.972+(0.342*LN(Weather_Site!J25))-(0.245*LN(Weather_Site!I25)),1))</f>
        <v>0.91999999999999993</v>
      </c>
      <c r="AA22" s="33">
        <f t="shared" si="16"/>
        <v>6.6701112109032614</v>
      </c>
      <c r="AB22" s="33">
        <f t="shared" si="17"/>
        <v>6.6701112109032614</v>
      </c>
      <c r="AC22" s="267">
        <f t="shared" si="18"/>
        <v>2.8591813228069061</v>
      </c>
      <c r="AD22" s="32">
        <f t="shared" si="19"/>
        <v>7.9565050954253563E-2</v>
      </c>
      <c r="AE22" s="32">
        <f t="shared" si="20"/>
        <v>3.569322533137107</v>
      </c>
      <c r="AF22" s="42">
        <f t="shared" si="21"/>
        <v>15.3412557850775</v>
      </c>
      <c r="AG22" s="42" t="str">
        <f t="shared" si="22"/>
        <v/>
      </c>
      <c r="AH22" s="83">
        <f t="shared" si="23"/>
        <v>5.8385487366797744</v>
      </c>
    </row>
    <row r="23" spans="1:34" x14ac:dyDescent="0.35">
      <c r="A23" s="23" t="str">
        <f>Weather_Site!A26</f>
        <v>Sun</v>
      </c>
      <c r="B23" s="24">
        <f>Weather_Site!B26</f>
        <v>36534</v>
      </c>
      <c r="C23" s="25">
        <f>Weather_Site!C26</f>
        <v>0.25</v>
      </c>
      <c r="D23" s="27">
        <f>Weather_Site!D26</f>
        <v>14.4</v>
      </c>
      <c r="E23" s="27">
        <f>Weather_Site!E26</f>
        <v>51</v>
      </c>
      <c r="F23" s="28">
        <f>Weather_Site!F26</f>
        <v>246.5</v>
      </c>
      <c r="G23" s="27">
        <f>Weather_Site!G26</f>
        <v>21.1</v>
      </c>
      <c r="H23" s="27">
        <f>IF(Weather_Site!M26&lt;180,Weather_Site!M26+180,Weather_Site!M26-180)</f>
        <v>66.5</v>
      </c>
      <c r="I23" s="172">
        <f t="shared" si="0"/>
        <v>0</v>
      </c>
      <c r="J23" s="214">
        <f t="shared" si="1"/>
        <v>3</v>
      </c>
      <c r="K23" s="27">
        <f t="shared" si="2"/>
        <v>7.0333333333333341</v>
      </c>
      <c r="L23" s="172">
        <f t="shared" si="25"/>
        <v>5</v>
      </c>
      <c r="M23" s="32">
        <f>IF(Use_BOM_DF,Weather_Site!H26,IF(0.191*(Weather_Site!K26+104)*(Weather_Site!J26+1)^1.5/(3.52*(Weather_Site!J26+1)^1.5+Weather_Site!I26-1)&gt;10, 10,0.191*(Weather_Site!K26+104)*(Weather_Site!J26+1)^1.5/(3.52*(Weather_Site!J26+1)^1.5+Weather_Site!I26-1)))</f>
        <v>9.1999999999999993</v>
      </c>
      <c r="N23" s="32">
        <f t="shared" si="4"/>
        <v>5.2302601531835258</v>
      </c>
      <c r="O23" s="33">
        <f t="shared" si="5"/>
        <v>31.381560919101151</v>
      </c>
      <c r="P23" s="33">
        <f t="shared" si="6"/>
        <v>19.153404654106104</v>
      </c>
      <c r="Q23" s="32">
        <f t="shared" si="7"/>
        <v>-0.39203970805168509</v>
      </c>
      <c r="R23" s="42">
        <f t="shared" si="8"/>
        <v>0</v>
      </c>
      <c r="S23" s="42">
        <f t="shared" si="9"/>
        <v>74.588321623737983</v>
      </c>
      <c r="T23" s="42">
        <f t="shared" si="10"/>
        <v>8556</v>
      </c>
      <c r="U23" s="32">
        <f t="shared" si="11"/>
        <v>9.1332225960186779</v>
      </c>
      <c r="V23" s="33">
        <f t="shared" si="12"/>
        <v>7.0333333333333341</v>
      </c>
      <c r="W23" s="33">
        <f t="shared" si="13"/>
        <v>17.583333333333336</v>
      </c>
      <c r="X23" s="32">
        <f t="shared" si="14"/>
        <v>3.1922341090176847</v>
      </c>
      <c r="Y23" s="32">
        <f t="shared" si="15"/>
        <v>14.170200000000001</v>
      </c>
      <c r="Z23" s="268">
        <f>IF(Use_BOM_DF,M23/10,MIN(0.972+(0.342*LN(Weather_Site!J26))-(0.245*LN(Weather_Site!I26)),1))</f>
        <v>0.91999999999999993</v>
      </c>
      <c r="AA23" s="33">
        <f t="shared" si="16"/>
        <v>5.7596685698019536</v>
      </c>
      <c r="AB23" s="33">
        <f t="shared" si="17"/>
        <v>5.7596685698019536</v>
      </c>
      <c r="AC23" s="267">
        <f t="shared" si="18"/>
        <v>2.4342476441599041</v>
      </c>
      <c r="AD23" s="32">
        <f t="shared" si="19"/>
        <v>6.8839632414308169E-2</v>
      </c>
      <c r="AE23" s="32">
        <f t="shared" si="20"/>
        <v>3.1618460208388037</v>
      </c>
      <c r="AF23" s="42">
        <f t="shared" si="21"/>
        <v>13.247237710544493</v>
      </c>
      <c r="AG23" s="42" t="str">
        <f t="shared" si="22"/>
        <v/>
      </c>
      <c r="AH23" s="83">
        <f t="shared" si="23"/>
        <v>5.0406337113833812</v>
      </c>
    </row>
    <row r="24" spans="1:34" x14ac:dyDescent="0.35">
      <c r="A24" s="23" t="str">
        <f>Weather_Site!A27</f>
        <v>Sun</v>
      </c>
      <c r="B24" s="24">
        <f>Weather_Site!B27</f>
        <v>36534</v>
      </c>
      <c r="C24" s="25">
        <f>Weather_Site!C27</f>
        <v>0.29166666666666669</v>
      </c>
      <c r="D24" s="27">
        <f>Weather_Site!D27</f>
        <v>14.3</v>
      </c>
      <c r="E24" s="27">
        <f>Weather_Site!E27</f>
        <v>55</v>
      </c>
      <c r="F24" s="28">
        <f>Weather_Site!F27</f>
        <v>240</v>
      </c>
      <c r="G24" s="27">
        <f>Weather_Site!G27</f>
        <v>27.7</v>
      </c>
      <c r="H24" s="27">
        <f>IF(Weather_Site!M27&lt;180,Weather_Site!M27+180,Weather_Site!M27-180)</f>
        <v>60</v>
      </c>
      <c r="I24" s="172">
        <f t="shared" si="0"/>
        <v>0</v>
      </c>
      <c r="J24" s="214">
        <f t="shared" si="1"/>
        <v>3</v>
      </c>
      <c r="K24" s="27">
        <f t="shared" si="2"/>
        <v>9.2333333333333325</v>
      </c>
      <c r="L24" s="172">
        <v>15</v>
      </c>
      <c r="M24" s="32">
        <f>IF(Use_BOM_DF,Weather_Site!H27,IF(0.191*(Weather_Site!K27+104)*(Weather_Site!J27+1)^1.5/(3.52*(Weather_Site!J27+1)^1.5+Weather_Site!I27-1)&gt;10, 10,0.191*(Weather_Site!K27+104)*(Weather_Site!J27+1)^1.5/(3.52*(Weather_Site!J27+1)^1.5+Weather_Site!I27-1)))</f>
        <v>9.1999999999999993</v>
      </c>
      <c r="N24" s="32">
        <f t="shared" si="4"/>
        <v>5.2990153449278852</v>
      </c>
      <c r="O24" s="33">
        <f t="shared" si="5"/>
        <v>95.382276208701924</v>
      </c>
      <c r="P24" s="33">
        <f t="shared" si="6"/>
        <v>49.884621915680647</v>
      </c>
      <c r="Q24" s="32">
        <f t="shared" si="7"/>
        <v>2.8399695907131246</v>
      </c>
      <c r="R24" s="42">
        <f t="shared" si="8"/>
        <v>0</v>
      </c>
      <c r="S24" s="42">
        <f t="shared" si="9"/>
        <v>680.11950521510084</v>
      </c>
      <c r="T24" s="42">
        <f t="shared" si="10"/>
        <v>25667.999999999996</v>
      </c>
      <c r="U24" s="32">
        <f t="shared" si="11"/>
        <v>9.9759990298457648</v>
      </c>
      <c r="V24" s="33">
        <f t="shared" si="12"/>
        <v>9.2333333333333325</v>
      </c>
      <c r="W24" s="33">
        <f t="shared" si="13"/>
        <v>23.083333333333332</v>
      </c>
      <c r="X24" s="32">
        <f t="shared" si="14"/>
        <v>2.7713678842044804</v>
      </c>
      <c r="Y24" s="32">
        <f t="shared" si="15"/>
        <v>14.6464</v>
      </c>
      <c r="Z24" s="268">
        <f>IF(Use_BOM_DF,M24/10,MIN(0.972+(0.342*LN(Weather_Site!J27))-(0.245*LN(Weather_Site!I27)),1))</f>
        <v>0.91999999999999993</v>
      </c>
      <c r="AA24" s="33">
        <f t="shared" si="16"/>
        <v>18.691259753836356</v>
      </c>
      <c r="AB24" s="33">
        <f t="shared" si="17"/>
        <v>18.691259753836356</v>
      </c>
      <c r="AC24" s="267">
        <f t="shared" si="18"/>
        <v>6.5545051459383776</v>
      </c>
      <c r="AD24" s="32">
        <f t="shared" si="19"/>
        <v>0.60141164211815457</v>
      </c>
      <c r="AE24" s="32">
        <f t="shared" si="20"/>
        <v>7.4510458784227769</v>
      </c>
      <c r="AF24" s="42">
        <f t="shared" si="21"/>
        <v>128.96969230147084</v>
      </c>
      <c r="AG24" s="42" t="str">
        <f t="shared" si="22"/>
        <v/>
      </c>
      <c r="AH24" s="83">
        <f t="shared" si="23"/>
        <v>4.887194600190889</v>
      </c>
    </row>
    <row r="25" spans="1:34" x14ac:dyDescent="0.35">
      <c r="A25" s="45" t="str">
        <f>Weather_Site!A28</f>
        <v>Sun</v>
      </c>
      <c r="B25" s="46">
        <f>Weather_Site!B28</f>
        <v>36534</v>
      </c>
      <c r="C25" s="47">
        <f>Weather_Site!C28</f>
        <v>0.33333333333333331</v>
      </c>
      <c r="D25" s="48">
        <f>Weather_Site!D28</f>
        <v>15.8</v>
      </c>
      <c r="E25" s="48">
        <f>Weather_Site!E28</f>
        <v>52</v>
      </c>
      <c r="F25" s="49">
        <f>Weather_Site!F28</f>
        <v>220</v>
      </c>
      <c r="G25" s="48">
        <f>Weather_Site!G28</f>
        <v>24.1</v>
      </c>
      <c r="H25" s="48">
        <f>IF(Weather_Site!M28&lt;180,Weather_Site!M28+180,Weather_Site!M28-180)</f>
        <v>40</v>
      </c>
      <c r="I25" s="172">
        <f t="shared" si="0"/>
        <v>0</v>
      </c>
      <c r="J25" s="214">
        <f t="shared" si="1"/>
        <v>3</v>
      </c>
      <c r="K25" s="48">
        <f t="shared" si="2"/>
        <v>8.0333333333333332</v>
      </c>
      <c r="L25" s="172">
        <f t="shared" ref="L25:L29" si="26">C$4</f>
        <v>5</v>
      </c>
      <c r="M25" s="51">
        <f>IF(Use_BOM_DF,Weather_Site!H28,IF(0.191*(Weather_Site!K28+104)*(Weather_Site!J28+1)^1.5/(3.52*(Weather_Site!J28+1)^1.5+Weather_Site!I28-1)&gt;10, 10,0.191*(Weather_Site!K28+104)*(Weather_Site!J28+1)^1.5/(3.52*(Weather_Site!J28+1)^1.5+Weather_Site!I28-1)))</f>
        <v>9.1999999999999993</v>
      </c>
      <c r="N25" s="51">
        <f t="shared" si="4"/>
        <v>5.6830099850809193</v>
      </c>
      <c r="O25" s="52">
        <f t="shared" si="5"/>
        <v>34.09805991048551</v>
      </c>
      <c r="P25" s="52">
        <f t="shared" si="6"/>
        <v>19.400532003425745</v>
      </c>
      <c r="Q25" s="51">
        <f t="shared" si="7"/>
        <v>-0.35672522116368843</v>
      </c>
      <c r="R25" s="53">
        <f t="shared" si="8"/>
        <v>0</v>
      </c>
      <c r="S25" s="53">
        <f t="shared" si="9"/>
        <v>81.044950756440159</v>
      </c>
      <c r="T25" s="53">
        <f t="shared" si="10"/>
        <v>8556</v>
      </c>
      <c r="U25" s="51">
        <f t="shared" si="11"/>
        <v>9.1100789007493344</v>
      </c>
      <c r="V25" s="52">
        <f t="shared" si="12"/>
        <v>8.0333333333333332</v>
      </c>
      <c r="W25" s="52">
        <f t="shared" si="13"/>
        <v>20.083333333333336</v>
      </c>
      <c r="X25" s="51">
        <f t="shared" si="14"/>
        <v>3.2334220005709575</v>
      </c>
      <c r="Y25" s="51">
        <f t="shared" si="15"/>
        <v>13.887400000000001</v>
      </c>
      <c r="Z25" s="51">
        <f>IF(Use_BOM_DF,M25/10,MIN(0.972+(0.342*LN(Weather_Site!J28))-(0.245*LN(Weather_Site!I28)),1))</f>
        <v>0.91999999999999993</v>
      </c>
      <c r="AA25" s="52">
        <f t="shared" si="16"/>
        <v>6.6853698413664162</v>
      </c>
      <c r="AB25" s="52">
        <f t="shared" si="17"/>
        <v>6.6853698413664162</v>
      </c>
      <c r="AC25" s="52">
        <f t="shared" si="18"/>
        <v>2.5956405677864982</v>
      </c>
      <c r="AD25" s="51">
        <f t="shared" si="19"/>
        <v>7.9744456888394433E-2</v>
      </c>
      <c r="AE25" s="51">
        <f t="shared" si="20"/>
        <v>3.5759063194029648</v>
      </c>
      <c r="AF25" s="53">
        <f t="shared" si="21"/>
        <v>15.376350635142758</v>
      </c>
      <c r="AG25" s="53" t="str">
        <f t="shared" si="22"/>
        <v/>
      </c>
      <c r="AH25" s="294">
        <f t="shared" si="23"/>
        <v>5.4360896570994885</v>
      </c>
    </row>
    <row r="26" spans="1:34" x14ac:dyDescent="0.35">
      <c r="A26" s="45" t="str">
        <f>Weather_Site!A29</f>
        <v>Sun</v>
      </c>
      <c r="B26" s="46">
        <f>Weather_Site!B29</f>
        <v>36534</v>
      </c>
      <c r="C26" s="47">
        <f>Weather_Site!C29</f>
        <v>0.375</v>
      </c>
      <c r="D26" s="48">
        <f>Weather_Site!D29</f>
        <v>17.7</v>
      </c>
      <c r="E26" s="48">
        <f>Weather_Site!E29</f>
        <v>42</v>
      </c>
      <c r="F26" s="49">
        <f>Weather_Site!F29</f>
        <v>230</v>
      </c>
      <c r="G26" s="48">
        <f>Weather_Site!G29</f>
        <v>22.3</v>
      </c>
      <c r="H26" s="48">
        <f>IF(Weather_Site!M29&lt;180,Weather_Site!M29+180,Weather_Site!M29-180)</f>
        <v>50</v>
      </c>
      <c r="I26" s="172">
        <f t="shared" si="0"/>
        <v>0</v>
      </c>
      <c r="J26" s="214">
        <f t="shared" si="1"/>
        <v>3</v>
      </c>
      <c r="K26" s="48">
        <f t="shared" si="2"/>
        <v>7.4333333333333336</v>
      </c>
      <c r="L26" s="172">
        <f t="shared" si="26"/>
        <v>5</v>
      </c>
      <c r="M26" s="51">
        <f>IF(Use_BOM_DF,Weather_Site!H29,IF(0.191*(Weather_Site!K29+104)*(Weather_Site!J29+1)^1.5/(3.52*(Weather_Site!J29+1)^1.5+Weather_Site!I29-1)&gt;10, 10,0.191*(Weather_Site!K29+104)*(Weather_Site!J29+1)^1.5/(3.52*(Weather_Site!J29+1)^1.5+Weather_Site!I29-1)))</f>
        <v>9.1999999999999993</v>
      </c>
      <c r="N26" s="51">
        <f t="shared" si="4"/>
        <v>8.2036651122708459</v>
      </c>
      <c r="O26" s="52">
        <f t="shared" si="5"/>
        <v>49.221990673625072</v>
      </c>
      <c r="P26" s="52">
        <f t="shared" si="6"/>
        <v>29.210273761802771</v>
      </c>
      <c r="Q26" s="51">
        <f t="shared" si="7"/>
        <v>-0.16011412124287405</v>
      </c>
      <c r="R26" s="53">
        <f t="shared" si="8"/>
        <v>0</v>
      </c>
      <c r="S26" s="53">
        <f t="shared" si="9"/>
        <v>116.99181187288553</v>
      </c>
      <c r="T26" s="53">
        <f t="shared" si="10"/>
        <v>8556</v>
      </c>
      <c r="U26" s="51">
        <f t="shared" si="11"/>
        <v>7.1811398944288749</v>
      </c>
      <c r="V26" s="52">
        <f t="shared" si="12"/>
        <v>7.4333333333333336</v>
      </c>
      <c r="W26" s="52">
        <f t="shared" si="13"/>
        <v>18.583333333333336</v>
      </c>
      <c r="X26" s="51">
        <f t="shared" si="14"/>
        <v>4.8683789603004621</v>
      </c>
      <c r="Y26" s="51">
        <f t="shared" si="15"/>
        <v>12.2316</v>
      </c>
      <c r="Z26" s="51">
        <f>IF(Use_BOM_DF,M26/10,MIN(0.972+(0.342*LN(Weather_Site!J29))-(0.245*LN(Weather_Site!I29)),1))</f>
        <v>0.91999999999999993</v>
      </c>
      <c r="AA26" s="52">
        <f t="shared" si="16"/>
        <v>9.2523773849170858</v>
      </c>
      <c r="AB26" s="52">
        <f t="shared" si="17"/>
        <v>9.2523773849170858</v>
      </c>
      <c r="AC26" s="52">
        <f t="shared" si="18"/>
        <v>3.779908991758806</v>
      </c>
      <c r="AD26" s="51">
        <f t="shared" si="19"/>
        <v>0.10976720384697454</v>
      </c>
      <c r="AE26" s="51">
        <f t="shared" si="20"/>
        <v>4.5931517377583546</v>
      </c>
      <c r="AF26" s="53">
        <f t="shared" si="21"/>
        <v>21.280467985309297</v>
      </c>
      <c r="AG26" s="53" t="str">
        <f t="shared" si="22"/>
        <v/>
      </c>
      <c r="AH26" s="294">
        <f t="shared" si="23"/>
        <v>8.5898287305812602</v>
      </c>
    </row>
    <row r="27" spans="1:34" x14ac:dyDescent="0.35">
      <c r="A27" s="45" t="str">
        <f>Weather_Site!A30</f>
        <v>Sat</v>
      </c>
      <c r="B27" s="46">
        <f>Weather_Site!B30</f>
        <v>0</v>
      </c>
      <c r="C27" s="47">
        <f>Weather_Site!C30</f>
        <v>0</v>
      </c>
      <c r="D27" s="48">
        <f>Weather_Site!D30</f>
        <v>0</v>
      </c>
      <c r="E27" s="48">
        <f>Weather_Site!E30</f>
        <v>0</v>
      </c>
      <c r="F27" s="49">
        <f>Weather_Site!F30</f>
        <v>0</v>
      </c>
      <c r="G27" s="48">
        <f>Weather_Site!G30</f>
        <v>0</v>
      </c>
      <c r="H27" s="48">
        <f>IF(Weather_Site!M30&lt;180,Weather_Site!M30+180,Weather_Site!M30-180)</f>
        <v>180</v>
      </c>
      <c r="I27" s="172">
        <f t="shared" si="0"/>
        <v>0</v>
      </c>
      <c r="J27" s="214">
        <f t="shared" si="1"/>
        <v>3</v>
      </c>
      <c r="K27" s="48">
        <f t="shared" si="2"/>
        <v>0</v>
      </c>
      <c r="L27" s="172">
        <f t="shared" si="26"/>
        <v>5</v>
      </c>
      <c r="M27" s="51">
        <f>IF(Use_BOM_DF,Weather_Site!H30,IF(0.191*(Weather_Site!K30+104)*(Weather_Site!J30+1)^1.5/(3.52*(Weather_Site!J30+1)^1.5+Weather_Site!I30-1)&gt;10, 10,0.191*(Weather_Site!K30+104)*(Weather_Site!J30+1)^1.5/(3.52*(Weather_Site!J30+1)^1.5+Weather_Site!I30-1)))</f>
        <v>0</v>
      </c>
      <c r="N27" s="51" t="e">
        <f t="shared" si="4"/>
        <v>#NUM!</v>
      </c>
      <c r="O27" s="52" t="e">
        <f t="shared" si="5"/>
        <v>#NUM!</v>
      </c>
      <c r="P27" s="52" t="e">
        <f t="shared" si="6"/>
        <v>#NUM!</v>
      </c>
      <c r="Q27" s="51" t="e">
        <f t="shared" si="7"/>
        <v>#NUM!</v>
      </c>
      <c r="R27" s="53" t="e">
        <f t="shared" si="8"/>
        <v>#NUM!</v>
      </c>
      <c r="S27" s="53" t="e">
        <f t="shared" si="9"/>
        <v>#NUM!</v>
      </c>
      <c r="T27" s="53">
        <f t="shared" si="10"/>
        <v>0</v>
      </c>
      <c r="U27" s="51">
        <f t="shared" si="11"/>
        <v>3.0338080000000001</v>
      </c>
      <c r="V27" s="52">
        <f t="shared" si="12"/>
        <v>0</v>
      </c>
      <c r="W27" s="52">
        <f t="shared" si="13"/>
        <v>0</v>
      </c>
      <c r="X27" s="51" t="e">
        <f t="shared" si="14"/>
        <v>#NUM!</v>
      </c>
      <c r="Y27" s="51">
        <f t="shared" si="15"/>
        <v>12.519</v>
      </c>
      <c r="Z27" s="51">
        <f>IF(Use_BOM_DF,M27/10,MIN(0.972+(0.342*LN(Weather_Site!J30))-(0.245*LN(Weather_Site!I30)),1))</f>
        <v>0</v>
      </c>
      <c r="AA27" s="52">
        <f t="shared" si="16"/>
        <v>0</v>
      </c>
      <c r="AB27" s="52">
        <f t="shared" si="17"/>
        <v>0</v>
      </c>
      <c r="AC27" s="52">
        <f t="shared" si="18"/>
        <v>0</v>
      </c>
      <c r="AD27" s="51">
        <f t="shared" si="19"/>
        <v>0</v>
      </c>
      <c r="AE27" s="51">
        <f t="shared" si="20"/>
        <v>-2.19</v>
      </c>
      <c r="AF27" s="53">
        <f t="shared" si="21"/>
        <v>0</v>
      </c>
      <c r="AG27" s="53" t="e">
        <f t="shared" si="22"/>
        <v>#NUM!</v>
      </c>
      <c r="AH27" s="294">
        <f t="shared" si="23"/>
        <v>0</v>
      </c>
    </row>
    <row r="28" spans="1:34" x14ac:dyDescent="0.35">
      <c r="A28" s="45" t="str">
        <f>Weather_Site!A31</f>
        <v>Sat</v>
      </c>
      <c r="B28" s="46">
        <f>Weather_Site!B31</f>
        <v>0</v>
      </c>
      <c r="C28" s="47">
        <f>Weather_Site!C31</f>
        <v>0</v>
      </c>
      <c r="D28" s="48">
        <f>Weather_Site!D31</f>
        <v>0</v>
      </c>
      <c r="E28" s="48">
        <f>Weather_Site!E31</f>
        <v>0</v>
      </c>
      <c r="F28" s="49">
        <f>Weather_Site!F31</f>
        <v>0</v>
      </c>
      <c r="G28" s="48">
        <f>Weather_Site!G31</f>
        <v>0</v>
      </c>
      <c r="H28" s="48">
        <f>IF(Weather_Site!M31&lt;180,Weather_Site!M31+180,Weather_Site!M31-180)</f>
        <v>180</v>
      </c>
      <c r="I28" s="172">
        <f t="shared" si="0"/>
        <v>0</v>
      </c>
      <c r="J28" s="214">
        <f t="shared" si="1"/>
        <v>3</v>
      </c>
      <c r="K28" s="48">
        <f t="shared" si="2"/>
        <v>0</v>
      </c>
      <c r="L28" s="172">
        <f t="shared" si="26"/>
        <v>5</v>
      </c>
      <c r="M28" s="51">
        <f>IF(Use_BOM_DF,Weather_Site!H31,IF(0.191*(Weather_Site!K31+104)*(Weather_Site!J31+1)^1.5/(3.52*(Weather_Site!J31+1)^1.5+Weather_Site!I31-1)&gt;10, 10,0.191*(Weather_Site!K31+104)*(Weather_Site!J31+1)^1.5/(3.52*(Weather_Site!J31+1)^1.5+Weather_Site!I31-1)))</f>
        <v>0</v>
      </c>
      <c r="N28" s="51" t="e">
        <f t="shared" si="4"/>
        <v>#NUM!</v>
      </c>
      <c r="O28" s="52" t="e">
        <f t="shared" si="5"/>
        <v>#NUM!</v>
      </c>
      <c r="P28" s="52" t="e">
        <f t="shared" si="6"/>
        <v>#NUM!</v>
      </c>
      <c r="Q28" s="51" t="e">
        <f t="shared" si="7"/>
        <v>#NUM!</v>
      </c>
      <c r="R28" s="53" t="e">
        <f t="shared" si="8"/>
        <v>#NUM!</v>
      </c>
      <c r="S28" s="53" t="e">
        <f t="shared" si="9"/>
        <v>#NUM!</v>
      </c>
      <c r="T28" s="53">
        <f t="shared" si="10"/>
        <v>0</v>
      </c>
      <c r="U28" s="51">
        <f t="shared" si="11"/>
        <v>3.0338080000000001</v>
      </c>
      <c r="V28" s="52">
        <f t="shared" si="12"/>
        <v>0</v>
      </c>
      <c r="W28" s="52">
        <f t="shared" si="13"/>
        <v>0</v>
      </c>
      <c r="X28" s="51" t="e">
        <f t="shared" si="14"/>
        <v>#NUM!</v>
      </c>
      <c r="Y28" s="51">
        <f t="shared" si="15"/>
        <v>12.519</v>
      </c>
      <c r="Z28" s="51">
        <f>IF(Use_BOM_DF,M28/10,MIN(0.972+(0.342*LN(Weather_Site!J31))-(0.245*LN(Weather_Site!I31)),1))</f>
        <v>0</v>
      </c>
      <c r="AA28" s="52">
        <f t="shared" si="16"/>
        <v>0</v>
      </c>
      <c r="AB28" s="52">
        <f t="shared" si="17"/>
        <v>0</v>
      </c>
      <c r="AC28" s="52">
        <f t="shared" si="18"/>
        <v>0</v>
      </c>
      <c r="AD28" s="51">
        <f t="shared" si="19"/>
        <v>0</v>
      </c>
      <c r="AE28" s="51">
        <f t="shared" si="20"/>
        <v>-2.19</v>
      </c>
      <c r="AF28" s="53">
        <f t="shared" si="21"/>
        <v>0</v>
      </c>
      <c r="AG28" s="53" t="e">
        <f t="shared" si="22"/>
        <v>#NUM!</v>
      </c>
      <c r="AH28" s="294">
        <f t="shared" si="23"/>
        <v>0</v>
      </c>
    </row>
    <row r="29" spans="1:34" x14ac:dyDescent="0.35">
      <c r="A29" s="45" t="str">
        <f>Weather_Site!A32</f>
        <v>Sat</v>
      </c>
      <c r="B29" s="46">
        <f>Weather_Site!B32</f>
        <v>0</v>
      </c>
      <c r="C29" s="47">
        <f>Weather_Site!C32</f>
        <v>0</v>
      </c>
      <c r="D29" s="48">
        <f>Weather_Site!D32</f>
        <v>0</v>
      </c>
      <c r="E29" s="48">
        <f>Weather_Site!E32</f>
        <v>0</v>
      </c>
      <c r="F29" s="49">
        <f>Weather_Site!F32</f>
        <v>0</v>
      </c>
      <c r="G29" s="48">
        <f>Weather_Site!G32</f>
        <v>0</v>
      </c>
      <c r="H29" s="48">
        <f>IF(Weather_Site!M32&lt;180,Weather_Site!M32+180,Weather_Site!M32-180)</f>
        <v>180</v>
      </c>
      <c r="I29" s="172">
        <f t="shared" si="0"/>
        <v>0</v>
      </c>
      <c r="J29" s="214">
        <f t="shared" si="1"/>
        <v>3</v>
      </c>
      <c r="K29" s="48">
        <f t="shared" si="2"/>
        <v>0</v>
      </c>
      <c r="L29" s="172">
        <f t="shared" si="26"/>
        <v>5</v>
      </c>
      <c r="M29" s="51">
        <f>IF(Use_BOM_DF,Weather_Site!H32,IF(0.191*(Weather_Site!K32+104)*(Weather_Site!J32+1)^1.5/(3.52*(Weather_Site!J32+1)^1.5+Weather_Site!I32-1)&gt;10, 10,0.191*(Weather_Site!K32+104)*(Weather_Site!J32+1)^1.5/(3.52*(Weather_Site!J32+1)^1.5+Weather_Site!I32-1)))</f>
        <v>0</v>
      </c>
      <c r="N29" s="51" t="e">
        <f t="shared" si="4"/>
        <v>#NUM!</v>
      </c>
      <c r="O29" s="52" t="e">
        <f t="shared" si="5"/>
        <v>#NUM!</v>
      </c>
      <c r="P29" s="52" t="e">
        <f t="shared" si="6"/>
        <v>#NUM!</v>
      </c>
      <c r="Q29" s="51" t="e">
        <f t="shared" si="7"/>
        <v>#NUM!</v>
      </c>
      <c r="R29" s="53" t="e">
        <f t="shared" si="8"/>
        <v>#NUM!</v>
      </c>
      <c r="S29" s="53" t="e">
        <f t="shared" si="9"/>
        <v>#NUM!</v>
      </c>
      <c r="T29" s="53">
        <f t="shared" si="10"/>
        <v>0</v>
      </c>
      <c r="U29" s="51">
        <f t="shared" si="11"/>
        <v>3.0338080000000001</v>
      </c>
      <c r="V29" s="52">
        <f t="shared" si="12"/>
        <v>0</v>
      </c>
      <c r="W29" s="52">
        <f t="shared" si="13"/>
        <v>0</v>
      </c>
      <c r="X29" s="51" t="e">
        <f t="shared" si="14"/>
        <v>#NUM!</v>
      </c>
      <c r="Y29" s="51">
        <f t="shared" si="15"/>
        <v>12.519</v>
      </c>
      <c r="Z29" s="51">
        <f>IF(Use_BOM_DF,M29/10,MIN(0.972+(0.342*LN(Weather_Site!J32))-(0.245*LN(Weather_Site!I32)),1))</f>
        <v>0</v>
      </c>
      <c r="AA29" s="52">
        <f t="shared" si="16"/>
        <v>0</v>
      </c>
      <c r="AB29" s="52">
        <f t="shared" si="17"/>
        <v>0</v>
      </c>
      <c r="AC29" s="52">
        <f t="shared" si="18"/>
        <v>0</v>
      </c>
      <c r="AD29" s="51">
        <f t="shared" si="19"/>
        <v>0</v>
      </c>
      <c r="AE29" s="51">
        <f t="shared" si="20"/>
        <v>-2.19</v>
      </c>
      <c r="AF29" s="53">
        <f t="shared" si="21"/>
        <v>0</v>
      </c>
      <c r="AG29" s="53" t="e">
        <f t="shared" si="22"/>
        <v>#NUM!</v>
      </c>
      <c r="AH29" s="294">
        <f t="shared" si="23"/>
        <v>0</v>
      </c>
    </row>
    <row r="30" spans="1:34" x14ac:dyDescent="0.35">
      <c r="A30" s="23" t="str">
        <f>Weather_Site!A33</f>
        <v>Sat</v>
      </c>
      <c r="B30" s="24">
        <f>Weather_Site!B33</f>
        <v>0</v>
      </c>
      <c r="C30" s="25">
        <f>Weather_Site!C33</f>
        <v>0</v>
      </c>
      <c r="D30" s="27">
        <f>Weather_Site!D33</f>
        <v>0</v>
      </c>
      <c r="E30" s="27">
        <f>Weather_Site!E33</f>
        <v>0</v>
      </c>
      <c r="F30" s="28">
        <f>Weather_Site!F33</f>
        <v>0</v>
      </c>
      <c r="G30" s="27">
        <f>Weather_Site!G33</f>
        <v>0</v>
      </c>
      <c r="H30" s="27">
        <f>IF(Weather_Site!M33&lt;180,Weather_Site!M33+180,Weather_Site!M33-180)</f>
        <v>180</v>
      </c>
      <c r="I30" s="172">
        <f t="shared" si="0"/>
        <v>0</v>
      </c>
      <c r="J30" s="214">
        <f t="shared" si="1"/>
        <v>3</v>
      </c>
      <c r="K30" s="27">
        <f t="shared" si="2"/>
        <v>0</v>
      </c>
      <c r="L30" s="172">
        <f t="shared" ref="L30:L61" si="27">C$4</f>
        <v>5</v>
      </c>
      <c r="M30" s="32">
        <f>IF(Use_BOM_DF,Weather_Site!H33,IF(0.191*(Weather_Site!K33+104)*(Weather_Site!J33+1)^1.5/(3.52*(Weather_Site!J33+1)^1.5+Weather_Site!I33-1)&gt;10, 10,0.191*(Weather_Site!K33+104)*(Weather_Site!J33+1)^1.5/(3.52*(Weather_Site!J33+1)^1.5+Weather_Site!I33-1)))</f>
        <v>0</v>
      </c>
      <c r="N30" s="32" t="e">
        <f t="shared" si="4"/>
        <v>#NUM!</v>
      </c>
      <c r="O30" s="33" t="e">
        <f t="shared" si="5"/>
        <v>#NUM!</v>
      </c>
      <c r="P30" s="33" t="e">
        <f t="shared" si="6"/>
        <v>#NUM!</v>
      </c>
      <c r="Q30" s="32" t="e">
        <f t="shared" si="7"/>
        <v>#NUM!</v>
      </c>
      <c r="R30" s="42" t="e">
        <f t="shared" si="8"/>
        <v>#NUM!</v>
      </c>
      <c r="S30" s="42" t="e">
        <f t="shared" si="9"/>
        <v>#NUM!</v>
      </c>
      <c r="T30" s="42">
        <f t="shared" si="10"/>
        <v>0</v>
      </c>
      <c r="U30" s="32">
        <f t="shared" si="11"/>
        <v>3.0338080000000001</v>
      </c>
      <c r="V30" s="33">
        <f t="shared" si="12"/>
        <v>0</v>
      </c>
      <c r="W30" s="33">
        <f t="shared" si="13"/>
        <v>0</v>
      </c>
      <c r="X30" s="32" t="e">
        <f t="shared" si="14"/>
        <v>#NUM!</v>
      </c>
      <c r="Y30" s="32">
        <f t="shared" si="15"/>
        <v>12.519</v>
      </c>
      <c r="Z30" s="268">
        <f>IF(Use_BOM_DF,M30/10,MIN(0.972+(0.342*LN(Weather_Site!J33))-(0.245*LN(Weather_Site!I33)),1))</f>
        <v>0</v>
      </c>
      <c r="AA30" s="33">
        <f t="shared" si="16"/>
        <v>0</v>
      </c>
      <c r="AB30" s="33">
        <f t="shared" si="17"/>
        <v>0</v>
      </c>
      <c r="AC30" s="267">
        <f t="shared" si="18"/>
        <v>0</v>
      </c>
      <c r="AD30" s="32">
        <f t="shared" si="19"/>
        <v>0</v>
      </c>
      <c r="AE30" s="32">
        <f t="shared" si="20"/>
        <v>-2.19</v>
      </c>
      <c r="AF30" s="42">
        <f t="shared" si="21"/>
        <v>0</v>
      </c>
      <c r="AG30" s="42" t="e">
        <f t="shared" si="22"/>
        <v>#NUM!</v>
      </c>
      <c r="AH30" s="83">
        <f t="shared" si="23"/>
        <v>0</v>
      </c>
    </row>
    <row r="31" spans="1:34" x14ac:dyDescent="0.35">
      <c r="A31" s="23" t="str">
        <f>Weather_Site!A34</f>
        <v>Sat</v>
      </c>
      <c r="B31" s="24">
        <f>Weather_Site!B34</f>
        <v>0</v>
      </c>
      <c r="C31" s="25">
        <f>Weather_Site!C34</f>
        <v>0</v>
      </c>
      <c r="D31" s="27">
        <f>Weather_Site!D34</f>
        <v>0</v>
      </c>
      <c r="E31" s="27">
        <f>Weather_Site!E34</f>
        <v>0</v>
      </c>
      <c r="F31" s="28">
        <f>Weather_Site!F34</f>
        <v>0</v>
      </c>
      <c r="G31" s="27">
        <f>Weather_Site!G34</f>
        <v>0</v>
      </c>
      <c r="H31" s="27">
        <f>IF(Weather_Site!M34&lt;180,Weather_Site!M34+180,Weather_Site!M34-180)</f>
        <v>180</v>
      </c>
      <c r="I31" s="172">
        <f t="shared" si="0"/>
        <v>0</v>
      </c>
      <c r="J31" s="214">
        <f t="shared" si="1"/>
        <v>3</v>
      </c>
      <c r="K31" s="27">
        <f t="shared" si="2"/>
        <v>0</v>
      </c>
      <c r="L31" s="172">
        <f t="shared" si="27"/>
        <v>5</v>
      </c>
      <c r="M31" s="32">
        <f>IF(Use_BOM_DF,Weather_Site!H34,IF(0.191*(Weather_Site!K34+104)*(Weather_Site!J34+1)^1.5/(3.52*(Weather_Site!J34+1)^1.5+Weather_Site!I34-1)&gt;10, 10,0.191*(Weather_Site!K34+104)*(Weather_Site!J34+1)^1.5/(3.52*(Weather_Site!J34+1)^1.5+Weather_Site!I34-1)))</f>
        <v>0</v>
      </c>
      <c r="N31" s="32" t="e">
        <f t="shared" si="4"/>
        <v>#NUM!</v>
      </c>
      <c r="O31" s="33" t="e">
        <f t="shared" si="5"/>
        <v>#NUM!</v>
      </c>
      <c r="P31" s="33" t="e">
        <f t="shared" si="6"/>
        <v>#NUM!</v>
      </c>
      <c r="Q31" s="32" t="e">
        <f t="shared" si="7"/>
        <v>#NUM!</v>
      </c>
      <c r="R31" s="42" t="e">
        <f t="shared" si="8"/>
        <v>#NUM!</v>
      </c>
      <c r="S31" s="42" t="e">
        <f t="shared" si="9"/>
        <v>#NUM!</v>
      </c>
      <c r="T31" s="42">
        <f t="shared" si="10"/>
        <v>0</v>
      </c>
      <c r="U31" s="32">
        <f t="shared" si="11"/>
        <v>3.0338080000000001</v>
      </c>
      <c r="V31" s="33">
        <f t="shared" si="12"/>
        <v>0</v>
      </c>
      <c r="W31" s="33">
        <f t="shared" si="13"/>
        <v>0</v>
      </c>
      <c r="X31" s="32" t="e">
        <f t="shared" si="14"/>
        <v>#NUM!</v>
      </c>
      <c r="Y31" s="32">
        <f t="shared" si="15"/>
        <v>12.519</v>
      </c>
      <c r="Z31" s="268">
        <f>IF(Use_BOM_DF,M31/10,MIN(0.972+(0.342*LN(Weather_Site!J34))-(0.245*LN(Weather_Site!I34)),1))</f>
        <v>0</v>
      </c>
      <c r="AA31" s="33">
        <f t="shared" si="16"/>
        <v>0</v>
      </c>
      <c r="AB31" s="33">
        <f t="shared" si="17"/>
        <v>0</v>
      </c>
      <c r="AC31" s="267">
        <f t="shared" si="18"/>
        <v>0</v>
      </c>
      <c r="AD31" s="32">
        <f t="shared" si="19"/>
        <v>0</v>
      </c>
      <c r="AE31" s="32">
        <f t="shared" si="20"/>
        <v>-2.19</v>
      </c>
      <c r="AF31" s="42">
        <f t="shared" si="21"/>
        <v>0</v>
      </c>
      <c r="AG31" s="42" t="e">
        <f t="shared" si="22"/>
        <v>#NUM!</v>
      </c>
      <c r="AH31" s="83">
        <f t="shared" si="23"/>
        <v>0</v>
      </c>
    </row>
    <row r="32" spans="1:34" x14ac:dyDescent="0.35">
      <c r="A32" s="23" t="str">
        <f>Weather_Site!A35</f>
        <v>Sat</v>
      </c>
      <c r="B32" s="24">
        <f>Weather_Site!B35</f>
        <v>0</v>
      </c>
      <c r="C32" s="25">
        <f>Weather_Site!C35</f>
        <v>0</v>
      </c>
      <c r="D32" s="27">
        <f>Weather_Site!D35</f>
        <v>0</v>
      </c>
      <c r="E32" s="27">
        <f>Weather_Site!E35</f>
        <v>0</v>
      </c>
      <c r="F32" s="28">
        <f>Weather_Site!F35</f>
        <v>0</v>
      </c>
      <c r="G32" s="27">
        <f>Weather_Site!G35</f>
        <v>0</v>
      </c>
      <c r="H32" s="27">
        <f>IF(Weather_Site!M35&lt;180,Weather_Site!M35+180,Weather_Site!M35-180)</f>
        <v>180</v>
      </c>
      <c r="I32" s="172">
        <f t="shared" si="0"/>
        <v>0</v>
      </c>
      <c r="J32" s="214">
        <f t="shared" si="1"/>
        <v>3</v>
      </c>
      <c r="K32" s="27">
        <f t="shared" si="2"/>
        <v>0</v>
      </c>
      <c r="L32" s="172">
        <f t="shared" si="27"/>
        <v>5</v>
      </c>
      <c r="M32" s="32">
        <f>IF(Use_BOM_DF,Weather_Site!H35,IF(0.191*(Weather_Site!K35+104)*(Weather_Site!J35+1)^1.5/(3.52*(Weather_Site!J35+1)^1.5+Weather_Site!I35-1)&gt;10, 10,0.191*(Weather_Site!K35+104)*(Weather_Site!J35+1)^1.5/(3.52*(Weather_Site!J35+1)^1.5+Weather_Site!I35-1)))</f>
        <v>0</v>
      </c>
      <c r="N32" s="32" t="e">
        <f t="shared" si="4"/>
        <v>#NUM!</v>
      </c>
      <c r="O32" s="33" t="e">
        <f t="shared" si="5"/>
        <v>#NUM!</v>
      </c>
      <c r="P32" s="33" t="e">
        <f t="shared" si="6"/>
        <v>#NUM!</v>
      </c>
      <c r="Q32" s="32" t="e">
        <f t="shared" si="7"/>
        <v>#NUM!</v>
      </c>
      <c r="R32" s="42" t="e">
        <f t="shared" si="8"/>
        <v>#NUM!</v>
      </c>
      <c r="S32" s="42" t="e">
        <f t="shared" si="9"/>
        <v>#NUM!</v>
      </c>
      <c r="T32" s="42">
        <f t="shared" si="10"/>
        <v>0</v>
      </c>
      <c r="U32" s="32">
        <f t="shared" si="11"/>
        <v>3.0338080000000001</v>
      </c>
      <c r="V32" s="33">
        <f t="shared" si="12"/>
        <v>0</v>
      </c>
      <c r="W32" s="33">
        <f t="shared" si="13"/>
        <v>0</v>
      </c>
      <c r="X32" s="32" t="e">
        <f t="shared" si="14"/>
        <v>#NUM!</v>
      </c>
      <c r="Y32" s="32">
        <f t="shared" si="15"/>
        <v>12.519</v>
      </c>
      <c r="Z32" s="268">
        <f>IF(Use_BOM_DF,M32/10,MIN(0.972+(0.342*LN(Weather_Site!J35))-(0.245*LN(Weather_Site!I35)),1))</f>
        <v>0</v>
      </c>
      <c r="AA32" s="33">
        <f t="shared" si="16"/>
        <v>0</v>
      </c>
      <c r="AB32" s="33">
        <f t="shared" si="17"/>
        <v>0</v>
      </c>
      <c r="AC32" s="267">
        <f t="shared" si="18"/>
        <v>0</v>
      </c>
      <c r="AD32" s="32">
        <f t="shared" si="19"/>
        <v>0</v>
      </c>
      <c r="AE32" s="32">
        <f t="shared" si="20"/>
        <v>-2.19</v>
      </c>
      <c r="AF32" s="42">
        <f t="shared" si="21"/>
        <v>0</v>
      </c>
      <c r="AG32" s="42" t="e">
        <f t="shared" si="22"/>
        <v>#NUM!</v>
      </c>
      <c r="AH32" s="83">
        <f t="shared" si="23"/>
        <v>0</v>
      </c>
    </row>
    <row r="33" spans="1:34" x14ac:dyDescent="0.35">
      <c r="A33" s="23" t="str">
        <f>Weather_Site!A36</f>
        <v>Sat</v>
      </c>
      <c r="B33" s="24">
        <f>Weather_Site!B36</f>
        <v>0</v>
      </c>
      <c r="C33" s="25">
        <f>Weather_Site!C36</f>
        <v>0</v>
      </c>
      <c r="D33" s="27">
        <f>Weather_Site!D36</f>
        <v>0</v>
      </c>
      <c r="E33" s="27">
        <f>Weather_Site!E36</f>
        <v>0</v>
      </c>
      <c r="F33" s="28">
        <f>Weather_Site!F36</f>
        <v>0</v>
      </c>
      <c r="G33" s="27">
        <f>Weather_Site!G36</f>
        <v>0</v>
      </c>
      <c r="H33" s="27">
        <f>IF(Weather_Site!M36&lt;180,Weather_Site!M36+180,Weather_Site!M36-180)</f>
        <v>180</v>
      </c>
      <c r="I33" s="172">
        <f t="shared" si="0"/>
        <v>0</v>
      </c>
      <c r="J33" s="214">
        <f t="shared" si="1"/>
        <v>3</v>
      </c>
      <c r="K33" s="27">
        <f t="shared" si="2"/>
        <v>0</v>
      </c>
      <c r="L33" s="172">
        <f t="shared" si="27"/>
        <v>5</v>
      </c>
      <c r="M33" s="32">
        <f>IF(Use_BOM_DF,Weather_Site!H36,IF(0.191*(Weather_Site!K36+104)*(Weather_Site!J36+1)^1.5/(3.52*(Weather_Site!J36+1)^1.5+Weather_Site!I36-1)&gt;10, 10,0.191*(Weather_Site!K36+104)*(Weather_Site!J36+1)^1.5/(3.52*(Weather_Site!J36+1)^1.5+Weather_Site!I36-1)))</f>
        <v>0</v>
      </c>
      <c r="N33" s="32" t="e">
        <f t="shared" si="4"/>
        <v>#NUM!</v>
      </c>
      <c r="O33" s="33" t="e">
        <f t="shared" si="5"/>
        <v>#NUM!</v>
      </c>
      <c r="P33" s="33" t="e">
        <f t="shared" si="6"/>
        <v>#NUM!</v>
      </c>
      <c r="Q33" s="32" t="e">
        <f t="shared" si="7"/>
        <v>#NUM!</v>
      </c>
      <c r="R33" s="42" t="e">
        <f t="shared" si="8"/>
        <v>#NUM!</v>
      </c>
      <c r="S33" s="42" t="e">
        <f t="shared" si="9"/>
        <v>#NUM!</v>
      </c>
      <c r="T33" s="42">
        <f t="shared" si="10"/>
        <v>0</v>
      </c>
      <c r="U33" s="32">
        <f t="shared" si="11"/>
        <v>3.0338080000000001</v>
      </c>
      <c r="V33" s="33">
        <f t="shared" si="12"/>
        <v>0</v>
      </c>
      <c r="W33" s="33">
        <f t="shared" si="13"/>
        <v>0</v>
      </c>
      <c r="X33" s="32" t="e">
        <f t="shared" si="14"/>
        <v>#NUM!</v>
      </c>
      <c r="Y33" s="32">
        <f t="shared" si="15"/>
        <v>12.519</v>
      </c>
      <c r="Z33" s="268">
        <f>IF(Use_BOM_DF,M33/10,MIN(0.972+(0.342*LN(Weather_Site!J36))-(0.245*LN(Weather_Site!I36)),1))</f>
        <v>0</v>
      </c>
      <c r="AA33" s="33">
        <f t="shared" si="16"/>
        <v>0</v>
      </c>
      <c r="AB33" s="33">
        <f t="shared" si="17"/>
        <v>0</v>
      </c>
      <c r="AC33" s="267">
        <f t="shared" si="18"/>
        <v>0</v>
      </c>
      <c r="AD33" s="32">
        <f t="shared" si="19"/>
        <v>0</v>
      </c>
      <c r="AE33" s="32">
        <f t="shared" si="20"/>
        <v>-2.19</v>
      </c>
      <c r="AF33" s="42">
        <f t="shared" si="21"/>
        <v>0</v>
      </c>
      <c r="AG33" s="42" t="e">
        <f t="shared" si="22"/>
        <v>#NUM!</v>
      </c>
      <c r="AH33" s="83">
        <f t="shared" si="23"/>
        <v>0</v>
      </c>
    </row>
    <row r="34" spans="1:34" x14ac:dyDescent="0.35">
      <c r="A34" s="23" t="str">
        <f>Weather_Site!A37</f>
        <v>Sat</v>
      </c>
      <c r="B34" s="24">
        <f>Weather_Site!B37</f>
        <v>0</v>
      </c>
      <c r="C34" s="25">
        <f>Weather_Site!C37</f>
        <v>0</v>
      </c>
      <c r="D34" s="27">
        <f>Weather_Site!D37</f>
        <v>0</v>
      </c>
      <c r="E34" s="27">
        <f>Weather_Site!E37</f>
        <v>0</v>
      </c>
      <c r="F34" s="28">
        <f>Weather_Site!F37</f>
        <v>0</v>
      </c>
      <c r="G34" s="27">
        <f>Weather_Site!G37</f>
        <v>0</v>
      </c>
      <c r="H34" s="27">
        <f>IF(Weather_Site!M37&lt;180,Weather_Site!M37+180,Weather_Site!M37-180)</f>
        <v>180</v>
      </c>
      <c r="I34" s="172">
        <f t="shared" si="0"/>
        <v>0</v>
      </c>
      <c r="J34" s="214">
        <f t="shared" si="1"/>
        <v>3</v>
      </c>
      <c r="K34" s="27">
        <f t="shared" si="2"/>
        <v>0</v>
      </c>
      <c r="L34" s="172">
        <f t="shared" si="27"/>
        <v>5</v>
      </c>
      <c r="M34" s="32">
        <f>IF(Use_BOM_DF,Weather_Site!H37,IF(0.191*(Weather_Site!K37+104)*(Weather_Site!J37+1)^1.5/(3.52*(Weather_Site!J37+1)^1.5+Weather_Site!I37-1)&gt;10, 10,0.191*(Weather_Site!K37+104)*(Weather_Site!J37+1)^1.5/(3.52*(Weather_Site!J37+1)^1.5+Weather_Site!I37-1)))</f>
        <v>0</v>
      </c>
      <c r="N34" s="32" t="e">
        <f t="shared" si="4"/>
        <v>#NUM!</v>
      </c>
      <c r="O34" s="33" t="e">
        <f t="shared" si="5"/>
        <v>#NUM!</v>
      </c>
      <c r="P34" s="33" t="e">
        <f t="shared" si="6"/>
        <v>#NUM!</v>
      </c>
      <c r="Q34" s="32" t="e">
        <f t="shared" si="7"/>
        <v>#NUM!</v>
      </c>
      <c r="R34" s="42" t="e">
        <f t="shared" si="8"/>
        <v>#NUM!</v>
      </c>
      <c r="S34" s="42" t="e">
        <f t="shared" si="9"/>
        <v>#NUM!</v>
      </c>
      <c r="T34" s="42">
        <f t="shared" si="10"/>
        <v>0</v>
      </c>
      <c r="U34" s="32">
        <f t="shared" si="11"/>
        <v>3.0338080000000001</v>
      </c>
      <c r="V34" s="33">
        <f t="shared" si="12"/>
        <v>0</v>
      </c>
      <c r="W34" s="33">
        <f t="shared" si="13"/>
        <v>0</v>
      </c>
      <c r="X34" s="32" t="e">
        <f t="shared" si="14"/>
        <v>#NUM!</v>
      </c>
      <c r="Y34" s="32">
        <f t="shared" si="15"/>
        <v>12.519</v>
      </c>
      <c r="Z34" s="268">
        <f>IF(Use_BOM_DF,M34/10,MIN(0.972+(0.342*LN(Weather_Site!J37))-(0.245*LN(Weather_Site!I37)),1))</f>
        <v>0</v>
      </c>
      <c r="AA34" s="33">
        <f t="shared" si="16"/>
        <v>0</v>
      </c>
      <c r="AB34" s="33">
        <f t="shared" si="17"/>
        <v>0</v>
      </c>
      <c r="AC34" s="267">
        <f t="shared" si="18"/>
        <v>0</v>
      </c>
      <c r="AD34" s="32">
        <f t="shared" si="19"/>
        <v>0</v>
      </c>
      <c r="AE34" s="32">
        <f t="shared" si="20"/>
        <v>-2.19</v>
      </c>
      <c r="AF34" s="42">
        <f t="shared" si="21"/>
        <v>0</v>
      </c>
      <c r="AG34" s="42" t="e">
        <f t="shared" si="22"/>
        <v>#NUM!</v>
      </c>
      <c r="AH34" s="83">
        <f t="shared" si="23"/>
        <v>0</v>
      </c>
    </row>
    <row r="35" spans="1:34" x14ac:dyDescent="0.35">
      <c r="A35" s="45" t="str">
        <f>Weather_Site!A38</f>
        <v>Sat</v>
      </c>
      <c r="B35" s="46">
        <f>Weather_Site!B38</f>
        <v>0</v>
      </c>
      <c r="C35" s="47">
        <f>Weather_Site!C38</f>
        <v>0</v>
      </c>
      <c r="D35" s="48">
        <f>Weather_Site!D38</f>
        <v>0</v>
      </c>
      <c r="E35" s="48">
        <f>Weather_Site!E38</f>
        <v>0</v>
      </c>
      <c r="F35" s="49">
        <f>Weather_Site!F38</f>
        <v>0</v>
      </c>
      <c r="G35" s="48">
        <f>Weather_Site!G38</f>
        <v>0</v>
      </c>
      <c r="H35" s="48">
        <f>IF(Weather_Site!M38&lt;180,Weather_Site!M38+180,Weather_Site!M38-180)</f>
        <v>180</v>
      </c>
      <c r="I35" s="172">
        <f t="shared" si="0"/>
        <v>0</v>
      </c>
      <c r="J35" s="214">
        <f t="shared" si="1"/>
        <v>3</v>
      </c>
      <c r="K35" s="48">
        <f t="shared" si="2"/>
        <v>0</v>
      </c>
      <c r="L35" s="172">
        <f t="shared" si="27"/>
        <v>5</v>
      </c>
      <c r="M35" s="51">
        <f>IF(Use_BOM_DF,Weather_Site!H38,IF(0.191*(Weather_Site!K38+104)*(Weather_Site!J38+1)^1.5/(3.52*(Weather_Site!J38+1)^1.5+Weather_Site!I38-1)&gt;10, 10,0.191*(Weather_Site!K38+104)*(Weather_Site!J38+1)^1.5/(3.52*(Weather_Site!J38+1)^1.5+Weather_Site!I38-1)))</f>
        <v>0</v>
      </c>
      <c r="N35" s="51" t="e">
        <f t="shared" si="4"/>
        <v>#NUM!</v>
      </c>
      <c r="O35" s="52" t="e">
        <f t="shared" si="5"/>
        <v>#NUM!</v>
      </c>
      <c r="P35" s="52" t="e">
        <f t="shared" si="6"/>
        <v>#NUM!</v>
      </c>
      <c r="Q35" s="51" t="e">
        <f t="shared" si="7"/>
        <v>#NUM!</v>
      </c>
      <c r="R35" s="53" t="e">
        <f t="shared" si="8"/>
        <v>#NUM!</v>
      </c>
      <c r="S35" s="53" t="e">
        <f t="shared" si="9"/>
        <v>#NUM!</v>
      </c>
      <c r="T35" s="53">
        <f t="shared" si="10"/>
        <v>0</v>
      </c>
      <c r="U35" s="51">
        <f t="shared" si="11"/>
        <v>3.0338080000000001</v>
      </c>
      <c r="V35" s="52">
        <f t="shared" si="12"/>
        <v>0</v>
      </c>
      <c r="W35" s="52">
        <f t="shared" si="13"/>
        <v>0</v>
      </c>
      <c r="X35" s="51" t="e">
        <f t="shared" si="14"/>
        <v>#NUM!</v>
      </c>
      <c r="Y35" s="51">
        <f t="shared" si="15"/>
        <v>12.519</v>
      </c>
      <c r="Z35" s="51">
        <f>IF(Use_BOM_DF,M35/10,MIN(0.972+(0.342*LN(Weather_Site!J38))-(0.245*LN(Weather_Site!I38)),1))</f>
        <v>0</v>
      </c>
      <c r="AA35" s="52">
        <f t="shared" si="16"/>
        <v>0</v>
      </c>
      <c r="AB35" s="52">
        <f t="shared" si="17"/>
        <v>0</v>
      </c>
      <c r="AC35" s="52">
        <f t="shared" si="18"/>
        <v>0</v>
      </c>
      <c r="AD35" s="51">
        <f t="shared" si="19"/>
        <v>0</v>
      </c>
      <c r="AE35" s="51">
        <f t="shared" si="20"/>
        <v>-2.19</v>
      </c>
      <c r="AF35" s="53">
        <f t="shared" si="21"/>
        <v>0</v>
      </c>
      <c r="AG35" s="53" t="e">
        <f t="shared" si="22"/>
        <v>#NUM!</v>
      </c>
      <c r="AH35" s="294">
        <f t="shared" si="23"/>
        <v>0</v>
      </c>
    </row>
    <row r="36" spans="1:34" x14ac:dyDescent="0.35">
      <c r="A36" s="45" t="str">
        <f>Weather_Site!A39</f>
        <v>Sat</v>
      </c>
      <c r="B36" s="46">
        <f>Weather_Site!B39</f>
        <v>0</v>
      </c>
      <c r="C36" s="47">
        <f>Weather_Site!C39</f>
        <v>0</v>
      </c>
      <c r="D36" s="48">
        <f>Weather_Site!D39</f>
        <v>0</v>
      </c>
      <c r="E36" s="48">
        <f>Weather_Site!E39</f>
        <v>0</v>
      </c>
      <c r="F36" s="49">
        <f>Weather_Site!F39</f>
        <v>0</v>
      </c>
      <c r="G36" s="48">
        <f>Weather_Site!G39</f>
        <v>0</v>
      </c>
      <c r="H36" s="48">
        <f>IF(Weather_Site!M39&lt;180,Weather_Site!M39+180,Weather_Site!M39-180)</f>
        <v>180</v>
      </c>
      <c r="I36" s="172">
        <f t="shared" si="0"/>
        <v>0</v>
      </c>
      <c r="J36" s="214">
        <f t="shared" si="1"/>
        <v>3</v>
      </c>
      <c r="K36" s="48">
        <f t="shared" si="2"/>
        <v>0</v>
      </c>
      <c r="L36" s="172">
        <f t="shared" si="27"/>
        <v>5</v>
      </c>
      <c r="M36" s="51">
        <f>IF(Use_BOM_DF,Weather_Site!H39,IF(0.191*(Weather_Site!K39+104)*(Weather_Site!J39+1)^1.5/(3.52*(Weather_Site!J39+1)^1.5+Weather_Site!I39-1)&gt;10, 10,0.191*(Weather_Site!K39+104)*(Weather_Site!J39+1)^1.5/(3.52*(Weather_Site!J39+1)^1.5+Weather_Site!I39-1)))</f>
        <v>0</v>
      </c>
      <c r="N36" s="51" t="e">
        <f t="shared" si="4"/>
        <v>#NUM!</v>
      </c>
      <c r="O36" s="52" t="e">
        <f t="shared" si="5"/>
        <v>#NUM!</v>
      </c>
      <c r="P36" s="52" t="e">
        <f t="shared" si="6"/>
        <v>#NUM!</v>
      </c>
      <c r="Q36" s="51" t="e">
        <f t="shared" si="7"/>
        <v>#NUM!</v>
      </c>
      <c r="R36" s="53" t="e">
        <f t="shared" si="8"/>
        <v>#NUM!</v>
      </c>
      <c r="S36" s="53" t="e">
        <f t="shared" si="9"/>
        <v>#NUM!</v>
      </c>
      <c r="T36" s="53">
        <f t="shared" si="10"/>
        <v>0</v>
      </c>
      <c r="U36" s="51">
        <f t="shared" si="11"/>
        <v>3.0338080000000001</v>
      </c>
      <c r="V36" s="52">
        <f t="shared" si="12"/>
        <v>0</v>
      </c>
      <c r="W36" s="52">
        <f t="shared" si="13"/>
        <v>0</v>
      </c>
      <c r="X36" s="51" t="e">
        <f t="shared" si="14"/>
        <v>#NUM!</v>
      </c>
      <c r="Y36" s="51">
        <f t="shared" si="15"/>
        <v>12.519</v>
      </c>
      <c r="Z36" s="51">
        <f>IF(Use_BOM_DF,M36/10,MIN(0.972+(0.342*LN(Weather_Site!J39))-(0.245*LN(Weather_Site!I39)),1))</f>
        <v>0</v>
      </c>
      <c r="AA36" s="52">
        <f t="shared" si="16"/>
        <v>0</v>
      </c>
      <c r="AB36" s="52">
        <f t="shared" si="17"/>
        <v>0</v>
      </c>
      <c r="AC36" s="52">
        <f t="shared" si="18"/>
        <v>0</v>
      </c>
      <c r="AD36" s="51">
        <f t="shared" si="19"/>
        <v>0</v>
      </c>
      <c r="AE36" s="51">
        <f t="shared" si="20"/>
        <v>-2.19</v>
      </c>
      <c r="AF36" s="53">
        <f t="shared" si="21"/>
        <v>0</v>
      </c>
      <c r="AG36" s="53" t="e">
        <f t="shared" si="22"/>
        <v>#NUM!</v>
      </c>
      <c r="AH36" s="294">
        <f t="shared" si="23"/>
        <v>0</v>
      </c>
    </row>
    <row r="37" spans="1:34" x14ac:dyDescent="0.35">
      <c r="A37" s="45" t="str">
        <f>Weather_Site!A40</f>
        <v>Sat</v>
      </c>
      <c r="B37" s="46">
        <f>Weather_Site!B40</f>
        <v>0</v>
      </c>
      <c r="C37" s="47">
        <f>Weather_Site!C40</f>
        <v>0</v>
      </c>
      <c r="D37" s="48">
        <f>Weather_Site!D40</f>
        <v>0</v>
      </c>
      <c r="E37" s="48">
        <f>Weather_Site!E40</f>
        <v>0</v>
      </c>
      <c r="F37" s="49">
        <f>Weather_Site!F40</f>
        <v>0</v>
      </c>
      <c r="G37" s="48">
        <f>Weather_Site!G40</f>
        <v>0</v>
      </c>
      <c r="H37" s="48">
        <f>IF(Weather_Site!M40&lt;180,Weather_Site!M40+180,Weather_Site!M40-180)</f>
        <v>180</v>
      </c>
      <c r="I37" s="172">
        <f t="shared" si="0"/>
        <v>0</v>
      </c>
      <c r="J37" s="214">
        <f t="shared" si="1"/>
        <v>3</v>
      </c>
      <c r="K37" s="48">
        <f t="shared" si="2"/>
        <v>0</v>
      </c>
      <c r="L37" s="172">
        <f t="shared" si="27"/>
        <v>5</v>
      </c>
      <c r="M37" s="51">
        <f>IF(Use_BOM_DF,Weather_Site!H40,IF(0.191*(Weather_Site!K40+104)*(Weather_Site!J40+1)^1.5/(3.52*(Weather_Site!J40+1)^1.5+Weather_Site!I40-1)&gt;10, 10,0.191*(Weather_Site!K40+104)*(Weather_Site!J40+1)^1.5/(3.52*(Weather_Site!J40+1)^1.5+Weather_Site!I40-1)))</f>
        <v>0</v>
      </c>
      <c r="N37" s="51" t="e">
        <f t="shared" si="4"/>
        <v>#NUM!</v>
      </c>
      <c r="O37" s="52" t="e">
        <f t="shared" si="5"/>
        <v>#NUM!</v>
      </c>
      <c r="P37" s="52" t="e">
        <f t="shared" si="6"/>
        <v>#NUM!</v>
      </c>
      <c r="Q37" s="51" t="e">
        <f t="shared" si="7"/>
        <v>#NUM!</v>
      </c>
      <c r="R37" s="53" t="e">
        <f t="shared" si="8"/>
        <v>#NUM!</v>
      </c>
      <c r="S37" s="53" t="e">
        <f t="shared" si="9"/>
        <v>#NUM!</v>
      </c>
      <c r="T37" s="53">
        <f t="shared" si="10"/>
        <v>0</v>
      </c>
      <c r="U37" s="51">
        <f t="shared" si="11"/>
        <v>3.0338080000000001</v>
      </c>
      <c r="V37" s="52">
        <f t="shared" si="12"/>
        <v>0</v>
      </c>
      <c r="W37" s="52">
        <f t="shared" si="13"/>
        <v>0</v>
      </c>
      <c r="X37" s="51" t="e">
        <f t="shared" si="14"/>
        <v>#NUM!</v>
      </c>
      <c r="Y37" s="51">
        <f t="shared" si="15"/>
        <v>12.519</v>
      </c>
      <c r="Z37" s="51">
        <f>IF(Use_BOM_DF,M37/10,MIN(0.972+(0.342*LN(Weather_Site!J40))-(0.245*LN(Weather_Site!I40)),1))</f>
        <v>0</v>
      </c>
      <c r="AA37" s="52">
        <f t="shared" si="16"/>
        <v>0</v>
      </c>
      <c r="AB37" s="52">
        <f t="shared" si="17"/>
        <v>0</v>
      </c>
      <c r="AC37" s="52">
        <f t="shared" si="18"/>
        <v>0</v>
      </c>
      <c r="AD37" s="51">
        <f t="shared" si="19"/>
        <v>0</v>
      </c>
      <c r="AE37" s="51">
        <f t="shared" si="20"/>
        <v>-2.19</v>
      </c>
      <c r="AF37" s="53">
        <f t="shared" si="21"/>
        <v>0</v>
      </c>
      <c r="AG37" s="53" t="e">
        <f t="shared" si="22"/>
        <v>#NUM!</v>
      </c>
      <c r="AH37" s="294">
        <f t="shared" si="23"/>
        <v>0</v>
      </c>
    </row>
    <row r="38" spans="1:34" x14ac:dyDescent="0.35">
      <c r="A38" s="45" t="str">
        <f>Weather_Site!A41</f>
        <v>Sat</v>
      </c>
      <c r="B38" s="46">
        <f>Weather_Site!B41</f>
        <v>0</v>
      </c>
      <c r="C38" s="47">
        <f>Weather_Site!C41</f>
        <v>0</v>
      </c>
      <c r="D38" s="48">
        <f>Weather_Site!D41</f>
        <v>0</v>
      </c>
      <c r="E38" s="48">
        <f>Weather_Site!E41</f>
        <v>0</v>
      </c>
      <c r="F38" s="49">
        <f>Weather_Site!F41</f>
        <v>0</v>
      </c>
      <c r="G38" s="48">
        <f>Weather_Site!G41</f>
        <v>0</v>
      </c>
      <c r="H38" s="48">
        <f>IF(Weather_Site!M41&lt;180,Weather_Site!M41+180,Weather_Site!M41-180)</f>
        <v>180</v>
      </c>
      <c r="I38" s="172">
        <f t="shared" si="0"/>
        <v>0</v>
      </c>
      <c r="J38" s="214">
        <f t="shared" si="1"/>
        <v>3</v>
      </c>
      <c r="K38" s="48">
        <f t="shared" si="2"/>
        <v>0</v>
      </c>
      <c r="L38" s="172">
        <f t="shared" si="27"/>
        <v>5</v>
      </c>
      <c r="M38" s="51">
        <f>IF(Use_BOM_DF,Weather_Site!H41,IF(0.191*(Weather_Site!K41+104)*(Weather_Site!J41+1)^1.5/(3.52*(Weather_Site!J41+1)^1.5+Weather_Site!I41-1)&gt;10, 10,0.191*(Weather_Site!K41+104)*(Weather_Site!J41+1)^1.5/(3.52*(Weather_Site!J41+1)^1.5+Weather_Site!I41-1)))</f>
        <v>0</v>
      </c>
      <c r="N38" s="51" t="e">
        <f t="shared" si="4"/>
        <v>#NUM!</v>
      </c>
      <c r="O38" s="52" t="e">
        <f t="shared" si="5"/>
        <v>#NUM!</v>
      </c>
      <c r="P38" s="52" t="e">
        <f t="shared" si="6"/>
        <v>#NUM!</v>
      </c>
      <c r="Q38" s="51" t="e">
        <f t="shared" si="7"/>
        <v>#NUM!</v>
      </c>
      <c r="R38" s="53" t="e">
        <f t="shared" si="8"/>
        <v>#NUM!</v>
      </c>
      <c r="S38" s="53" t="e">
        <f t="shared" si="9"/>
        <v>#NUM!</v>
      </c>
      <c r="T38" s="53">
        <f t="shared" si="10"/>
        <v>0</v>
      </c>
      <c r="U38" s="51">
        <f t="shared" si="11"/>
        <v>3.0338080000000001</v>
      </c>
      <c r="V38" s="52">
        <f t="shared" si="12"/>
        <v>0</v>
      </c>
      <c r="W38" s="52">
        <f t="shared" si="13"/>
        <v>0</v>
      </c>
      <c r="X38" s="51" t="e">
        <f t="shared" si="14"/>
        <v>#NUM!</v>
      </c>
      <c r="Y38" s="51">
        <f t="shared" si="15"/>
        <v>12.519</v>
      </c>
      <c r="Z38" s="51">
        <f>IF(Use_BOM_DF,M38/10,MIN(0.972+(0.342*LN(Weather_Site!J41))-(0.245*LN(Weather_Site!I41)),1))</f>
        <v>0</v>
      </c>
      <c r="AA38" s="52">
        <f t="shared" si="16"/>
        <v>0</v>
      </c>
      <c r="AB38" s="52">
        <f t="shared" si="17"/>
        <v>0</v>
      </c>
      <c r="AC38" s="52">
        <f t="shared" si="18"/>
        <v>0</v>
      </c>
      <c r="AD38" s="51">
        <f t="shared" si="19"/>
        <v>0</v>
      </c>
      <c r="AE38" s="51">
        <f t="shared" si="20"/>
        <v>-2.19</v>
      </c>
      <c r="AF38" s="53">
        <f t="shared" si="21"/>
        <v>0</v>
      </c>
      <c r="AG38" s="53" t="e">
        <f t="shared" si="22"/>
        <v>#NUM!</v>
      </c>
      <c r="AH38" s="294">
        <f t="shared" si="23"/>
        <v>0</v>
      </c>
    </row>
    <row r="39" spans="1:34" x14ac:dyDescent="0.35">
      <c r="A39" s="45" t="str">
        <f>Weather_Site!A42</f>
        <v>Sat</v>
      </c>
      <c r="B39" s="46">
        <f>Weather_Site!B42</f>
        <v>0</v>
      </c>
      <c r="C39" s="47">
        <f>Weather_Site!C42</f>
        <v>0</v>
      </c>
      <c r="D39" s="48">
        <f>Weather_Site!D42</f>
        <v>0</v>
      </c>
      <c r="E39" s="48">
        <f>Weather_Site!E42</f>
        <v>0</v>
      </c>
      <c r="F39" s="49">
        <f>Weather_Site!F42</f>
        <v>0</v>
      </c>
      <c r="G39" s="48">
        <f>Weather_Site!G42</f>
        <v>0</v>
      </c>
      <c r="H39" s="48">
        <f>IF(Weather_Site!M42&lt;180,Weather_Site!M42+180,Weather_Site!M42-180)</f>
        <v>180</v>
      </c>
      <c r="I39" s="172">
        <f t="shared" si="0"/>
        <v>0</v>
      </c>
      <c r="J39" s="214">
        <f t="shared" si="1"/>
        <v>3</v>
      </c>
      <c r="K39" s="48">
        <f t="shared" si="2"/>
        <v>0</v>
      </c>
      <c r="L39" s="172">
        <f t="shared" si="27"/>
        <v>5</v>
      </c>
      <c r="M39" s="51">
        <f>IF(Use_BOM_DF,Weather_Site!H42,IF(0.191*(Weather_Site!K42+104)*(Weather_Site!J42+1)^1.5/(3.52*(Weather_Site!J42+1)^1.5+Weather_Site!I42-1)&gt;10, 10,0.191*(Weather_Site!K42+104)*(Weather_Site!J42+1)^1.5/(3.52*(Weather_Site!J42+1)^1.5+Weather_Site!I42-1)))</f>
        <v>0</v>
      </c>
      <c r="N39" s="51" t="e">
        <f t="shared" si="4"/>
        <v>#NUM!</v>
      </c>
      <c r="O39" s="52" t="e">
        <f t="shared" si="5"/>
        <v>#NUM!</v>
      </c>
      <c r="P39" s="52" t="e">
        <f t="shared" si="6"/>
        <v>#NUM!</v>
      </c>
      <c r="Q39" s="51" t="e">
        <f t="shared" si="7"/>
        <v>#NUM!</v>
      </c>
      <c r="R39" s="53" t="e">
        <f t="shared" si="8"/>
        <v>#NUM!</v>
      </c>
      <c r="S39" s="53" t="e">
        <f t="shared" si="9"/>
        <v>#NUM!</v>
      </c>
      <c r="T39" s="53">
        <f t="shared" si="10"/>
        <v>0</v>
      </c>
      <c r="U39" s="51">
        <f t="shared" si="11"/>
        <v>3.0338080000000001</v>
      </c>
      <c r="V39" s="52">
        <f t="shared" si="12"/>
        <v>0</v>
      </c>
      <c r="W39" s="52">
        <f t="shared" si="13"/>
        <v>0</v>
      </c>
      <c r="X39" s="51" t="e">
        <f t="shared" si="14"/>
        <v>#NUM!</v>
      </c>
      <c r="Y39" s="51">
        <f t="shared" si="15"/>
        <v>12.519</v>
      </c>
      <c r="Z39" s="51">
        <f>IF(Use_BOM_DF,M39/10,MIN(0.972+(0.342*LN(Weather_Site!J42))-(0.245*LN(Weather_Site!I42)),1))</f>
        <v>0</v>
      </c>
      <c r="AA39" s="52">
        <f t="shared" si="16"/>
        <v>0</v>
      </c>
      <c r="AB39" s="52">
        <f t="shared" si="17"/>
        <v>0</v>
      </c>
      <c r="AC39" s="52">
        <f t="shared" si="18"/>
        <v>0</v>
      </c>
      <c r="AD39" s="51">
        <f t="shared" si="19"/>
        <v>0</v>
      </c>
      <c r="AE39" s="51">
        <f t="shared" si="20"/>
        <v>-2.19</v>
      </c>
      <c r="AF39" s="53">
        <f t="shared" si="21"/>
        <v>0</v>
      </c>
      <c r="AG39" s="53" t="e">
        <f t="shared" si="22"/>
        <v>#NUM!</v>
      </c>
      <c r="AH39" s="294">
        <f t="shared" si="23"/>
        <v>0</v>
      </c>
    </row>
    <row r="40" spans="1:34" x14ac:dyDescent="0.35">
      <c r="A40" s="23" t="str">
        <f>Weather_Site!A43</f>
        <v>Sat</v>
      </c>
      <c r="B40" s="24">
        <f>Weather_Site!B43</f>
        <v>0</v>
      </c>
      <c r="C40" s="25">
        <f>Weather_Site!C43</f>
        <v>0</v>
      </c>
      <c r="D40" s="27">
        <f>Weather_Site!D43</f>
        <v>0</v>
      </c>
      <c r="E40" s="27">
        <f>Weather_Site!E43</f>
        <v>0</v>
      </c>
      <c r="F40" s="28">
        <f>Weather_Site!F43</f>
        <v>0</v>
      </c>
      <c r="G40" s="27">
        <f>Weather_Site!G43</f>
        <v>0</v>
      </c>
      <c r="H40" s="27">
        <f>IF(Weather_Site!M43&lt;180,Weather_Site!M43+180,Weather_Site!M43-180)</f>
        <v>180</v>
      </c>
      <c r="I40" s="172">
        <f t="shared" si="0"/>
        <v>0</v>
      </c>
      <c r="J40" s="214">
        <f t="shared" si="1"/>
        <v>3</v>
      </c>
      <c r="K40" s="27">
        <f t="shared" si="2"/>
        <v>0</v>
      </c>
      <c r="L40" s="172">
        <f t="shared" si="27"/>
        <v>5</v>
      </c>
      <c r="M40" s="32">
        <f>IF(Use_BOM_DF,Weather_Site!H43,IF(0.191*(Weather_Site!K43+104)*(Weather_Site!J43+1)^1.5/(3.52*(Weather_Site!J43+1)^1.5+Weather_Site!I43-1)&gt;10, 10,0.191*(Weather_Site!K43+104)*(Weather_Site!J43+1)^1.5/(3.52*(Weather_Site!J43+1)^1.5+Weather_Site!I43-1)))</f>
        <v>0</v>
      </c>
      <c r="N40" s="32" t="e">
        <f t="shared" si="4"/>
        <v>#NUM!</v>
      </c>
      <c r="O40" s="33" t="e">
        <f t="shared" si="5"/>
        <v>#NUM!</v>
      </c>
      <c r="P40" s="33" t="e">
        <f t="shared" si="6"/>
        <v>#NUM!</v>
      </c>
      <c r="Q40" s="32" t="e">
        <f t="shared" si="7"/>
        <v>#NUM!</v>
      </c>
      <c r="R40" s="42" t="e">
        <f t="shared" si="8"/>
        <v>#NUM!</v>
      </c>
      <c r="S40" s="42" t="e">
        <f t="shared" si="9"/>
        <v>#NUM!</v>
      </c>
      <c r="T40" s="42">
        <f t="shared" si="10"/>
        <v>0</v>
      </c>
      <c r="U40" s="32">
        <f t="shared" si="11"/>
        <v>3.0338080000000001</v>
      </c>
      <c r="V40" s="33">
        <f t="shared" si="12"/>
        <v>0</v>
      </c>
      <c r="W40" s="33">
        <f t="shared" si="13"/>
        <v>0</v>
      </c>
      <c r="X40" s="32" t="e">
        <f t="shared" si="14"/>
        <v>#NUM!</v>
      </c>
      <c r="Y40" s="32">
        <f t="shared" si="15"/>
        <v>12.519</v>
      </c>
      <c r="Z40" s="268">
        <f>IF(Use_BOM_DF,M40/10,MIN(0.972+(0.342*LN(Weather_Site!J43))-(0.245*LN(Weather_Site!I43)),1))</f>
        <v>0</v>
      </c>
      <c r="AA40" s="33">
        <f t="shared" si="16"/>
        <v>0</v>
      </c>
      <c r="AB40" s="33">
        <f t="shared" si="17"/>
        <v>0</v>
      </c>
      <c r="AC40" s="33">
        <f t="shared" si="18"/>
        <v>0</v>
      </c>
      <c r="AD40" s="32">
        <f t="shared" si="19"/>
        <v>0</v>
      </c>
      <c r="AE40" s="32">
        <f t="shared" si="20"/>
        <v>-2.19</v>
      </c>
      <c r="AF40" s="42">
        <f t="shared" si="21"/>
        <v>0</v>
      </c>
      <c r="AG40" s="42" t="e">
        <f t="shared" si="22"/>
        <v>#NUM!</v>
      </c>
      <c r="AH40" s="83">
        <f t="shared" si="23"/>
        <v>0</v>
      </c>
    </row>
    <row r="41" spans="1:34" x14ac:dyDescent="0.35">
      <c r="A41" s="23" t="str">
        <f>Weather_Site!A44</f>
        <v>Sat</v>
      </c>
      <c r="B41" s="24">
        <f>Weather_Site!B44</f>
        <v>0</v>
      </c>
      <c r="C41" s="25">
        <f>Weather_Site!C44</f>
        <v>0</v>
      </c>
      <c r="D41" s="27">
        <f>Weather_Site!D44</f>
        <v>0</v>
      </c>
      <c r="E41" s="27">
        <f>Weather_Site!E44</f>
        <v>0</v>
      </c>
      <c r="F41" s="28">
        <f>Weather_Site!F44</f>
        <v>0</v>
      </c>
      <c r="G41" s="27">
        <f>Weather_Site!G44</f>
        <v>0</v>
      </c>
      <c r="H41" s="27">
        <f>IF(Weather_Site!M44&lt;180,Weather_Site!M44+180,Weather_Site!M44-180)</f>
        <v>180</v>
      </c>
      <c r="I41" s="172">
        <f t="shared" si="0"/>
        <v>0</v>
      </c>
      <c r="J41" s="214">
        <f t="shared" si="1"/>
        <v>3</v>
      </c>
      <c r="K41" s="27">
        <f t="shared" si="2"/>
        <v>0</v>
      </c>
      <c r="L41" s="172">
        <f t="shared" si="27"/>
        <v>5</v>
      </c>
      <c r="M41" s="32">
        <f>IF(Use_BOM_DF,Weather_Site!H44,IF(0.191*(Weather_Site!K44+104)*(Weather_Site!J44+1)^1.5/(3.52*(Weather_Site!J44+1)^1.5+Weather_Site!I44-1)&gt;10, 10,0.191*(Weather_Site!K44+104)*(Weather_Site!J44+1)^1.5/(3.52*(Weather_Site!J44+1)^1.5+Weather_Site!I44-1)))</f>
        <v>0</v>
      </c>
      <c r="N41" s="32" t="e">
        <f t="shared" si="4"/>
        <v>#NUM!</v>
      </c>
      <c r="O41" s="33" t="e">
        <f t="shared" si="5"/>
        <v>#NUM!</v>
      </c>
      <c r="P41" s="33" t="e">
        <f t="shared" si="6"/>
        <v>#NUM!</v>
      </c>
      <c r="Q41" s="32" t="e">
        <f t="shared" si="7"/>
        <v>#NUM!</v>
      </c>
      <c r="R41" s="42" t="e">
        <f t="shared" si="8"/>
        <v>#NUM!</v>
      </c>
      <c r="S41" s="42" t="e">
        <f t="shared" si="9"/>
        <v>#NUM!</v>
      </c>
      <c r="T41" s="42">
        <f t="shared" si="10"/>
        <v>0</v>
      </c>
      <c r="U41" s="32">
        <f t="shared" si="11"/>
        <v>3.0338080000000001</v>
      </c>
      <c r="V41" s="33">
        <f t="shared" si="12"/>
        <v>0</v>
      </c>
      <c r="W41" s="33">
        <f t="shared" si="13"/>
        <v>0</v>
      </c>
      <c r="X41" s="32" t="e">
        <f t="shared" si="14"/>
        <v>#NUM!</v>
      </c>
      <c r="Y41" s="32">
        <f t="shared" si="15"/>
        <v>12.519</v>
      </c>
      <c r="Z41" s="268">
        <f>IF(Use_BOM_DF,M41/10,MIN(0.972+(0.342*LN(Weather_Site!J44))-(0.245*LN(Weather_Site!I44)),1))</f>
        <v>0</v>
      </c>
      <c r="AA41" s="33">
        <f t="shared" si="16"/>
        <v>0</v>
      </c>
      <c r="AB41" s="33">
        <f t="shared" si="17"/>
        <v>0</v>
      </c>
      <c r="AC41" s="33">
        <f t="shared" si="18"/>
        <v>0</v>
      </c>
      <c r="AD41" s="32">
        <f t="shared" si="19"/>
        <v>0</v>
      </c>
      <c r="AE41" s="32">
        <f t="shared" si="20"/>
        <v>-2.19</v>
      </c>
      <c r="AF41" s="42">
        <f t="shared" si="21"/>
        <v>0</v>
      </c>
      <c r="AG41" s="42" t="e">
        <f t="shared" si="22"/>
        <v>#NUM!</v>
      </c>
      <c r="AH41" s="83">
        <f t="shared" si="23"/>
        <v>0</v>
      </c>
    </row>
    <row r="42" spans="1:34" x14ac:dyDescent="0.35">
      <c r="A42" s="23" t="str">
        <f>Weather_Site!A45</f>
        <v>Sat</v>
      </c>
      <c r="B42" s="24">
        <f>Weather_Site!B45</f>
        <v>0</v>
      </c>
      <c r="C42" s="25">
        <f>Weather_Site!C45</f>
        <v>0</v>
      </c>
      <c r="D42" s="27">
        <f>Weather_Site!D45</f>
        <v>0</v>
      </c>
      <c r="E42" s="27">
        <f>Weather_Site!E45</f>
        <v>0</v>
      </c>
      <c r="F42" s="28">
        <f>Weather_Site!F45</f>
        <v>0</v>
      </c>
      <c r="G42" s="27">
        <f>Weather_Site!G45</f>
        <v>0</v>
      </c>
      <c r="H42" s="27">
        <f>IF(Weather_Site!M45&lt;180,Weather_Site!M45+180,Weather_Site!M45-180)</f>
        <v>180</v>
      </c>
      <c r="I42" s="172">
        <f t="shared" si="0"/>
        <v>0</v>
      </c>
      <c r="J42" s="214">
        <f t="shared" si="1"/>
        <v>3</v>
      </c>
      <c r="K42" s="27">
        <f t="shared" si="2"/>
        <v>0</v>
      </c>
      <c r="L42" s="172">
        <f t="shared" si="27"/>
        <v>5</v>
      </c>
      <c r="M42" s="32">
        <f>IF(Use_BOM_DF,Weather_Site!H45,IF(0.191*(Weather_Site!K45+104)*(Weather_Site!J45+1)^1.5/(3.52*(Weather_Site!J45+1)^1.5+Weather_Site!I45-1)&gt;10, 10,0.191*(Weather_Site!K45+104)*(Weather_Site!J45+1)^1.5/(3.52*(Weather_Site!J45+1)^1.5+Weather_Site!I45-1)))</f>
        <v>0</v>
      </c>
      <c r="N42" s="32" t="e">
        <f t="shared" si="4"/>
        <v>#NUM!</v>
      </c>
      <c r="O42" s="33" t="e">
        <f t="shared" si="5"/>
        <v>#NUM!</v>
      </c>
      <c r="P42" s="33" t="e">
        <f t="shared" si="6"/>
        <v>#NUM!</v>
      </c>
      <c r="Q42" s="32" t="e">
        <f t="shared" si="7"/>
        <v>#NUM!</v>
      </c>
      <c r="R42" s="42" t="e">
        <f t="shared" si="8"/>
        <v>#NUM!</v>
      </c>
      <c r="S42" s="42" t="e">
        <f t="shared" si="9"/>
        <v>#NUM!</v>
      </c>
      <c r="T42" s="42">
        <f t="shared" si="10"/>
        <v>0</v>
      </c>
      <c r="U42" s="32">
        <f t="shared" si="11"/>
        <v>3.0338080000000001</v>
      </c>
      <c r="V42" s="33">
        <f t="shared" si="12"/>
        <v>0</v>
      </c>
      <c r="W42" s="33">
        <f t="shared" si="13"/>
        <v>0</v>
      </c>
      <c r="X42" s="32" t="e">
        <f t="shared" si="14"/>
        <v>#NUM!</v>
      </c>
      <c r="Y42" s="32">
        <f t="shared" si="15"/>
        <v>12.519</v>
      </c>
      <c r="Z42" s="268">
        <f>IF(Use_BOM_DF,M42/10,MIN(0.972+(0.342*LN(Weather_Site!J45))-(0.245*LN(Weather_Site!I45)),1))</f>
        <v>0</v>
      </c>
      <c r="AA42" s="33">
        <f t="shared" si="16"/>
        <v>0</v>
      </c>
      <c r="AB42" s="33">
        <f t="shared" si="17"/>
        <v>0</v>
      </c>
      <c r="AC42" s="33">
        <f t="shared" si="18"/>
        <v>0</v>
      </c>
      <c r="AD42" s="32">
        <f t="shared" si="19"/>
        <v>0</v>
      </c>
      <c r="AE42" s="32">
        <f t="shared" si="20"/>
        <v>-2.19</v>
      </c>
      <c r="AF42" s="42">
        <f t="shared" si="21"/>
        <v>0</v>
      </c>
      <c r="AG42" s="42" t="e">
        <f t="shared" si="22"/>
        <v>#NUM!</v>
      </c>
      <c r="AH42" s="83">
        <f t="shared" si="23"/>
        <v>0</v>
      </c>
    </row>
    <row r="43" spans="1:34" x14ac:dyDescent="0.35">
      <c r="A43" s="23" t="str">
        <f>Weather_Site!A46</f>
        <v>Sat</v>
      </c>
      <c r="B43" s="24">
        <f>Weather_Site!B46</f>
        <v>0</v>
      </c>
      <c r="C43" s="25">
        <f>Weather_Site!C46</f>
        <v>0</v>
      </c>
      <c r="D43" s="27">
        <f>Weather_Site!D46</f>
        <v>0</v>
      </c>
      <c r="E43" s="27">
        <f>Weather_Site!E46</f>
        <v>0</v>
      </c>
      <c r="F43" s="28">
        <f>Weather_Site!F46</f>
        <v>0</v>
      </c>
      <c r="G43" s="27">
        <f>Weather_Site!G46</f>
        <v>0</v>
      </c>
      <c r="H43" s="27">
        <f>IF(Weather_Site!M46&lt;180,Weather_Site!M46+180,Weather_Site!M46-180)</f>
        <v>180</v>
      </c>
      <c r="I43" s="172">
        <f t="shared" si="0"/>
        <v>0</v>
      </c>
      <c r="J43" s="214">
        <f t="shared" si="1"/>
        <v>3</v>
      </c>
      <c r="K43" s="27">
        <f t="shared" si="2"/>
        <v>0</v>
      </c>
      <c r="L43" s="172">
        <f t="shared" si="27"/>
        <v>5</v>
      </c>
      <c r="M43" s="32">
        <f>IF(Use_BOM_DF,Weather_Site!H46,IF(0.191*(Weather_Site!K46+104)*(Weather_Site!J46+1)^1.5/(3.52*(Weather_Site!J46+1)^1.5+Weather_Site!I46-1)&gt;10, 10,0.191*(Weather_Site!K46+104)*(Weather_Site!J46+1)^1.5/(3.52*(Weather_Site!J46+1)^1.5+Weather_Site!I46-1)))</f>
        <v>0</v>
      </c>
      <c r="N43" s="32" t="e">
        <f t="shared" si="4"/>
        <v>#NUM!</v>
      </c>
      <c r="O43" s="33" t="e">
        <f t="shared" si="5"/>
        <v>#NUM!</v>
      </c>
      <c r="P43" s="33" t="e">
        <f t="shared" si="6"/>
        <v>#NUM!</v>
      </c>
      <c r="Q43" s="32" t="e">
        <f t="shared" si="7"/>
        <v>#NUM!</v>
      </c>
      <c r="R43" s="42" t="e">
        <f t="shared" si="8"/>
        <v>#NUM!</v>
      </c>
      <c r="S43" s="42" t="e">
        <f t="shared" si="9"/>
        <v>#NUM!</v>
      </c>
      <c r="T43" s="42">
        <f t="shared" si="10"/>
        <v>0</v>
      </c>
      <c r="U43" s="32">
        <f t="shared" si="11"/>
        <v>3.0338080000000001</v>
      </c>
      <c r="V43" s="33">
        <f t="shared" si="12"/>
        <v>0</v>
      </c>
      <c r="W43" s="33">
        <f t="shared" si="13"/>
        <v>0</v>
      </c>
      <c r="X43" s="32" t="e">
        <f t="shared" si="14"/>
        <v>#NUM!</v>
      </c>
      <c r="Y43" s="32">
        <f t="shared" si="15"/>
        <v>12.519</v>
      </c>
      <c r="Z43" s="268">
        <f>IF(Use_BOM_DF,M43/10,MIN(0.972+(0.342*LN(Weather_Site!J46))-(0.245*LN(Weather_Site!I46)),1))</f>
        <v>0</v>
      </c>
      <c r="AA43" s="33">
        <f t="shared" si="16"/>
        <v>0</v>
      </c>
      <c r="AB43" s="33">
        <f t="shared" si="17"/>
        <v>0</v>
      </c>
      <c r="AC43" s="33">
        <f t="shared" si="18"/>
        <v>0</v>
      </c>
      <c r="AD43" s="32">
        <f t="shared" si="19"/>
        <v>0</v>
      </c>
      <c r="AE43" s="32">
        <f t="shared" si="20"/>
        <v>-2.19</v>
      </c>
      <c r="AF43" s="42">
        <f t="shared" si="21"/>
        <v>0</v>
      </c>
      <c r="AG43" s="42" t="e">
        <f t="shared" si="22"/>
        <v>#NUM!</v>
      </c>
      <c r="AH43" s="83">
        <f t="shared" si="23"/>
        <v>0</v>
      </c>
    </row>
    <row r="44" spans="1:34" x14ac:dyDescent="0.35">
      <c r="A44" s="23" t="str">
        <f>Weather_Site!A47</f>
        <v>Sat</v>
      </c>
      <c r="B44" s="24">
        <f>Weather_Site!B47</f>
        <v>0</v>
      </c>
      <c r="C44" s="25">
        <f>Weather_Site!C47</f>
        <v>0</v>
      </c>
      <c r="D44" s="27">
        <f>Weather_Site!D47</f>
        <v>0</v>
      </c>
      <c r="E44" s="27">
        <f>Weather_Site!E47</f>
        <v>0</v>
      </c>
      <c r="F44" s="28">
        <f>Weather_Site!F47</f>
        <v>0</v>
      </c>
      <c r="G44" s="27">
        <f>Weather_Site!G47</f>
        <v>0</v>
      </c>
      <c r="H44" s="27">
        <f>IF(Weather_Site!M47&lt;180,Weather_Site!M47+180,Weather_Site!M47-180)</f>
        <v>180</v>
      </c>
      <c r="I44" s="172">
        <f t="shared" si="0"/>
        <v>0</v>
      </c>
      <c r="J44" s="214">
        <f t="shared" si="1"/>
        <v>3</v>
      </c>
      <c r="K44" s="27">
        <f t="shared" si="2"/>
        <v>0</v>
      </c>
      <c r="L44" s="172">
        <f t="shared" si="27"/>
        <v>5</v>
      </c>
      <c r="M44" s="32">
        <f>IF(Use_BOM_DF,Weather_Site!H47,IF(0.191*(Weather_Site!K47+104)*(Weather_Site!J47+1)^1.5/(3.52*(Weather_Site!J47+1)^1.5+Weather_Site!I47-1)&gt;10, 10,0.191*(Weather_Site!K47+104)*(Weather_Site!J47+1)^1.5/(3.52*(Weather_Site!J47+1)^1.5+Weather_Site!I47-1)))</f>
        <v>0</v>
      </c>
      <c r="N44" s="32" t="e">
        <f t="shared" si="4"/>
        <v>#NUM!</v>
      </c>
      <c r="O44" s="33" t="e">
        <f t="shared" si="5"/>
        <v>#NUM!</v>
      </c>
      <c r="P44" s="33" t="e">
        <f t="shared" si="6"/>
        <v>#NUM!</v>
      </c>
      <c r="Q44" s="32" t="e">
        <f t="shared" si="7"/>
        <v>#NUM!</v>
      </c>
      <c r="R44" s="42" t="e">
        <f t="shared" si="8"/>
        <v>#NUM!</v>
      </c>
      <c r="S44" s="42" t="e">
        <f t="shared" si="9"/>
        <v>#NUM!</v>
      </c>
      <c r="T44" s="42">
        <f t="shared" si="10"/>
        <v>0</v>
      </c>
      <c r="U44" s="32">
        <f t="shared" si="11"/>
        <v>3.0338080000000001</v>
      </c>
      <c r="V44" s="33">
        <f t="shared" si="12"/>
        <v>0</v>
      </c>
      <c r="W44" s="33">
        <f t="shared" si="13"/>
        <v>0</v>
      </c>
      <c r="X44" s="32" t="e">
        <f t="shared" si="14"/>
        <v>#NUM!</v>
      </c>
      <c r="Y44" s="32">
        <f t="shared" si="15"/>
        <v>12.519</v>
      </c>
      <c r="Z44" s="268">
        <f>IF(Use_BOM_DF,M44/10,MIN(0.972+(0.342*LN(Weather_Site!J47))-(0.245*LN(Weather_Site!I47)),1))</f>
        <v>0</v>
      </c>
      <c r="AA44" s="33">
        <f t="shared" si="16"/>
        <v>0</v>
      </c>
      <c r="AB44" s="33">
        <f t="shared" si="17"/>
        <v>0</v>
      </c>
      <c r="AC44" s="33">
        <f t="shared" si="18"/>
        <v>0</v>
      </c>
      <c r="AD44" s="32">
        <f t="shared" si="19"/>
        <v>0</v>
      </c>
      <c r="AE44" s="32">
        <f t="shared" si="20"/>
        <v>-2.19</v>
      </c>
      <c r="AF44" s="42">
        <f t="shared" si="21"/>
        <v>0</v>
      </c>
      <c r="AG44" s="42" t="e">
        <f t="shared" si="22"/>
        <v>#NUM!</v>
      </c>
      <c r="AH44" s="83">
        <f t="shared" si="23"/>
        <v>0</v>
      </c>
    </row>
    <row r="45" spans="1:34" x14ac:dyDescent="0.35">
      <c r="A45" s="45" t="str">
        <f>Weather_Site!A48</f>
        <v>Sat</v>
      </c>
      <c r="B45" s="46">
        <f>Weather_Site!B48</f>
        <v>0</v>
      </c>
      <c r="C45" s="47">
        <f>Weather_Site!C48</f>
        <v>0</v>
      </c>
      <c r="D45" s="48">
        <f>Weather_Site!D48</f>
        <v>0</v>
      </c>
      <c r="E45" s="48">
        <f>Weather_Site!E48</f>
        <v>0</v>
      </c>
      <c r="F45" s="49">
        <f>Weather_Site!F48</f>
        <v>0</v>
      </c>
      <c r="G45" s="48">
        <f>Weather_Site!G48</f>
        <v>0</v>
      </c>
      <c r="H45" s="48">
        <f>IF(Weather_Site!M48&lt;180,Weather_Site!M48+180,Weather_Site!M48-180)</f>
        <v>180</v>
      </c>
      <c r="I45" s="172">
        <f t="shared" si="0"/>
        <v>0</v>
      </c>
      <c r="J45" s="214">
        <f t="shared" si="1"/>
        <v>3</v>
      </c>
      <c r="K45" s="48">
        <f t="shared" si="2"/>
        <v>0</v>
      </c>
      <c r="L45" s="172">
        <f t="shared" si="27"/>
        <v>5</v>
      </c>
      <c r="M45" s="51">
        <f>IF(Use_BOM_DF,Weather_Site!H48,IF(0.191*(Weather_Site!K48+104)*(Weather_Site!J48+1)^1.5/(3.52*(Weather_Site!J48+1)^1.5+Weather_Site!I48-1)&gt;10, 10,0.191*(Weather_Site!K48+104)*(Weather_Site!J48+1)^1.5/(3.52*(Weather_Site!J48+1)^1.5+Weather_Site!I48-1)))</f>
        <v>0</v>
      </c>
      <c r="N45" s="51" t="e">
        <f t="shared" si="4"/>
        <v>#NUM!</v>
      </c>
      <c r="O45" s="52" t="e">
        <f t="shared" si="5"/>
        <v>#NUM!</v>
      </c>
      <c r="P45" s="52" t="e">
        <f t="shared" si="6"/>
        <v>#NUM!</v>
      </c>
      <c r="Q45" s="51" t="e">
        <f t="shared" si="7"/>
        <v>#NUM!</v>
      </c>
      <c r="R45" s="53" t="e">
        <f t="shared" si="8"/>
        <v>#NUM!</v>
      </c>
      <c r="S45" s="53" t="e">
        <f t="shared" si="9"/>
        <v>#NUM!</v>
      </c>
      <c r="T45" s="53">
        <f t="shared" si="10"/>
        <v>0</v>
      </c>
      <c r="U45" s="51">
        <f t="shared" si="11"/>
        <v>3.0338080000000001</v>
      </c>
      <c r="V45" s="52">
        <f t="shared" si="12"/>
        <v>0</v>
      </c>
      <c r="W45" s="52">
        <f t="shared" si="13"/>
        <v>0</v>
      </c>
      <c r="X45" s="51" t="e">
        <f t="shared" si="14"/>
        <v>#NUM!</v>
      </c>
      <c r="Y45" s="51">
        <f t="shared" si="15"/>
        <v>12.519</v>
      </c>
      <c r="Z45" s="51">
        <f>IF(Use_BOM_DF,M45/10,MIN(0.972+(0.342*LN(Weather_Site!J48))-(0.245*LN(Weather_Site!I48)),1))</f>
        <v>0</v>
      </c>
      <c r="AA45" s="52">
        <f t="shared" si="16"/>
        <v>0</v>
      </c>
      <c r="AB45" s="52">
        <f t="shared" si="17"/>
        <v>0</v>
      </c>
      <c r="AC45" s="52">
        <f t="shared" si="18"/>
        <v>0</v>
      </c>
      <c r="AD45" s="51">
        <f t="shared" si="19"/>
        <v>0</v>
      </c>
      <c r="AE45" s="51">
        <f t="shared" si="20"/>
        <v>-2.19</v>
      </c>
      <c r="AF45" s="53">
        <f t="shared" si="21"/>
        <v>0</v>
      </c>
      <c r="AG45" s="53" t="e">
        <f t="shared" si="22"/>
        <v>#NUM!</v>
      </c>
      <c r="AH45" s="294">
        <f t="shared" si="23"/>
        <v>0</v>
      </c>
    </row>
    <row r="46" spans="1:34" x14ac:dyDescent="0.35">
      <c r="A46" s="45" t="str">
        <f>Weather_Site!A49</f>
        <v>Sat</v>
      </c>
      <c r="B46" s="46">
        <f>Weather_Site!B49</f>
        <v>0</v>
      </c>
      <c r="C46" s="47">
        <f>Weather_Site!C49</f>
        <v>0</v>
      </c>
      <c r="D46" s="48">
        <f>Weather_Site!D49</f>
        <v>0</v>
      </c>
      <c r="E46" s="48">
        <f>Weather_Site!E49</f>
        <v>0</v>
      </c>
      <c r="F46" s="49">
        <f>Weather_Site!F49</f>
        <v>0</v>
      </c>
      <c r="G46" s="48">
        <f>Weather_Site!G49</f>
        <v>0</v>
      </c>
      <c r="H46" s="48">
        <f>IF(Weather_Site!M49&lt;180,Weather_Site!M49+180,Weather_Site!M49-180)</f>
        <v>180</v>
      </c>
      <c r="I46" s="172">
        <f t="shared" si="0"/>
        <v>0</v>
      </c>
      <c r="J46" s="214">
        <f t="shared" si="1"/>
        <v>3</v>
      </c>
      <c r="K46" s="48">
        <f t="shared" si="2"/>
        <v>0</v>
      </c>
      <c r="L46" s="172">
        <f t="shared" si="27"/>
        <v>5</v>
      </c>
      <c r="M46" s="51">
        <f>IF(Use_BOM_DF,Weather_Site!H49,IF(0.191*(Weather_Site!K49+104)*(Weather_Site!J49+1)^1.5/(3.52*(Weather_Site!J49+1)^1.5+Weather_Site!I49-1)&gt;10, 10,0.191*(Weather_Site!K49+104)*(Weather_Site!J49+1)^1.5/(3.52*(Weather_Site!J49+1)^1.5+Weather_Site!I49-1)))</f>
        <v>0</v>
      </c>
      <c r="N46" s="51" t="e">
        <f t="shared" si="4"/>
        <v>#NUM!</v>
      </c>
      <c r="O46" s="52" t="e">
        <f t="shared" si="5"/>
        <v>#NUM!</v>
      </c>
      <c r="P46" s="52" t="e">
        <f t="shared" si="6"/>
        <v>#NUM!</v>
      </c>
      <c r="Q46" s="51" t="e">
        <f t="shared" si="7"/>
        <v>#NUM!</v>
      </c>
      <c r="R46" s="53" t="e">
        <f t="shared" si="8"/>
        <v>#NUM!</v>
      </c>
      <c r="S46" s="53" t="e">
        <f t="shared" si="9"/>
        <v>#NUM!</v>
      </c>
      <c r="T46" s="53">
        <f t="shared" si="10"/>
        <v>0</v>
      </c>
      <c r="U46" s="51">
        <f t="shared" si="11"/>
        <v>3.0338080000000001</v>
      </c>
      <c r="V46" s="52">
        <f t="shared" si="12"/>
        <v>0</v>
      </c>
      <c r="W46" s="52">
        <f t="shared" si="13"/>
        <v>0</v>
      </c>
      <c r="X46" s="51" t="e">
        <f t="shared" si="14"/>
        <v>#NUM!</v>
      </c>
      <c r="Y46" s="51">
        <f t="shared" si="15"/>
        <v>12.519</v>
      </c>
      <c r="Z46" s="51">
        <f>IF(Use_BOM_DF,M46/10,MIN(0.972+(0.342*LN(Weather_Site!J49))-(0.245*LN(Weather_Site!I49)),1))</f>
        <v>0</v>
      </c>
      <c r="AA46" s="52">
        <f t="shared" si="16"/>
        <v>0</v>
      </c>
      <c r="AB46" s="52">
        <f t="shared" si="17"/>
        <v>0</v>
      </c>
      <c r="AC46" s="52">
        <f t="shared" si="18"/>
        <v>0</v>
      </c>
      <c r="AD46" s="51">
        <f t="shared" si="19"/>
        <v>0</v>
      </c>
      <c r="AE46" s="51">
        <f t="shared" si="20"/>
        <v>-2.19</v>
      </c>
      <c r="AF46" s="53">
        <f t="shared" si="21"/>
        <v>0</v>
      </c>
      <c r="AG46" s="53" t="e">
        <f t="shared" si="22"/>
        <v>#NUM!</v>
      </c>
      <c r="AH46" s="294">
        <f t="shared" si="23"/>
        <v>0</v>
      </c>
    </row>
    <row r="47" spans="1:34" x14ac:dyDescent="0.35">
      <c r="A47" s="45" t="str">
        <f>Weather_Site!A50</f>
        <v>Sat</v>
      </c>
      <c r="B47" s="46">
        <f>Weather_Site!B50</f>
        <v>0</v>
      </c>
      <c r="C47" s="47">
        <f>Weather_Site!C50</f>
        <v>0</v>
      </c>
      <c r="D47" s="48">
        <f>Weather_Site!D50</f>
        <v>0</v>
      </c>
      <c r="E47" s="48">
        <f>Weather_Site!E50</f>
        <v>0</v>
      </c>
      <c r="F47" s="49">
        <f>Weather_Site!F50</f>
        <v>0</v>
      </c>
      <c r="G47" s="48">
        <f>Weather_Site!G50</f>
        <v>0</v>
      </c>
      <c r="H47" s="48">
        <f>IF(Weather_Site!M50&lt;180,Weather_Site!M50+180,Weather_Site!M50-180)</f>
        <v>180</v>
      </c>
      <c r="I47" s="172">
        <f t="shared" si="0"/>
        <v>0</v>
      </c>
      <c r="J47" s="214">
        <f t="shared" si="1"/>
        <v>3</v>
      </c>
      <c r="K47" s="48">
        <f t="shared" si="2"/>
        <v>0</v>
      </c>
      <c r="L47" s="172">
        <f t="shared" si="27"/>
        <v>5</v>
      </c>
      <c r="M47" s="51">
        <f>IF(Use_BOM_DF,Weather_Site!H50,IF(0.191*(Weather_Site!K50+104)*(Weather_Site!J50+1)^1.5/(3.52*(Weather_Site!J50+1)^1.5+Weather_Site!I50-1)&gt;10, 10,0.191*(Weather_Site!K50+104)*(Weather_Site!J50+1)^1.5/(3.52*(Weather_Site!J50+1)^1.5+Weather_Site!I50-1)))</f>
        <v>0</v>
      </c>
      <c r="N47" s="51" t="e">
        <f t="shared" si="4"/>
        <v>#NUM!</v>
      </c>
      <c r="O47" s="52" t="e">
        <f t="shared" si="5"/>
        <v>#NUM!</v>
      </c>
      <c r="P47" s="52" t="e">
        <f t="shared" si="6"/>
        <v>#NUM!</v>
      </c>
      <c r="Q47" s="51" t="e">
        <f t="shared" si="7"/>
        <v>#NUM!</v>
      </c>
      <c r="R47" s="53" t="e">
        <f t="shared" si="8"/>
        <v>#NUM!</v>
      </c>
      <c r="S47" s="53" t="e">
        <f t="shared" si="9"/>
        <v>#NUM!</v>
      </c>
      <c r="T47" s="53">
        <f t="shared" si="10"/>
        <v>0</v>
      </c>
      <c r="U47" s="51">
        <f t="shared" si="11"/>
        <v>3.0338080000000001</v>
      </c>
      <c r="V47" s="52">
        <f t="shared" si="12"/>
        <v>0</v>
      </c>
      <c r="W47" s="52">
        <f t="shared" si="13"/>
        <v>0</v>
      </c>
      <c r="X47" s="51" t="e">
        <f t="shared" si="14"/>
        <v>#NUM!</v>
      </c>
      <c r="Y47" s="51">
        <f t="shared" si="15"/>
        <v>12.519</v>
      </c>
      <c r="Z47" s="51">
        <f>IF(Use_BOM_DF,M47/10,MIN(0.972+(0.342*LN(Weather_Site!J50))-(0.245*LN(Weather_Site!I50)),1))</f>
        <v>0</v>
      </c>
      <c r="AA47" s="52">
        <f t="shared" si="16"/>
        <v>0</v>
      </c>
      <c r="AB47" s="52">
        <f t="shared" si="17"/>
        <v>0</v>
      </c>
      <c r="AC47" s="52">
        <f t="shared" si="18"/>
        <v>0</v>
      </c>
      <c r="AD47" s="51">
        <f t="shared" si="19"/>
        <v>0</v>
      </c>
      <c r="AE47" s="51">
        <f t="shared" si="20"/>
        <v>-2.19</v>
      </c>
      <c r="AF47" s="53">
        <f t="shared" si="21"/>
        <v>0</v>
      </c>
      <c r="AG47" s="53" t="e">
        <f t="shared" si="22"/>
        <v>#NUM!</v>
      </c>
      <c r="AH47" s="294">
        <f t="shared" si="23"/>
        <v>0</v>
      </c>
    </row>
    <row r="48" spans="1:34" x14ac:dyDescent="0.35">
      <c r="A48" s="45" t="str">
        <f>Weather_Site!A51</f>
        <v>Sat</v>
      </c>
      <c r="B48" s="46">
        <f>Weather_Site!B51</f>
        <v>0</v>
      </c>
      <c r="C48" s="47">
        <f>Weather_Site!C51</f>
        <v>0</v>
      </c>
      <c r="D48" s="48">
        <f>Weather_Site!D51</f>
        <v>0</v>
      </c>
      <c r="E48" s="48">
        <f>Weather_Site!E51</f>
        <v>0</v>
      </c>
      <c r="F48" s="49">
        <f>Weather_Site!F51</f>
        <v>0</v>
      </c>
      <c r="G48" s="48">
        <f>Weather_Site!G51</f>
        <v>0</v>
      </c>
      <c r="H48" s="48">
        <f>IF(Weather_Site!M51&lt;180,Weather_Site!M51+180,Weather_Site!M51-180)</f>
        <v>180</v>
      </c>
      <c r="I48" s="172">
        <f t="shared" si="0"/>
        <v>0</v>
      </c>
      <c r="J48" s="214">
        <f t="shared" si="1"/>
        <v>3</v>
      </c>
      <c r="K48" s="48">
        <f t="shared" si="2"/>
        <v>0</v>
      </c>
      <c r="L48" s="172">
        <f t="shared" si="27"/>
        <v>5</v>
      </c>
      <c r="M48" s="51">
        <f>IF(Use_BOM_DF,Weather_Site!H51,IF(0.191*(Weather_Site!K51+104)*(Weather_Site!J51+1)^1.5/(3.52*(Weather_Site!J51+1)^1.5+Weather_Site!I51-1)&gt;10, 10,0.191*(Weather_Site!K51+104)*(Weather_Site!J51+1)^1.5/(3.52*(Weather_Site!J51+1)^1.5+Weather_Site!I51-1)))</f>
        <v>0</v>
      </c>
      <c r="N48" s="51" t="e">
        <f t="shared" si="4"/>
        <v>#NUM!</v>
      </c>
      <c r="O48" s="52" t="e">
        <f t="shared" si="5"/>
        <v>#NUM!</v>
      </c>
      <c r="P48" s="52" t="e">
        <f t="shared" si="6"/>
        <v>#NUM!</v>
      </c>
      <c r="Q48" s="51" t="e">
        <f t="shared" si="7"/>
        <v>#NUM!</v>
      </c>
      <c r="R48" s="53" t="e">
        <f t="shared" si="8"/>
        <v>#NUM!</v>
      </c>
      <c r="S48" s="53" t="e">
        <f t="shared" si="9"/>
        <v>#NUM!</v>
      </c>
      <c r="T48" s="53">
        <f t="shared" si="10"/>
        <v>0</v>
      </c>
      <c r="U48" s="51">
        <f t="shared" si="11"/>
        <v>3.0338080000000001</v>
      </c>
      <c r="V48" s="52">
        <f t="shared" si="12"/>
        <v>0</v>
      </c>
      <c r="W48" s="52">
        <f t="shared" si="13"/>
        <v>0</v>
      </c>
      <c r="X48" s="51" t="e">
        <f t="shared" si="14"/>
        <v>#NUM!</v>
      </c>
      <c r="Y48" s="51">
        <f t="shared" si="15"/>
        <v>12.519</v>
      </c>
      <c r="Z48" s="51">
        <f>IF(Use_BOM_DF,M48/10,MIN(0.972+(0.342*LN(Weather_Site!J51))-(0.245*LN(Weather_Site!I51)),1))</f>
        <v>0</v>
      </c>
      <c r="AA48" s="52">
        <f t="shared" si="16"/>
        <v>0</v>
      </c>
      <c r="AB48" s="52">
        <f t="shared" si="17"/>
        <v>0</v>
      </c>
      <c r="AC48" s="52">
        <f t="shared" si="18"/>
        <v>0</v>
      </c>
      <c r="AD48" s="51">
        <f t="shared" si="19"/>
        <v>0</v>
      </c>
      <c r="AE48" s="51">
        <f t="shared" si="20"/>
        <v>-2.19</v>
      </c>
      <c r="AF48" s="53">
        <f t="shared" si="21"/>
        <v>0</v>
      </c>
      <c r="AG48" s="53" t="e">
        <f t="shared" si="22"/>
        <v>#NUM!</v>
      </c>
      <c r="AH48" s="294">
        <f t="shared" si="23"/>
        <v>0</v>
      </c>
    </row>
    <row r="49" spans="1:34" x14ac:dyDescent="0.35">
      <c r="A49" s="45" t="str">
        <f>Weather_Site!A52</f>
        <v>Sat</v>
      </c>
      <c r="B49" s="46">
        <f>Weather_Site!B52</f>
        <v>0</v>
      </c>
      <c r="C49" s="47">
        <f>Weather_Site!C52</f>
        <v>0</v>
      </c>
      <c r="D49" s="48">
        <f>Weather_Site!D52</f>
        <v>0</v>
      </c>
      <c r="E49" s="48">
        <f>Weather_Site!E52</f>
        <v>0</v>
      </c>
      <c r="F49" s="49">
        <f>Weather_Site!F52</f>
        <v>0</v>
      </c>
      <c r="G49" s="48">
        <f>Weather_Site!G52</f>
        <v>0</v>
      </c>
      <c r="H49" s="48">
        <f>IF(Weather_Site!M52&lt;180,Weather_Site!M52+180,Weather_Site!M52-180)</f>
        <v>180</v>
      </c>
      <c r="I49" s="172">
        <f t="shared" si="0"/>
        <v>0</v>
      </c>
      <c r="J49" s="214">
        <f t="shared" si="1"/>
        <v>3</v>
      </c>
      <c r="K49" s="48">
        <f t="shared" si="2"/>
        <v>0</v>
      </c>
      <c r="L49" s="172">
        <f t="shared" si="27"/>
        <v>5</v>
      </c>
      <c r="M49" s="51">
        <f>IF(Use_BOM_DF,Weather_Site!H52,IF(0.191*(Weather_Site!K52+104)*(Weather_Site!J52+1)^1.5/(3.52*(Weather_Site!J52+1)^1.5+Weather_Site!I52-1)&gt;10, 10,0.191*(Weather_Site!K52+104)*(Weather_Site!J52+1)^1.5/(3.52*(Weather_Site!J52+1)^1.5+Weather_Site!I52-1)))</f>
        <v>0</v>
      </c>
      <c r="N49" s="51" t="e">
        <f t="shared" si="4"/>
        <v>#NUM!</v>
      </c>
      <c r="O49" s="52" t="e">
        <f t="shared" si="5"/>
        <v>#NUM!</v>
      </c>
      <c r="P49" s="52" t="e">
        <f t="shared" si="6"/>
        <v>#NUM!</v>
      </c>
      <c r="Q49" s="51" t="e">
        <f t="shared" si="7"/>
        <v>#NUM!</v>
      </c>
      <c r="R49" s="53" t="e">
        <f t="shared" si="8"/>
        <v>#NUM!</v>
      </c>
      <c r="S49" s="53" t="e">
        <f t="shared" si="9"/>
        <v>#NUM!</v>
      </c>
      <c r="T49" s="53">
        <f t="shared" si="10"/>
        <v>0</v>
      </c>
      <c r="U49" s="51">
        <f t="shared" si="11"/>
        <v>3.0338080000000001</v>
      </c>
      <c r="V49" s="52">
        <f t="shared" si="12"/>
        <v>0</v>
      </c>
      <c r="W49" s="52">
        <f t="shared" si="13"/>
        <v>0</v>
      </c>
      <c r="X49" s="51" t="e">
        <f t="shared" si="14"/>
        <v>#NUM!</v>
      </c>
      <c r="Y49" s="51">
        <f t="shared" si="15"/>
        <v>12.519</v>
      </c>
      <c r="Z49" s="51">
        <f>IF(Use_BOM_DF,M49/10,MIN(0.972+(0.342*LN(Weather_Site!J52))-(0.245*LN(Weather_Site!I52)),1))</f>
        <v>0</v>
      </c>
      <c r="AA49" s="52">
        <f t="shared" si="16"/>
        <v>0</v>
      </c>
      <c r="AB49" s="52">
        <f t="shared" si="17"/>
        <v>0</v>
      </c>
      <c r="AC49" s="52">
        <f t="shared" si="18"/>
        <v>0</v>
      </c>
      <c r="AD49" s="51">
        <f t="shared" si="19"/>
        <v>0</v>
      </c>
      <c r="AE49" s="51">
        <f t="shared" si="20"/>
        <v>-2.19</v>
      </c>
      <c r="AF49" s="53">
        <f t="shared" si="21"/>
        <v>0</v>
      </c>
      <c r="AG49" s="53" t="e">
        <f t="shared" si="22"/>
        <v>#NUM!</v>
      </c>
      <c r="AH49" s="294">
        <f t="shared" si="23"/>
        <v>0</v>
      </c>
    </row>
    <row r="50" spans="1:34" x14ac:dyDescent="0.35">
      <c r="A50" s="23" t="str">
        <f>Weather_Site!A53</f>
        <v>Sat</v>
      </c>
      <c r="B50" s="24">
        <f>Weather_Site!B53</f>
        <v>0</v>
      </c>
      <c r="C50" s="25">
        <f>Weather_Site!C53</f>
        <v>0</v>
      </c>
      <c r="D50" s="27">
        <f>Weather_Site!D53</f>
        <v>0</v>
      </c>
      <c r="E50" s="27">
        <f>Weather_Site!E53</f>
        <v>0</v>
      </c>
      <c r="F50" s="28">
        <f>Weather_Site!F53</f>
        <v>0</v>
      </c>
      <c r="G50" s="27">
        <f>Weather_Site!G53</f>
        <v>0</v>
      </c>
      <c r="H50" s="27">
        <f>IF(Weather_Site!M53&lt;180,Weather_Site!M53+180,Weather_Site!M53-180)</f>
        <v>180</v>
      </c>
      <c r="I50" s="172">
        <f t="shared" si="0"/>
        <v>0</v>
      </c>
      <c r="J50" s="214">
        <f t="shared" si="1"/>
        <v>3</v>
      </c>
      <c r="K50" s="27">
        <f t="shared" si="2"/>
        <v>0</v>
      </c>
      <c r="L50" s="172">
        <f t="shared" si="27"/>
        <v>5</v>
      </c>
      <c r="M50" s="32">
        <f>IF(Use_BOM_DF,Weather_Site!H53,IF(0.191*(Weather_Site!K53+104)*(Weather_Site!J53+1)^1.5/(3.52*(Weather_Site!J53+1)^1.5+Weather_Site!I53-1)&gt;10, 10,0.191*(Weather_Site!K53+104)*(Weather_Site!J53+1)^1.5/(3.52*(Weather_Site!J53+1)^1.5+Weather_Site!I53-1)))</f>
        <v>0</v>
      </c>
      <c r="N50" s="32" t="e">
        <f t="shared" si="4"/>
        <v>#NUM!</v>
      </c>
      <c r="O50" s="33" t="e">
        <f t="shared" si="5"/>
        <v>#NUM!</v>
      </c>
      <c r="P50" s="33" t="e">
        <f t="shared" si="6"/>
        <v>#NUM!</v>
      </c>
      <c r="Q50" s="32" t="e">
        <f t="shared" si="7"/>
        <v>#NUM!</v>
      </c>
      <c r="R50" s="42" t="e">
        <f t="shared" si="8"/>
        <v>#NUM!</v>
      </c>
      <c r="S50" s="42" t="e">
        <f t="shared" si="9"/>
        <v>#NUM!</v>
      </c>
      <c r="T50" s="42">
        <f t="shared" si="10"/>
        <v>0</v>
      </c>
      <c r="U50" s="32">
        <f t="shared" si="11"/>
        <v>3.0338080000000001</v>
      </c>
      <c r="V50" s="33">
        <f t="shared" si="12"/>
        <v>0</v>
      </c>
      <c r="W50" s="33">
        <f t="shared" si="13"/>
        <v>0</v>
      </c>
      <c r="X50" s="32" t="e">
        <f t="shared" si="14"/>
        <v>#NUM!</v>
      </c>
      <c r="Y50" s="32">
        <f t="shared" si="15"/>
        <v>12.519</v>
      </c>
      <c r="Z50" s="268">
        <f>IF(Use_BOM_DF,M50/10,MIN(0.972+(0.342*LN(Weather_Site!J53))-(0.245*LN(Weather_Site!I53)),1))</f>
        <v>0</v>
      </c>
      <c r="AA50" s="33">
        <f t="shared" si="16"/>
        <v>0</v>
      </c>
      <c r="AB50" s="33">
        <f t="shared" si="17"/>
        <v>0</v>
      </c>
      <c r="AC50" s="33">
        <f t="shared" si="18"/>
        <v>0</v>
      </c>
      <c r="AD50" s="32">
        <f t="shared" si="19"/>
        <v>0</v>
      </c>
      <c r="AE50" s="32">
        <f t="shared" si="20"/>
        <v>-2.19</v>
      </c>
      <c r="AF50" s="42">
        <f t="shared" si="21"/>
        <v>0</v>
      </c>
      <c r="AG50" s="42" t="e">
        <f t="shared" si="22"/>
        <v>#NUM!</v>
      </c>
      <c r="AH50" s="83">
        <f t="shared" si="23"/>
        <v>0</v>
      </c>
    </row>
    <row r="51" spans="1:34" x14ac:dyDescent="0.35">
      <c r="A51" s="23" t="str">
        <f>Weather_Site!A54</f>
        <v>Sat</v>
      </c>
      <c r="B51" s="24">
        <f>Weather_Site!B54</f>
        <v>0</v>
      </c>
      <c r="C51" s="25">
        <f>Weather_Site!C54</f>
        <v>0</v>
      </c>
      <c r="D51" s="27">
        <f>Weather_Site!D54</f>
        <v>0</v>
      </c>
      <c r="E51" s="27">
        <f>Weather_Site!E54</f>
        <v>0</v>
      </c>
      <c r="F51" s="28">
        <f>Weather_Site!F54</f>
        <v>0</v>
      </c>
      <c r="G51" s="27">
        <f>Weather_Site!G54</f>
        <v>0</v>
      </c>
      <c r="H51" s="27">
        <f>IF(Weather_Site!M54&lt;180,Weather_Site!M54+180,Weather_Site!M54-180)</f>
        <v>180</v>
      </c>
      <c r="I51" s="172">
        <f t="shared" si="0"/>
        <v>0</v>
      </c>
      <c r="J51" s="214">
        <f t="shared" si="1"/>
        <v>3</v>
      </c>
      <c r="K51" s="27">
        <f t="shared" si="2"/>
        <v>0</v>
      </c>
      <c r="L51" s="172">
        <f t="shared" si="27"/>
        <v>5</v>
      </c>
      <c r="M51" s="32">
        <f>IF(Use_BOM_DF,Weather_Site!H54,IF(0.191*(Weather_Site!K54+104)*(Weather_Site!J54+1)^1.5/(3.52*(Weather_Site!J54+1)^1.5+Weather_Site!I54-1)&gt;10, 10,0.191*(Weather_Site!K54+104)*(Weather_Site!J54+1)^1.5/(3.52*(Weather_Site!J54+1)^1.5+Weather_Site!I54-1)))</f>
        <v>0</v>
      </c>
      <c r="N51" s="32" t="e">
        <f t="shared" si="4"/>
        <v>#NUM!</v>
      </c>
      <c r="O51" s="33" t="e">
        <f t="shared" si="5"/>
        <v>#NUM!</v>
      </c>
      <c r="P51" s="33" t="e">
        <f t="shared" si="6"/>
        <v>#NUM!</v>
      </c>
      <c r="Q51" s="32" t="e">
        <f t="shared" si="7"/>
        <v>#NUM!</v>
      </c>
      <c r="R51" s="42" t="e">
        <f t="shared" si="8"/>
        <v>#NUM!</v>
      </c>
      <c r="S51" s="42" t="e">
        <f t="shared" si="9"/>
        <v>#NUM!</v>
      </c>
      <c r="T51" s="42">
        <f t="shared" si="10"/>
        <v>0</v>
      </c>
      <c r="U51" s="32">
        <f t="shared" si="11"/>
        <v>3.0338080000000001</v>
      </c>
      <c r="V51" s="33">
        <f t="shared" si="12"/>
        <v>0</v>
      </c>
      <c r="W51" s="33">
        <f t="shared" si="13"/>
        <v>0</v>
      </c>
      <c r="X51" s="32" t="e">
        <f t="shared" si="14"/>
        <v>#NUM!</v>
      </c>
      <c r="Y51" s="32">
        <f t="shared" si="15"/>
        <v>12.519</v>
      </c>
      <c r="Z51" s="268">
        <f>IF(Use_BOM_DF,M51/10,MIN(0.972+(0.342*LN(Weather_Site!J54))-(0.245*LN(Weather_Site!I54)),1))</f>
        <v>0</v>
      </c>
      <c r="AA51" s="33">
        <f t="shared" si="16"/>
        <v>0</v>
      </c>
      <c r="AB51" s="33">
        <f t="shared" si="17"/>
        <v>0</v>
      </c>
      <c r="AC51" s="33">
        <f t="shared" si="18"/>
        <v>0</v>
      </c>
      <c r="AD51" s="32">
        <f t="shared" si="19"/>
        <v>0</v>
      </c>
      <c r="AE51" s="32">
        <f t="shared" si="20"/>
        <v>-2.19</v>
      </c>
      <c r="AF51" s="42">
        <f t="shared" si="21"/>
        <v>0</v>
      </c>
      <c r="AG51" s="42" t="e">
        <f t="shared" si="22"/>
        <v>#NUM!</v>
      </c>
      <c r="AH51" s="83">
        <f t="shared" si="23"/>
        <v>0</v>
      </c>
    </row>
    <row r="52" spans="1:34" x14ac:dyDescent="0.35">
      <c r="A52" s="23" t="str">
        <f>Weather_Site!A55</f>
        <v>Sat</v>
      </c>
      <c r="B52" s="24">
        <f>Weather_Site!B55</f>
        <v>0</v>
      </c>
      <c r="C52" s="25">
        <f>Weather_Site!C55</f>
        <v>0</v>
      </c>
      <c r="D52" s="27">
        <f>Weather_Site!D55</f>
        <v>0</v>
      </c>
      <c r="E52" s="27">
        <f>Weather_Site!E55</f>
        <v>0</v>
      </c>
      <c r="F52" s="28">
        <f>Weather_Site!F55</f>
        <v>0</v>
      </c>
      <c r="G52" s="27">
        <f>Weather_Site!G55</f>
        <v>0</v>
      </c>
      <c r="H52" s="27">
        <f>IF(Weather_Site!M55&lt;180,Weather_Site!M55+180,Weather_Site!M55-180)</f>
        <v>180</v>
      </c>
      <c r="I52" s="172">
        <f t="shared" si="0"/>
        <v>0</v>
      </c>
      <c r="J52" s="214">
        <f t="shared" si="1"/>
        <v>3</v>
      </c>
      <c r="K52" s="27">
        <f t="shared" si="2"/>
        <v>0</v>
      </c>
      <c r="L52" s="172">
        <f t="shared" si="27"/>
        <v>5</v>
      </c>
      <c r="M52" s="32">
        <f>IF(Use_BOM_DF,Weather_Site!H55,IF(0.191*(Weather_Site!K55+104)*(Weather_Site!J55+1)^1.5/(3.52*(Weather_Site!J55+1)^1.5+Weather_Site!I55-1)&gt;10, 10,0.191*(Weather_Site!K55+104)*(Weather_Site!J55+1)^1.5/(3.52*(Weather_Site!J55+1)^1.5+Weather_Site!I55-1)))</f>
        <v>0</v>
      </c>
      <c r="N52" s="32" t="e">
        <f t="shared" si="4"/>
        <v>#NUM!</v>
      </c>
      <c r="O52" s="33" t="e">
        <f t="shared" si="5"/>
        <v>#NUM!</v>
      </c>
      <c r="P52" s="33" t="e">
        <f t="shared" si="6"/>
        <v>#NUM!</v>
      </c>
      <c r="Q52" s="32" t="e">
        <f t="shared" si="7"/>
        <v>#NUM!</v>
      </c>
      <c r="R52" s="42" t="e">
        <f t="shared" si="8"/>
        <v>#NUM!</v>
      </c>
      <c r="S52" s="42" t="e">
        <f t="shared" si="9"/>
        <v>#NUM!</v>
      </c>
      <c r="T52" s="42">
        <f t="shared" si="10"/>
        <v>0</v>
      </c>
      <c r="U52" s="32">
        <f t="shared" si="11"/>
        <v>3.0338080000000001</v>
      </c>
      <c r="V52" s="33">
        <f t="shared" si="12"/>
        <v>0</v>
      </c>
      <c r="W52" s="33">
        <f t="shared" si="13"/>
        <v>0</v>
      </c>
      <c r="X52" s="32" t="e">
        <f t="shared" si="14"/>
        <v>#NUM!</v>
      </c>
      <c r="Y52" s="32">
        <f t="shared" si="15"/>
        <v>12.519</v>
      </c>
      <c r="Z52" s="268">
        <f>IF(Use_BOM_DF,M52/10,MIN(0.972+(0.342*LN(Weather_Site!J55))-(0.245*LN(Weather_Site!I55)),1))</f>
        <v>0</v>
      </c>
      <c r="AA52" s="33">
        <f t="shared" si="16"/>
        <v>0</v>
      </c>
      <c r="AB52" s="33">
        <f t="shared" si="17"/>
        <v>0</v>
      </c>
      <c r="AC52" s="33">
        <f t="shared" si="18"/>
        <v>0</v>
      </c>
      <c r="AD52" s="32">
        <f t="shared" si="19"/>
        <v>0</v>
      </c>
      <c r="AE52" s="32">
        <f t="shared" si="20"/>
        <v>-2.19</v>
      </c>
      <c r="AF52" s="42">
        <f t="shared" si="21"/>
        <v>0</v>
      </c>
      <c r="AG52" s="42" t="e">
        <f t="shared" si="22"/>
        <v>#NUM!</v>
      </c>
      <c r="AH52" s="83">
        <f t="shared" si="23"/>
        <v>0</v>
      </c>
    </row>
    <row r="53" spans="1:34" x14ac:dyDescent="0.35">
      <c r="A53" s="23" t="str">
        <f>Weather_Site!A56</f>
        <v>Sat</v>
      </c>
      <c r="B53" s="24">
        <f>Weather_Site!B56</f>
        <v>0</v>
      </c>
      <c r="C53" s="25">
        <f>Weather_Site!C56</f>
        <v>0</v>
      </c>
      <c r="D53" s="27">
        <f>Weather_Site!D56</f>
        <v>0</v>
      </c>
      <c r="E53" s="27">
        <f>Weather_Site!E56</f>
        <v>0</v>
      </c>
      <c r="F53" s="28">
        <f>Weather_Site!F56</f>
        <v>0</v>
      </c>
      <c r="G53" s="27">
        <f>Weather_Site!G56</f>
        <v>0</v>
      </c>
      <c r="H53" s="27">
        <f>IF(Weather_Site!M56&lt;180,Weather_Site!M56+180,Weather_Site!M56-180)</f>
        <v>180</v>
      </c>
      <c r="I53" s="172">
        <f t="shared" si="0"/>
        <v>0</v>
      </c>
      <c r="J53" s="214">
        <f t="shared" si="1"/>
        <v>3</v>
      </c>
      <c r="K53" s="27">
        <f t="shared" si="2"/>
        <v>0</v>
      </c>
      <c r="L53" s="172">
        <f t="shared" si="27"/>
        <v>5</v>
      </c>
      <c r="M53" s="32">
        <f>IF(Use_BOM_DF,Weather_Site!H56,IF(0.191*(Weather_Site!K56+104)*(Weather_Site!J56+1)^1.5/(3.52*(Weather_Site!J56+1)^1.5+Weather_Site!I56-1)&gt;10, 10,0.191*(Weather_Site!K56+104)*(Weather_Site!J56+1)^1.5/(3.52*(Weather_Site!J56+1)^1.5+Weather_Site!I56-1)))</f>
        <v>0</v>
      </c>
      <c r="N53" s="32" t="e">
        <f t="shared" si="4"/>
        <v>#NUM!</v>
      </c>
      <c r="O53" s="33" t="e">
        <f t="shared" si="5"/>
        <v>#NUM!</v>
      </c>
      <c r="P53" s="33" t="e">
        <f t="shared" si="6"/>
        <v>#NUM!</v>
      </c>
      <c r="Q53" s="32" t="e">
        <f t="shared" si="7"/>
        <v>#NUM!</v>
      </c>
      <c r="R53" s="42" t="e">
        <f t="shared" si="8"/>
        <v>#NUM!</v>
      </c>
      <c r="S53" s="42" t="e">
        <f t="shared" si="9"/>
        <v>#NUM!</v>
      </c>
      <c r="T53" s="42">
        <f t="shared" si="10"/>
        <v>0</v>
      </c>
      <c r="U53" s="32">
        <f t="shared" si="11"/>
        <v>3.0338080000000001</v>
      </c>
      <c r="V53" s="33">
        <f t="shared" si="12"/>
        <v>0</v>
      </c>
      <c r="W53" s="33">
        <f t="shared" si="13"/>
        <v>0</v>
      </c>
      <c r="X53" s="32" t="e">
        <f t="shared" si="14"/>
        <v>#NUM!</v>
      </c>
      <c r="Y53" s="32">
        <f t="shared" si="15"/>
        <v>12.519</v>
      </c>
      <c r="Z53" s="268">
        <f>IF(Use_BOM_DF,M53/10,MIN(0.972+(0.342*LN(Weather_Site!J56))-(0.245*LN(Weather_Site!I56)),1))</f>
        <v>0</v>
      </c>
      <c r="AA53" s="33">
        <f t="shared" si="16"/>
        <v>0</v>
      </c>
      <c r="AB53" s="33">
        <f t="shared" si="17"/>
        <v>0</v>
      </c>
      <c r="AC53" s="33">
        <f t="shared" si="18"/>
        <v>0</v>
      </c>
      <c r="AD53" s="32">
        <f t="shared" si="19"/>
        <v>0</v>
      </c>
      <c r="AE53" s="32">
        <f t="shared" si="20"/>
        <v>-2.19</v>
      </c>
      <c r="AF53" s="42">
        <f t="shared" si="21"/>
        <v>0</v>
      </c>
      <c r="AG53" s="42" t="e">
        <f t="shared" si="22"/>
        <v>#NUM!</v>
      </c>
      <c r="AH53" s="83">
        <f t="shared" si="23"/>
        <v>0</v>
      </c>
    </row>
    <row r="54" spans="1:34" x14ac:dyDescent="0.35">
      <c r="A54" s="23" t="str">
        <f>Weather_Site!A57</f>
        <v>Sat</v>
      </c>
      <c r="B54" s="24">
        <f>Weather_Site!B57</f>
        <v>0</v>
      </c>
      <c r="C54" s="25">
        <f>Weather_Site!C57</f>
        <v>0</v>
      </c>
      <c r="D54" s="27">
        <f>Weather_Site!D57</f>
        <v>0</v>
      </c>
      <c r="E54" s="27">
        <f>Weather_Site!E57</f>
        <v>0</v>
      </c>
      <c r="F54" s="28">
        <f>Weather_Site!F57</f>
        <v>0</v>
      </c>
      <c r="G54" s="27">
        <f>Weather_Site!G57</f>
        <v>0</v>
      </c>
      <c r="H54" s="27">
        <f>IF(Weather_Site!M57&lt;180,Weather_Site!M57+180,Weather_Site!M57-180)</f>
        <v>180</v>
      </c>
      <c r="I54" s="172">
        <f t="shared" si="0"/>
        <v>0</v>
      </c>
      <c r="J54" s="214">
        <f t="shared" si="1"/>
        <v>3</v>
      </c>
      <c r="K54" s="27">
        <f t="shared" si="2"/>
        <v>0</v>
      </c>
      <c r="L54" s="172">
        <f t="shared" si="27"/>
        <v>5</v>
      </c>
      <c r="M54" s="32">
        <f>IF(Use_BOM_DF,Weather_Site!H57,IF(0.191*(Weather_Site!K57+104)*(Weather_Site!J57+1)^1.5/(3.52*(Weather_Site!J57+1)^1.5+Weather_Site!I57-1)&gt;10, 10,0.191*(Weather_Site!K57+104)*(Weather_Site!J57+1)^1.5/(3.52*(Weather_Site!J57+1)^1.5+Weather_Site!I57-1)))</f>
        <v>0</v>
      </c>
      <c r="N54" s="32" t="e">
        <f t="shared" si="4"/>
        <v>#NUM!</v>
      </c>
      <c r="O54" s="33" t="e">
        <f t="shared" si="5"/>
        <v>#NUM!</v>
      </c>
      <c r="P54" s="33" t="e">
        <f t="shared" si="6"/>
        <v>#NUM!</v>
      </c>
      <c r="Q54" s="32" t="e">
        <f t="shared" si="7"/>
        <v>#NUM!</v>
      </c>
      <c r="R54" s="42" t="e">
        <f t="shared" si="8"/>
        <v>#NUM!</v>
      </c>
      <c r="S54" s="42" t="e">
        <f t="shared" si="9"/>
        <v>#NUM!</v>
      </c>
      <c r="T54" s="42">
        <f t="shared" si="10"/>
        <v>0</v>
      </c>
      <c r="U54" s="32">
        <f t="shared" si="11"/>
        <v>3.0338080000000001</v>
      </c>
      <c r="V54" s="33">
        <f t="shared" si="12"/>
        <v>0</v>
      </c>
      <c r="W54" s="33">
        <f t="shared" si="13"/>
        <v>0</v>
      </c>
      <c r="X54" s="32" t="e">
        <f t="shared" si="14"/>
        <v>#NUM!</v>
      </c>
      <c r="Y54" s="32">
        <f t="shared" si="15"/>
        <v>12.519</v>
      </c>
      <c r="Z54" s="268">
        <f>IF(Use_BOM_DF,M54/10,MIN(0.972+(0.342*LN(Weather_Site!J57))-(0.245*LN(Weather_Site!I57)),1))</f>
        <v>0</v>
      </c>
      <c r="AA54" s="33">
        <f t="shared" si="16"/>
        <v>0</v>
      </c>
      <c r="AB54" s="33">
        <f t="shared" si="17"/>
        <v>0</v>
      </c>
      <c r="AC54" s="33">
        <f t="shared" si="18"/>
        <v>0</v>
      </c>
      <c r="AD54" s="32">
        <f t="shared" si="19"/>
        <v>0</v>
      </c>
      <c r="AE54" s="32">
        <f t="shared" si="20"/>
        <v>-2.19</v>
      </c>
      <c r="AF54" s="42">
        <f t="shared" si="21"/>
        <v>0</v>
      </c>
      <c r="AG54" s="42" t="e">
        <f t="shared" si="22"/>
        <v>#NUM!</v>
      </c>
      <c r="AH54" s="83">
        <f t="shared" si="23"/>
        <v>0</v>
      </c>
    </row>
    <row r="55" spans="1:34" x14ac:dyDescent="0.35">
      <c r="A55" s="45" t="str">
        <f>Weather_Site!A58</f>
        <v>Sat</v>
      </c>
      <c r="B55" s="46">
        <f>Weather_Site!B58</f>
        <v>0</v>
      </c>
      <c r="C55" s="47">
        <f>Weather_Site!C58</f>
        <v>0</v>
      </c>
      <c r="D55" s="48">
        <f>Weather_Site!D58</f>
        <v>0</v>
      </c>
      <c r="E55" s="48">
        <f>Weather_Site!E58</f>
        <v>0</v>
      </c>
      <c r="F55" s="49">
        <f>Weather_Site!F58</f>
        <v>0</v>
      </c>
      <c r="G55" s="48">
        <f>Weather_Site!G58</f>
        <v>0</v>
      </c>
      <c r="H55" s="48">
        <f>IF(Weather_Site!M58&lt;180,Weather_Site!M58+180,Weather_Site!M58-180)</f>
        <v>180</v>
      </c>
      <c r="I55" s="172">
        <f t="shared" si="0"/>
        <v>0</v>
      </c>
      <c r="J55" s="214">
        <f t="shared" si="1"/>
        <v>3</v>
      </c>
      <c r="K55" s="48">
        <f t="shared" si="2"/>
        <v>0</v>
      </c>
      <c r="L55" s="172">
        <f t="shared" si="27"/>
        <v>5</v>
      </c>
      <c r="M55" s="51">
        <f>IF(Use_BOM_DF,Weather_Site!H58,IF(0.191*(Weather_Site!K58+104)*(Weather_Site!J58+1)^1.5/(3.52*(Weather_Site!J58+1)^1.5+Weather_Site!I58-1)&gt;10, 10,0.191*(Weather_Site!K58+104)*(Weather_Site!J58+1)^1.5/(3.52*(Weather_Site!J58+1)^1.5+Weather_Site!I58-1)))</f>
        <v>0</v>
      </c>
      <c r="N55" s="51" t="e">
        <f t="shared" si="4"/>
        <v>#NUM!</v>
      </c>
      <c r="O55" s="52" t="e">
        <f t="shared" si="5"/>
        <v>#NUM!</v>
      </c>
      <c r="P55" s="52" t="e">
        <f t="shared" si="6"/>
        <v>#NUM!</v>
      </c>
      <c r="Q55" s="51" t="e">
        <f t="shared" si="7"/>
        <v>#NUM!</v>
      </c>
      <c r="R55" s="53" t="e">
        <f t="shared" si="8"/>
        <v>#NUM!</v>
      </c>
      <c r="S55" s="53" t="e">
        <f t="shared" si="9"/>
        <v>#NUM!</v>
      </c>
      <c r="T55" s="53">
        <f t="shared" si="10"/>
        <v>0</v>
      </c>
      <c r="U55" s="51">
        <f t="shared" si="11"/>
        <v>3.0338080000000001</v>
      </c>
      <c r="V55" s="52">
        <f t="shared" si="12"/>
        <v>0</v>
      </c>
      <c r="W55" s="52">
        <f t="shared" si="13"/>
        <v>0</v>
      </c>
      <c r="X55" s="51" t="e">
        <f t="shared" si="14"/>
        <v>#NUM!</v>
      </c>
      <c r="Y55" s="51">
        <f t="shared" si="15"/>
        <v>12.519</v>
      </c>
      <c r="Z55" s="51">
        <f>IF(Use_BOM_DF,M55/10,MIN(0.972+(0.342*LN(Weather_Site!J58))-(0.245*LN(Weather_Site!I58)),1))</f>
        <v>0</v>
      </c>
      <c r="AA55" s="52">
        <f t="shared" si="16"/>
        <v>0</v>
      </c>
      <c r="AB55" s="52">
        <f t="shared" si="17"/>
        <v>0</v>
      </c>
      <c r="AC55" s="52">
        <f t="shared" si="18"/>
        <v>0</v>
      </c>
      <c r="AD55" s="51">
        <f t="shared" si="19"/>
        <v>0</v>
      </c>
      <c r="AE55" s="51">
        <f t="shared" si="20"/>
        <v>-2.19</v>
      </c>
      <c r="AF55" s="53">
        <f t="shared" si="21"/>
        <v>0</v>
      </c>
      <c r="AG55" s="53" t="e">
        <f t="shared" si="22"/>
        <v>#NUM!</v>
      </c>
      <c r="AH55" s="294">
        <f t="shared" si="23"/>
        <v>0</v>
      </c>
    </row>
    <row r="56" spans="1:34" x14ac:dyDescent="0.35">
      <c r="A56" s="45" t="str">
        <f>Weather_Site!A59</f>
        <v>Sat</v>
      </c>
      <c r="B56" s="46">
        <f>Weather_Site!B59</f>
        <v>0</v>
      </c>
      <c r="C56" s="47">
        <f>Weather_Site!C59</f>
        <v>0</v>
      </c>
      <c r="D56" s="48">
        <f>Weather_Site!D59</f>
        <v>0</v>
      </c>
      <c r="E56" s="48">
        <f>Weather_Site!E59</f>
        <v>0</v>
      </c>
      <c r="F56" s="49">
        <f>Weather_Site!F59</f>
        <v>0</v>
      </c>
      <c r="G56" s="48">
        <f>Weather_Site!G59</f>
        <v>0</v>
      </c>
      <c r="H56" s="48">
        <f>IF(Weather_Site!M59&lt;180,Weather_Site!M59+180,Weather_Site!M59-180)</f>
        <v>180</v>
      </c>
      <c r="I56" s="172">
        <f t="shared" si="0"/>
        <v>0</v>
      </c>
      <c r="J56" s="214">
        <f t="shared" si="1"/>
        <v>3</v>
      </c>
      <c r="K56" s="48">
        <f t="shared" si="2"/>
        <v>0</v>
      </c>
      <c r="L56" s="172">
        <f t="shared" si="27"/>
        <v>5</v>
      </c>
      <c r="M56" s="51">
        <f>IF(Use_BOM_DF,Weather_Site!H59,IF(0.191*(Weather_Site!K59+104)*(Weather_Site!J59+1)^1.5/(3.52*(Weather_Site!J59+1)^1.5+Weather_Site!I59-1)&gt;10, 10,0.191*(Weather_Site!K59+104)*(Weather_Site!J59+1)^1.5/(3.52*(Weather_Site!J59+1)^1.5+Weather_Site!I59-1)))</f>
        <v>0</v>
      </c>
      <c r="N56" s="51" t="e">
        <f t="shared" si="4"/>
        <v>#NUM!</v>
      </c>
      <c r="O56" s="52" t="e">
        <f t="shared" si="5"/>
        <v>#NUM!</v>
      </c>
      <c r="P56" s="52" t="e">
        <f t="shared" si="6"/>
        <v>#NUM!</v>
      </c>
      <c r="Q56" s="51" t="e">
        <f t="shared" si="7"/>
        <v>#NUM!</v>
      </c>
      <c r="R56" s="53" t="e">
        <f t="shared" si="8"/>
        <v>#NUM!</v>
      </c>
      <c r="S56" s="53" t="e">
        <f t="shared" si="9"/>
        <v>#NUM!</v>
      </c>
      <c r="T56" s="53">
        <f t="shared" si="10"/>
        <v>0</v>
      </c>
      <c r="U56" s="51">
        <f t="shared" si="11"/>
        <v>3.0338080000000001</v>
      </c>
      <c r="V56" s="52">
        <f t="shared" si="12"/>
        <v>0</v>
      </c>
      <c r="W56" s="52">
        <f t="shared" si="13"/>
        <v>0</v>
      </c>
      <c r="X56" s="51" t="e">
        <f t="shared" si="14"/>
        <v>#NUM!</v>
      </c>
      <c r="Y56" s="51">
        <f t="shared" si="15"/>
        <v>12.519</v>
      </c>
      <c r="Z56" s="51">
        <f>IF(Use_BOM_DF,M56/10,MIN(0.972+(0.342*LN(Weather_Site!J59))-(0.245*LN(Weather_Site!I59)),1))</f>
        <v>0</v>
      </c>
      <c r="AA56" s="52">
        <f t="shared" si="16"/>
        <v>0</v>
      </c>
      <c r="AB56" s="52">
        <f t="shared" si="17"/>
        <v>0</v>
      </c>
      <c r="AC56" s="52">
        <f t="shared" si="18"/>
        <v>0</v>
      </c>
      <c r="AD56" s="51">
        <f t="shared" si="19"/>
        <v>0</v>
      </c>
      <c r="AE56" s="51">
        <f t="shared" si="20"/>
        <v>-2.19</v>
      </c>
      <c r="AF56" s="53">
        <f t="shared" si="21"/>
        <v>0</v>
      </c>
      <c r="AG56" s="53" t="e">
        <f t="shared" si="22"/>
        <v>#NUM!</v>
      </c>
      <c r="AH56" s="294">
        <f t="shared" si="23"/>
        <v>0</v>
      </c>
    </row>
    <row r="57" spans="1:34" x14ac:dyDescent="0.35">
      <c r="A57" s="45" t="str">
        <f>Weather_Site!A60</f>
        <v>Sat</v>
      </c>
      <c r="B57" s="46">
        <f>Weather_Site!B60</f>
        <v>0</v>
      </c>
      <c r="C57" s="47">
        <f>Weather_Site!C60</f>
        <v>0</v>
      </c>
      <c r="D57" s="48">
        <f>Weather_Site!D60</f>
        <v>0</v>
      </c>
      <c r="E57" s="48">
        <f>Weather_Site!E60</f>
        <v>0</v>
      </c>
      <c r="F57" s="49">
        <f>Weather_Site!F60</f>
        <v>0</v>
      </c>
      <c r="G57" s="48">
        <f>Weather_Site!G60</f>
        <v>0</v>
      </c>
      <c r="H57" s="48">
        <f>IF(Weather_Site!M60&lt;180,Weather_Site!M60+180,Weather_Site!M60-180)</f>
        <v>180</v>
      </c>
      <c r="I57" s="172">
        <f t="shared" si="0"/>
        <v>0</v>
      </c>
      <c r="J57" s="214">
        <f t="shared" si="1"/>
        <v>3</v>
      </c>
      <c r="K57" s="48">
        <f t="shared" si="2"/>
        <v>0</v>
      </c>
      <c r="L57" s="172">
        <f t="shared" si="27"/>
        <v>5</v>
      </c>
      <c r="M57" s="51">
        <f>IF(Use_BOM_DF,Weather_Site!H60,IF(0.191*(Weather_Site!K60+104)*(Weather_Site!J60+1)^1.5/(3.52*(Weather_Site!J60+1)^1.5+Weather_Site!I60-1)&gt;10, 10,0.191*(Weather_Site!K60+104)*(Weather_Site!J60+1)^1.5/(3.52*(Weather_Site!J60+1)^1.5+Weather_Site!I60-1)))</f>
        <v>0</v>
      </c>
      <c r="N57" s="51" t="e">
        <f t="shared" si="4"/>
        <v>#NUM!</v>
      </c>
      <c r="O57" s="52" t="e">
        <f t="shared" si="5"/>
        <v>#NUM!</v>
      </c>
      <c r="P57" s="52" t="e">
        <f t="shared" si="6"/>
        <v>#NUM!</v>
      </c>
      <c r="Q57" s="51" t="e">
        <f t="shared" si="7"/>
        <v>#NUM!</v>
      </c>
      <c r="R57" s="53" t="e">
        <f t="shared" si="8"/>
        <v>#NUM!</v>
      </c>
      <c r="S57" s="53" t="e">
        <f t="shared" si="9"/>
        <v>#NUM!</v>
      </c>
      <c r="T57" s="53">
        <f t="shared" si="10"/>
        <v>0</v>
      </c>
      <c r="U57" s="51">
        <f t="shared" si="11"/>
        <v>3.0338080000000001</v>
      </c>
      <c r="V57" s="52">
        <f t="shared" si="12"/>
        <v>0</v>
      </c>
      <c r="W57" s="52">
        <f t="shared" si="13"/>
        <v>0</v>
      </c>
      <c r="X57" s="51" t="e">
        <f t="shared" si="14"/>
        <v>#NUM!</v>
      </c>
      <c r="Y57" s="51">
        <f t="shared" si="15"/>
        <v>12.519</v>
      </c>
      <c r="Z57" s="51">
        <f>IF(Use_BOM_DF,M57/10,MIN(0.972+(0.342*LN(Weather_Site!J60))-(0.245*LN(Weather_Site!I60)),1))</f>
        <v>0</v>
      </c>
      <c r="AA57" s="52">
        <f t="shared" si="16"/>
        <v>0</v>
      </c>
      <c r="AB57" s="52">
        <f t="shared" si="17"/>
        <v>0</v>
      </c>
      <c r="AC57" s="52">
        <f t="shared" si="18"/>
        <v>0</v>
      </c>
      <c r="AD57" s="51">
        <f t="shared" si="19"/>
        <v>0</v>
      </c>
      <c r="AE57" s="51">
        <f t="shared" si="20"/>
        <v>-2.19</v>
      </c>
      <c r="AF57" s="53">
        <f t="shared" si="21"/>
        <v>0</v>
      </c>
      <c r="AG57" s="53" t="e">
        <f t="shared" si="22"/>
        <v>#NUM!</v>
      </c>
      <c r="AH57" s="294">
        <f t="shared" si="23"/>
        <v>0</v>
      </c>
    </row>
    <row r="58" spans="1:34" x14ac:dyDescent="0.35">
      <c r="A58" s="45" t="str">
        <f>Weather_Site!A61</f>
        <v>Sat</v>
      </c>
      <c r="B58" s="46">
        <f>Weather_Site!B61</f>
        <v>0</v>
      </c>
      <c r="C58" s="47">
        <f>Weather_Site!C61</f>
        <v>0</v>
      </c>
      <c r="D58" s="48">
        <f>Weather_Site!D61</f>
        <v>0</v>
      </c>
      <c r="E58" s="48">
        <f>Weather_Site!E61</f>
        <v>0</v>
      </c>
      <c r="F58" s="49">
        <f>Weather_Site!F61</f>
        <v>0</v>
      </c>
      <c r="G58" s="48">
        <f>Weather_Site!G61</f>
        <v>0</v>
      </c>
      <c r="H58" s="48">
        <f>IF(Weather_Site!M61&lt;180,Weather_Site!M61+180,Weather_Site!M61-180)</f>
        <v>180</v>
      </c>
      <c r="I58" s="172">
        <f t="shared" si="0"/>
        <v>0</v>
      </c>
      <c r="J58" s="214">
        <f t="shared" si="1"/>
        <v>3</v>
      </c>
      <c r="K58" s="48">
        <f t="shared" si="2"/>
        <v>0</v>
      </c>
      <c r="L58" s="172">
        <f t="shared" si="27"/>
        <v>5</v>
      </c>
      <c r="M58" s="51">
        <f>IF(Use_BOM_DF,Weather_Site!H61,IF(0.191*(Weather_Site!K61+104)*(Weather_Site!J61+1)^1.5/(3.52*(Weather_Site!J61+1)^1.5+Weather_Site!I61-1)&gt;10, 10,0.191*(Weather_Site!K61+104)*(Weather_Site!J61+1)^1.5/(3.52*(Weather_Site!J61+1)^1.5+Weather_Site!I61-1)))</f>
        <v>0</v>
      </c>
      <c r="N58" s="51" t="e">
        <f t="shared" si="4"/>
        <v>#NUM!</v>
      </c>
      <c r="O58" s="52" t="e">
        <f t="shared" si="5"/>
        <v>#NUM!</v>
      </c>
      <c r="P58" s="52" t="e">
        <f t="shared" si="6"/>
        <v>#NUM!</v>
      </c>
      <c r="Q58" s="51" t="e">
        <f t="shared" si="7"/>
        <v>#NUM!</v>
      </c>
      <c r="R58" s="53" t="e">
        <f t="shared" si="8"/>
        <v>#NUM!</v>
      </c>
      <c r="S58" s="53" t="e">
        <f t="shared" si="9"/>
        <v>#NUM!</v>
      </c>
      <c r="T58" s="53">
        <f t="shared" si="10"/>
        <v>0</v>
      </c>
      <c r="U58" s="51">
        <f t="shared" si="11"/>
        <v>3.0338080000000001</v>
      </c>
      <c r="V58" s="52">
        <f t="shared" si="12"/>
        <v>0</v>
      </c>
      <c r="W58" s="52">
        <f t="shared" si="13"/>
        <v>0</v>
      </c>
      <c r="X58" s="51" t="e">
        <f t="shared" si="14"/>
        <v>#NUM!</v>
      </c>
      <c r="Y58" s="51">
        <f t="shared" si="15"/>
        <v>12.519</v>
      </c>
      <c r="Z58" s="51">
        <f>IF(Use_BOM_DF,M58/10,MIN(0.972+(0.342*LN(Weather_Site!J61))-(0.245*LN(Weather_Site!I61)),1))</f>
        <v>0</v>
      </c>
      <c r="AA58" s="52">
        <f t="shared" si="16"/>
        <v>0</v>
      </c>
      <c r="AB58" s="52">
        <f t="shared" si="17"/>
        <v>0</v>
      </c>
      <c r="AC58" s="52">
        <f t="shared" si="18"/>
        <v>0</v>
      </c>
      <c r="AD58" s="51">
        <f t="shared" si="19"/>
        <v>0</v>
      </c>
      <c r="AE58" s="51">
        <f t="shared" si="20"/>
        <v>-2.19</v>
      </c>
      <c r="AF58" s="53">
        <f t="shared" si="21"/>
        <v>0</v>
      </c>
      <c r="AG58" s="53" t="e">
        <f t="shared" si="22"/>
        <v>#NUM!</v>
      </c>
      <c r="AH58" s="294">
        <f t="shared" si="23"/>
        <v>0</v>
      </c>
    </row>
    <row r="59" spans="1:34" x14ac:dyDescent="0.35">
      <c r="A59" s="45" t="str">
        <f>Weather_Site!A62</f>
        <v>Sat</v>
      </c>
      <c r="B59" s="46">
        <f>Weather_Site!B62</f>
        <v>0</v>
      </c>
      <c r="C59" s="47">
        <f>Weather_Site!C62</f>
        <v>0</v>
      </c>
      <c r="D59" s="48">
        <f>Weather_Site!D62</f>
        <v>0</v>
      </c>
      <c r="E59" s="48">
        <f>Weather_Site!E62</f>
        <v>0</v>
      </c>
      <c r="F59" s="49">
        <f>Weather_Site!F62</f>
        <v>0</v>
      </c>
      <c r="G59" s="48">
        <f>Weather_Site!G62</f>
        <v>0</v>
      </c>
      <c r="H59" s="48">
        <f>IF(Weather_Site!M62&lt;180,Weather_Site!M62+180,Weather_Site!M62-180)</f>
        <v>180</v>
      </c>
      <c r="I59" s="172">
        <f t="shared" si="0"/>
        <v>0</v>
      </c>
      <c r="J59" s="214">
        <f t="shared" si="1"/>
        <v>3</v>
      </c>
      <c r="K59" s="48">
        <f t="shared" si="2"/>
        <v>0</v>
      </c>
      <c r="L59" s="172">
        <f t="shared" si="27"/>
        <v>5</v>
      </c>
      <c r="M59" s="51">
        <f>IF(Use_BOM_DF,Weather_Site!H62,IF(0.191*(Weather_Site!K62+104)*(Weather_Site!J62+1)^1.5/(3.52*(Weather_Site!J62+1)^1.5+Weather_Site!I62-1)&gt;10, 10,0.191*(Weather_Site!K62+104)*(Weather_Site!J62+1)^1.5/(3.52*(Weather_Site!J62+1)^1.5+Weather_Site!I62-1)))</f>
        <v>0</v>
      </c>
      <c r="N59" s="51" t="e">
        <f t="shared" si="4"/>
        <v>#NUM!</v>
      </c>
      <c r="O59" s="52" t="e">
        <f t="shared" si="5"/>
        <v>#NUM!</v>
      </c>
      <c r="P59" s="52" t="e">
        <f t="shared" si="6"/>
        <v>#NUM!</v>
      </c>
      <c r="Q59" s="51" t="e">
        <f t="shared" si="7"/>
        <v>#NUM!</v>
      </c>
      <c r="R59" s="53" t="e">
        <f t="shared" si="8"/>
        <v>#NUM!</v>
      </c>
      <c r="S59" s="53" t="e">
        <f t="shared" si="9"/>
        <v>#NUM!</v>
      </c>
      <c r="T59" s="53">
        <f t="shared" si="10"/>
        <v>0</v>
      </c>
      <c r="U59" s="51">
        <f t="shared" si="11"/>
        <v>3.0338080000000001</v>
      </c>
      <c r="V59" s="52">
        <f t="shared" si="12"/>
        <v>0</v>
      </c>
      <c r="W59" s="52">
        <f t="shared" si="13"/>
        <v>0</v>
      </c>
      <c r="X59" s="51" t="e">
        <f t="shared" si="14"/>
        <v>#NUM!</v>
      </c>
      <c r="Y59" s="51">
        <f t="shared" si="15"/>
        <v>12.519</v>
      </c>
      <c r="Z59" s="51">
        <f>IF(Use_BOM_DF,M59/10,MIN(0.972+(0.342*LN(Weather_Site!J62))-(0.245*LN(Weather_Site!I62)),1))</f>
        <v>0</v>
      </c>
      <c r="AA59" s="52">
        <f t="shared" si="16"/>
        <v>0</v>
      </c>
      <c r="AB59" s="52">
        <f t="shared" si="17"/>
        <v>0</v>
      </c>
      <c r="AC59" s="52">
        <f t="shared" si="18"/>
        <v>0</v>
      </c>
      <c r="AD59" s="51">
        <f t="shared" si="19"/>
        <v>0</v>
      </c>
      <c r="AE59" s="51">
        <f t="shared" si="20"/>
        <v>-2.19</v>
      </c>
      <c r="AF59" s="53">
        <f t="shared" si="21"/>
        <v>0</v>
      </c>
      <c r="AG59" s="53" t="e">
        <f t="shared" si="22"/>
        <v>#NUM!</v>
      </c>
      <c r="AH59" s="294">
        <f t="shared" si="23"/>
        <v>0</v>
      </c>
    </row>
    <row r="60" spans="1:34" x14ac:dyDescent="0.35">
      <c r="A60" s="23" t="str">
        <f>Weather_Site!A63</f>
        <v>Sat</v>
      </c>
      <c r="B60" s="24">
        <f>Weather_Site!B63</f>
        <v>0</v>
      </c>
      <c r="C60" s="25">
        <f>Weather_Site!C63</f>
        <v>0</v>
      </c>
      <c r="D60" s="27">
        <f>Weather_Site!D63</f>
        <v>0</v>
      </c>
      <c r="E60" s="27">
        <f>Weather_Site!E63</f>
        <v>0</v>
      </c>
      <c r="F60" s="28">
        <f>Weather_Site!F63</f>
        <v>0</v>
      </c>
      <c r="G60" s="27">
        <f>Weather_Site!G63</f>
        <v>0</v>
      </c>
      <c r="H60" s="27">
        <f>IF(Weather_Site!M63&lt;180,Weather_Site!M63+180,Weather_Site!M63-180)</f>
        <v>180</v>
      </c>
      <c r="I60" s="172">
        <f t="shared" si="0"/>
        <v>0</v>
      </c>
      <c r="J60" s="214">
        <f t="shared" si="1"/>
        <v>3</v>
      </c>
      <c r="K60" s="27">
        <f t="shared" si="2"/>
        <v>0</v>
      </c>
      <c r="L60" s="172">
        <f t="shared" si="27"/>
        <v>5</v>
      </c>
      <c r="M60" s="32">
        <f>IF(Use_BOM_DF,Weather_Site!H63,IF(0.191*(Weather_Site!K63+104)*(Weather_Site!J63+1)^1.5/(3.52*(Weather_Site!J63+1)^1.5+Weather_Site!I63-1)&gt;10, 10,0.191*(Weather_Site!K63+104)*(Weather_Site!J63+1)^1.5/(3.52*(Weather_Site!J63+1)^1.5+Weather_Site!I63-1)))</f>
        <v>0</v>
      </c>
      <c r="N60" s="32" t="e">
        <f t="shared" si="4"/>
        <v>#NUM!</v>
      </c>
      <c r="O60" s="33" t="e">
        <f t="shared" si="5"/>
        <v>#NUM!</v>
      </c>
      <c r="P60" s="33" t="e">
        <f t="shared" si="6"/>
        <v>#NUM!</v>
      </c>
      <c r="Q60" s="32" t="e">
        <f t="shared" si="7"/>
        <v>#NUM!</v>
      </c>
      <c r="R60" s="42" t="e">
        <f t="shared" si="8"/>
        <v>#NUM!</v>
      </c>
      <c r="S60" s="42" t="e">
        <f t="shared" si="9"/>
        <v>#NUM!</v>
      </c>
      <c r="T60" s="42">
        <f t="shared" si="10"/>
        <v>0</v>
      </c>
      <c r="U60" s="32">
        <f t="shared" si="11"/>
        <v>3.0338080000000001</v>
      </c>
      <c r="V60" s="33">
        <f t="shared" si="12"/>
        <v>0</v>
      </c>
      <c r="W60" s="33">
        <f t="shared" si="13"/>
        <v>0</v>
      </c>
      <c r="X60" s="32" t="e">
        <f t="shared" si="14"/>
        <v>#NUM!</v>
      </c>
      <c r="Y60" s="32">
        <f t="shared" si="15"/>
        <v>12.519</v>
      </c>
      <c r="Z60" s="268">
        <f>IF(Use_BOM_DF,M60/10,MIN(0.972+(0.342*LN(Weather_Site!J63))-(0.245*LN(Weather_Site!I63)),1))</f>
        <v>0</v>
      </c>
      <c r="AA60" s="33">
        <f t="shared" si="16"/>
        <v>0</v>
      </c>
      <c r="AB60" s="33">
        <f t="shared" si="17"/>
        <v>0</v>
      </c>
      <c r="AC60" s="33">
        <f t="shared" si="18"/>
        <v>0</v>
      </c>
      <c r="AD60" s="32">
        <f t="shared" si="19"/>
        <v>0</v>
      </c>
      <c r="AE60" s="32">
        <f t="shared" si="20"/>
        <v>-2.19</v>
      </c>
      <c r="AF60" s="42">
        <f t="shared" si="21"/>
        <v>0</v>
      </c>
      <c r="AG60" s="42" t="e">
        <f t="shared" si="22"/>
        <v>#NUM!</v>
      </c>
      <c r="AH60" s="83">
        <f t="shared" si="23"/>
        <v>0</v>
      </c>
    </row>
    <row r="61" spans="1:34" x14ac:dyDescent="0.35">
      <c r="A61" s="23" t="str">
        <f>Weather_Site!A64</f>
        <v>Sat</v>
      </c>
      <c r="B61" s="24">
        <f>Weather_Site!B64</f>
        <v>0</v>
      </c>
      <c r="C61" s="25">
        <f>Weather_Site!C64</f>
        <v>0</v>
      </c>
      <c r="D61" s="27">
        <f>Weather_Site!D64</f>
        <v>0</v>
      </c>
      <c r="E61" s="27">
        <f>Weather_Site!E64</f>
        <v>0</v>
      </c>
      <c r="F61" s="28">
        <f>Weather_Site!F64</f>
        <v>0</v>
      </c>
      <c r="G61" s="27">
        <f>Weather_Site!G64</f>
        <v>0</v>
      </c>
      <c r="H61" s="27">
        <f>IF(Weather_Site!M64&lt;180,Weather_Site!M64+180,Weather_Site!M64-180)</f>
        <v>180</v>
      </c>
      <c r="I61" s="172">
        <f t="shared" si="0"/>
        <v>0</v>
      </c>
      <c r="J61" s="214">
        <f t="shared" si="1"/>
        <v>3</v>
      </c>
      <c r="K61" s="27">
        <f t="shared" si="2"/>
        <v>0</v>
      </c>
      <c r="L61" s="172">
        <f t="shared" si="27"/>
        <v>5</v>
      </c>
      <c r="M61" s="32">
        <f>IF(Use_BOM_DF,Weather_Site!H64,IF(0.191*(Weather_Site!K64+104)*(Weather_Site!J64+1)^1.5/(3.52*(Weather_Site!J64+1)^1.5+Weather_Site!I64-1)&gt;10, 10,0.191*(Weather_Site!K64+104)*(Weather_Site!J64+1)^1.5/(3.52*(Weather_Site!J64+1)^1.5+Weather_Site!I64-1)))</f>
        <v>0</v>
      </c>
      <c r="N61" s="32" t="e">
        <f t="shared" si="4"/>
        <v>#NUM!</v>
      </c>
      <c r="O61" s="33" t="e">
        <f t="shared" si="5"/>
        <v>#NUM!</v>
      </c>
      <c r="P61" s="33" t="e">
        <f t="shared" si="6"/>
        <v>#NUM!</v>
      </c>
      <c r="Q61" s="32" t="e">
        <f t="shared" si="7"/>
        <v>#NUM!</v>
      </c>
      <c r="R61" s="42" t="e">
        <f t="shared" si="8"/>
        <v>#NUM!</v>
      </c>
      <c r="S61" s="42" t="e">
        <f t="shared" si="9"/>
        <v>#NUM!</v>
      </c>
      <c r="T61" s="42">
        <f t="shared" si="10"/>
        <v>0</v>
      </c>
      <c r="U61" s="32">
        <f t="shared" si="11"/>
        <v>3.0338080000000001</v>
      </c>
      <c r="V61" s="33">
        <f t="shared" si="12"/>
        <v>0</v>
      </c>
      <c r="W61" s="33">
        <f t="shared" si="13"/>
        <v>0</v>
      </c>
      <c r="X61" s="32" t="e">
        <f t="shared" si="14"/>
        <v>#NUM!</v>
      </c>
      <c r="Y61" s="32">
        <f t="shared" si="15"/>
        <v>12.519</v>
      </c>
      <c r="Z61" s="268">
        <f>IF(Use_BOM_DF,M61/10,MIN(0.972+(0.342*LN(Weather_Site!J64))-(0.245*LN(Weather_Site!I64)),1))</f>
        <v>0</v>
      </c>
      <c r="AA61" s="33">
        <f t="shared" si="16"/>
        <v>0</v>
      </c>
      <c r="AB61" s="33">
        <f t="shared" si="17"/>
        <v>0</v>
      </c>
      <c r="AC61" s="33">
        <f t="shared" si="18"/>
        <v>0</v>
      </c>
      <c r="AD61" s="32">
        <f t="shared" si="19"/>
        <v>0</v>
      </c>
      <c r="AE61" s="32">
        <f t="shared" si="20"/>
        <v>-2.19</v>
      </c>
      <c r="AF61" s="42">
        <f t="shared" si="21"/>
        <v>0</v>
      </c>
      <c r="AG61" s="42" t="e">
        <f t="shared" si="22"/>
        <v>#NUM!</v>
      </c>
      <c r="AH61" s="83">
        <f t="shared" si="23"/>
        <v>0</v>
      </c>
    </row>
    <row r="62" spans="1:34" x14ac:dyDescent="0.35">
      <c r="A62" s="23" t="str">
        <f>Weather_Site!A65</f>
        <v>Sat</v>
      </c>
      <c r="B62" s="24">
        <f>Weather_Site!B65</f>
        <v>0</v>
      </c>
      <c r="C62" s="25">
        <f>Weather_Site!C65</f>
        <v>0</v>
      </c>
      <c r="D62" s="27">
        <f>Weather_Site!D65</f>
        <v>0</v>
      </c>
      <c r="E62" s="27">
        <f>Weather_Site!E65</f>
        <v>0</v>
      </c>
      <c r="F62" s="28">
        <f>Weather_Site!F65</f>
        <v>0</v>
      </c>
      <c r="G62" s="27">
        <f>Weather_Site!G65</f>
        <v>0</v>
      </c>
      <c r="H62" s="27">
        <f>IF(Weather_Site!M65&lt;180,Weather_Site!M65+180,Weather_Site!M65-180)</f>
        <v>180</v>
      </c>
      <c r="I62" s="172">
        <f t="shared" si="0"/>
        <v>0</v>
      </c>
      <c r="J62" s="214">
        <f t="shared" si="1"/>
        <v>3</v>
      </c>
      <c r="K62" s="27">
        <f t="shared" si="2"/>
        <v>0</v>
      </c>
      <c r="L62" s="172">
        <f t="shared" ref="L62:L93" si="28">C$4</f>
        <v>5</v>
      </c>
      <c r="M62" s="32">
        <f>IF(Use_BOM_DF,Weather_Site!H65,IF(0.191*(Weather_Site!K65+104)*(Weather_Site!J65+1)^1.5/(3.52*(Weather_Site!J65+1)^1.5+Weather_Site!I65-1)&gt;10, 10,0.191*(Weather_Site!K65+104)*(Weather_Site!J65+1)^1.5/(3.52*(Weather_Site!J65+1)^1.5+Weather_Site!I65-1)))</f>
        <v>0</v>
      </c>
      <c r="N62" s="32" t="e">
        <f t="shared" si="4"/>
        <v>#NUM!</v>
      </c>
      <c r="O62" s="33" t="e">
        <f t="shared" si="5"/>
        <v>#NUM!</v>
      </c>
      <c r="P62" s="33" t="e">
        <f t="shared" si="6"/>
        <v>#NUM!</v>
      </c>
      <c r="Q62" s="32" t="e">
        <f t="shared" si="7"/>
        <v>#NUM!</v>
      </c>
      <c r="R62" s="42" t="e">
        <f t="shared" si="8"/>
        <v>#NUM!</v>
      </c>
      <c r="S62" s="42" t="e">
        <f t="shared" si="9"/>
        <v>#NUM!</v>
      </c>
      <c r="T62" s="42">
        <f t="shared" si="10"/>
        <v>0</v>
      </c>
      <c r="U62" s="32">
        <f t="shared" si="11"/>
        <v>3.0338080000000001</v>
      </c>
      <c r="V62" s="33">
        <f t="shared" si="12"/>
        <v>0</v>
      </c>
      <c r="W62" s="33">
        <f t="shared" si="13"/>
        <v>0</v>
      </c>
      <c r="X62" s="32" t="e">
        <f t="shared" si="14"/>
        <v>#NUM!</v>
      </c>
      <c r="Y62" s="32">
        <f t="shared" si="15"/>
        <v>12.519</v>
      </c>
      <c r="Z62" s="268">
        <f>IF(Use_BOM_DF,M62/10,MIN(0.972+(0.342*LN(Weather_Site!J65))-(0.245*LN(Weather_Site!I65)),1))</f>
        <v>0</v>
      </c>
      <c r="AA62" s="33">
        <f t="shared" si="16"/>
        <v>0</v>
      </c>
      <c r="AB62" s="33">
        <f t="shared" si="17"/>
        <v>0</v>
      </c>
      <c r="AC62" s="33">
        <f t="shared" si="18"/>
        <v>0</v>
      </c>
      <c r="AD62" s="32">
        <f t="shared" si="19"/>
        <v>0</v>
      </c>
      <c r="AE62" s="32">
        <f t="shared" si="20"/>
        <v>-2.19</v>
      </c>
      <c r="AF62" s="42">
        <f t="shared" si="21"/>
        <v>0</v>
      </c>
      <c r="AG62" s="42" t="e">
        <f t="shared" si="22"/>
        <v>#NUM!</v>
      </c>
      <c r="AH62" s="83">
        <f t="shared" si="23"/>
        <v>0</v>
      </c>
    </row>
    <row r="63" spans="1:34" x14ac:dyDescent="0.35">
      <c r="A63" s="23" t="str">
        <f>Weather_Site!A66</f>
        <v>Sat</v>
      </c>
      <c r="B63" s="24">
        <f>Weather_Site!B66</f>
        <v>0</v>
      </c>
      <c r="C63" s="25">
        <f>Weather_Site!C66</f>
        <v>0</v>
      </c>
      <c r="D63" s="27">
        <f>Weather_Site!D66</f>
        <v>0</v>
      </c>
      <c r="E63" s="27">
        <f>Weather_Site!E66</f>
        <v>0</v>
      </c>
      <c r="F63" s="28">
        <f>Weather_Site!F66</f>
        <v>0</v>
      </c>
      <c r="G63" s="27">
        <f>Weather_Site!G66</f>
        <v>0</v>
      </c>
      <c r="H63" s="27">
        <f>IF(Weather_Site!M66&lt;180,Weather_Site!M66+180,Weather_Site!M66-180)</f>
        <v>180</v>
      </c>
      <c r="I63" s="172">
        <f t="shared" si="0"/>
        <v>0</v>
      </c>
      <c r="J63" s="214">
        <f t="shared" si="1"/>
        <v>3</v>
      </c>
      <c r="K63" s="27">
        <f t="shared" si="2"/>
        <v>0</v>
      </c>
      <c r="L63" s="172">
        <f t="shared" si="28"/>
        <v>5</v>
      </c>
      <c r="M63" s="32">
        <f>IF(Use_BOM_DF,Weather_Site!H66,IF(0.191*(Weather_Site!K66+104)*(Weather_Site!J66+1)^1.5/(3.52*(Weather_Site!J66+1)^1.5+Weather_Site!I66-1)&gt;10, 10,0.191*(Weather_Site!K66+104)*(Weather_Site!J66+1)^1.5/(3.52*(Weather_Site!J66+1)^1.5+Weather_Site!I66-1)))</f>
        <v>0</v>
      </c>
      <c r="N63" s="32" t="e">
        <f t="shared" si="4"/>
        <v>#NUM!</v>
      </c>
      <c r="O63" s="33" t="e">
        <f t="shared" si="5"/>
        <v>#NUM!</v>
      </c>
      <c r="P63" s="33" t="e">
        <f t="shared" si="6"/>
        <v>#NUM!</v>
      </c>
      <c r="Q63" s="32" t="e">
        <f t="shared" si="7"/>
        <v>#NUM!</v>
      </c>
      <c r="R63" s="42" t="e">
        <f t="shared" si="8"/>
        <v>#NUM!</v>
      </c>
      <c r="S63" s="42" t="e">
        <f t="shared" si="9"/>
        <v>#NUM!</v>
      </c>
      <c r="T63" s="42">
        <f t="shared" si="10"/>
        <v>0</v>
      </c>
      <c r="U63" s="32">
        <f t="shared" si="11"/>
        <v>3.0338080000000001</v>
      </c>
      <c r="V63" s="33">
        <f t="shared" si="12"/>
        <v>0</v>
      </c>
      <c r="W63" s="33">
        <f t="shared" si="13"/>
        <v>0</v>
      </c>
      <c r="X63" s="32" t="e">
        <f t="shared" si="14"/>
        <v>#NUM!</v>
      </c>
      <c r="Y63" s="32">
        <f t="shared" si="15"/>
        <v>12.519</v>
      </c>
      <c r="Z63" s="268">
        <f>IF(Use_BOM_DF,M63/10,MIN(0.972+(0.342*LN(Weather_Site!J66))-(0.245*LN(Weather_Site!I66)),1))</f>
        <v>0</v>
      </c>
      <c r="AA63" s="33">
        <f t="shared" si="16"/>
        <v>0</v>
      </c>
      <c r="AB63" s="33">
        <f t="shared" si="17"/>
        <v>0</v>
      </c>
      <c r="AC63" s="33">
        <f t="shared" si="18"/>
        <v>0</v>
      </c>
      <c r="AD63" s="32">
        <f t="shared" si="19"/>
        <v>0</v>
      </c>
      <c r="AE63" s="32">
        <f t="shared" si="20"/>
        <v>-2.19</v>
      </c>
      <c r="AF63" s="42">
        <f t="shared" si="21"/>
        <v>0</v>
      </c>
      <c r="AG63" s="42" t="e">
        <f t="shared" si="22"/>
        <v>#NUM!</v>
      </c>
      <c r="AH63" s="83">
        <f t="shared" si="23"/>
        <v>0</v>
      </c>
    </row>
    <row r="64" spans="1:34" x14ac:dyDescent="0.35">
      <c r="A64" s="23" t="str">
        <f>Weather_Site!A67</f>
        <v>Sat</v>
      </c>
      <c r="B64" s="24">
        <f>Weather_Site!B67</f>
        <v>0</v>
      </c>
      <c r="C64" s="25">
        <f>Weather_Site!C67</f>
        <v>0</v>
      </c>
      <c r="D64" s="27">
        <f>Weather_Site!D67</f>
        <v>0</v>
      </c>
      <c r="E64" s="27">
        <f>Weather_Site!E67</f>
        <v>0</v>
      </c>
      <c r="F64" s="28">
        <f>Weather_Site!F67</f>
        <v>0</v>
      </c>
      <c r="G64" s="27">
        <f>Weather_Site!G67</f>
        <v>0</v>
      </c>
      <c r="H64" s="27">
        <f>IF(Weather_Site!M67&lt;180,Weather_Site!M67+180,Weather_Site!M67-180)</f>
        <v>180</v>
      </c>
      <c r="I64" s="172">
        <f t="shared" si="0"/>
        <v>0</v>
      </c>
      <c r="J64" s="214">
        <f t="shared" si="1"/>
        <v>3</v>
      </c>
      <c r="K64" s="27">
        <f t="shared" si="2"/>
        <v>0</v>
      </c>
      <c r="L64" s="172">
        <f t="shared" si="28"/>
        <v>5</v>
      </c>
      <c r="M64" s="32">
        <f>IF(Use_BOM_DF,Weather_Site!H67,IF(0.191*(Weather_Site!K67+104)*(Weather_Site!J67+1)^1.5/(3.52*(Weather_Site!J67+1)^1.5+Weather_Site!I67-1)&gt;10, 10,0.191*(Weather_Site!K67+104)*(Weather_Site!J67+1)^1.5/(3.52*(Weather_Site!J67+1)^1.5+Weather_Site!I67-1)))</f>
        <v>0</v>
      </c>
      <c r="N64" s="32" t="e">
        <f t="shared" si="4"/>
        <v>#NUM!</v>
      </c>
      <c r="O64" s="33" t="e">
        <f t="shared" si="5"/>
        <v>#NUM!</v>
      </c>
      <c r="P64" s="33" t="e">
        <f t="shared" si="6"/>
        <v>#NUM!</v>
      </c>
      <c r="Q64" s="32" t="e">
        <f t="shared" si="7"/>
        <v>#NUM!</v>
      </c>
      <c r="R64" s="42" t="e">
        <f t="shared" si="8"/>
        <v>#NUM!</v>
      </c>
      <c r="S64" s="42" t="e">
        <f t="shared" si="9"/>
        <v>#NUM!</v>
      </c>
      <c r="T64" s="42">
        <f t="shared" si="10"/>
        <v>0</v>
      </c>
      <c r="U64" s="32">
        <f t="shared" si="11"/>
        <v>3.0338080000000001</v>
      </c>
      <c r="V64" s="33">
        <f t="shared" si="12"/>
        <v>0</v>
      </c>
      <c r="W64" s="33">
        <f t="shared" si="13"/>
        <v>0</v>
      </c>
      <c r="X64" s="32" t="e">
        <f t="shared" si="14"/>
        <v>#NUM!</v>
      </c>
      <c r="Y64" s="32">
        <f t="shared" si="15"/>
        <v>12.519</v>
      </c>
      <c r="Z64" s="268">
        <f>IF(Use_BOM_DF,M64/10,MIN(0.972+(0.342*LN(Weather_Site!J67))-(0.245*LN(Weather_Site!I67)),1))</f>
        <v>0</v>
      </c>
      <c r="AA64" s="33">
        <f t="shared" si="16"/>
        <v>0</v>
      </c>
      <c r="AB64" s="33">
        <f t="shared" si="17"/>
        <v>0</v>
      </c>
      <c r="AC64" s="33">
        <f t="shared" si="18"/>
        <v>0</v>
      </c>
      <c r="AD64" s="32">
        <f t="shared" si="19"/>
        <v>0</v>
      </c>
      <c r="AE64" s="32">
        <f t="shared" si="20"/>
        <v>-2.19</v>
      </c>
      <c r="AF64" s="42">
        <f t="shared" si="21"/>
        <v>0</v>
      </c>
      <c r="AG64" s="42" t="e">
        <f t="shared" si="22"/>
        <v>#NUM!</v>
      </c>
      <c r="AH64" s="83">
        <f t="shared" si="23"/>
        <v>0</v>
      </c>
    </row>
    <row r="65" spans="1:34" x14ac:dyDescent="0.35">
      <c r="A65" s="45" t="str">
        <f>Weather_Site!A68</f>
        <v>Sat</v>
      </c>
      <c r="B65" s="46">
        <f>Weather_Site!B68</f>
        <v>0</v>
      </c>
      <c r="C65" s="47">
        <f>Weather_Site!C68</f>
        <v>0</v>
      </c>
      <c r="D65" s="48">
        <f>Weather_Site!D68</f>
        <v>0</v>
      </c>
      <c r="E65" s="48">
        <f>Weather_Site!E68</f>
        <v>0</v>
      </c>
      <c r="F65" s="49">
        <f>Weather_Site!F68</f>
        <v>0</v>
      </c>
      <c r="G65" s="48">
        <f>Weather_Site!G68</f>
        <v>0</v>
      </c>
      <c r="H65" s="48">
        <f>IF(Weather_Site!M68&lt;180,Weather_Site!M68+180,Weather_Site!M68-180)</f>
        <v>180</v>
      </c>
      <c r="I65" s="172">
        <f t="shared" si="0"/>
        <v>0</v>
      </c>
      <c r="J65" s="214">
        <f t="shared" si="1"/>
        <v>3</v>
      </c>
      <c r="K65" s="48">
        <f t="shared" si="2"/>
        <v>0</v>
      </c>
      <c r="L65" s="172">
        <f t="shared" si="28"/>
        <v>5</v>
      </c>
      <c r="M65" s="51">
        <f>IF(Use_BOM_DF,Weather_Site!H68,IF(0.191*(Weather_Site!K68+104)*(Weather_Site!J68+1)^1.5/(3.52*(Weather_Site!J68+1)^1.5+Weather_Site!I68-1)&gt;10, 10,0.191*(Weather_Site!K68+104)*(Weather_Site!J68+1)^1.5/(3.52*(Weather_Site!J68+1)^1.5+Weather_Site!I68-1)))</f>
        <v>0</v>
      </c>
      <c r="N65" s="51" t="e">
        <f t="shared" si="4"/>
        <v>#NUM!</v>
      </c>
      <c r="O65" s="52" t="e">
        <f t="shared" si="5"/>
        <v>#NUM!</v>
      </c>
      <c r="P65" s="52" t="e">
        <f t="shared" si="6"/>
        <v>#NUM!</v>
      </c>
      <c r="Q65" s="51" t="e">
        <f t="shared" si="7"/>
        <v>#NUM!</v>
      </c>
      <c r="R65" s="53" t="e">
        <f t="shared" si="8"/>
        <v>#NUM!</v>
      </c>
      <c r="S65" s="53" t="e">
        <f t="shared" si="9"/>
        <v>#NUM!</v>
      </c>
      <c r="T65" s="53">
        <f t="shared" si="10"/>
        <v>0</v>
      </c>
      <c r="U65" s="51">
        <f t="shared" si="11"/>
        <v>3.0338080000000001</v>
      </c>
      <c r="V65" s="52">
        <f t="shared" si="12"/>
        <v>0</v>
      </c>
      <c r="W65" s="52">
        <f t="shared" si="13"/>
        <v>0</v>
      </c>
      <c r="X65" s="51" t="e">
        <f t="shared" si="14"/>
        <v>#NUM!</v>
      </c>
      <c r="Y65" s="51">
        <f t="shared" si="15"/>
        <v>12.519</v>
      </c>
      <c r="Z65" s="51">
        <f>IF(Use_BOM_DF,M65/10,MIN(0.972+(0.342*LN(Weather_Site!J68))-(0.245*LN(Weather_Site!I68)),1))</f>
        <v>0</v>
      </c>
      <c r="AA65" s="52">
        <f t="shared" si="16"/>
        <v>0</v>
      </c>
      <c r="AB65" s="52">
        <f t="shared" si="17"/>
        <v>0</v>
      </c>
      <c r="AC65" s="52">
        <f t="shared" si="18"/>
        <v>0</v>
      </c>
      <c r="AD65" s="51">
        <f t="shared" si="19"/>
        <v>0</v>
      </c>
      <c r="AE65" s="51">
        <f t="shared" si="20"/>
        <v>-2.19</v>
      </c>
      <c r="AF65" s="53">
        <f t="shared" si="21"/>
        <v>0</v>
      </c>
      <c r="AG65" s="53" t="e">
        <f t="shared" si="22"/>
        <v>#NUM!</v>
      </c>
      <c r="AH65" s="294">
        <f t="shared" si="23"/>
        <v>0</v>
      </c>
    </row>
    <row r="66" spans="1:34" x14ac:dyDescent="0.35">
      <c r="A66" s="45" t="str">
        <f>Weather_Site!A69</f>
        <v>Sat</v>
      </c>
      <c r="B66" s="46">
        <f>Weather_Site!B69</f>
        <v>0</v>
      </c>
      <c r="C66" s="47">
        <f>Weather_Site!C69</f>
        <v>0</v>
      </c>
      <c r="D66" s="48">
        <f>Weather_Site!D69</f>
        <v>0</v>
      </c>
      <c r="E66" s="48">
        <f>Weather_Site!E69</f>
        <v>0</v>
      </c>
      <c r="F66" s="49">
        <f>Weather_Site!F69</f>
        <v>0</v>
      </c>
      <c r="G66" s="48">
        <f>Weather_Site!G69</f>
        <v>0</v>
      </c>
      <c r="H66" s="48">
        <f>IF(Weather_Site!M69&lt;180,Weather_Site!M69+180,Weather_Site!M69-180)</f>
        <v>180</v>
      </c>
      <c r="I66" s="172">
        <f t="shared" si="0"/>
        <v>0</v>
      </c>
      <c r="J66" s="214">
        <f t="shared" si="1"/>
        <v>3</v>
      </c>
      <c r="K66" s="48">
        <f t="shared" si="2"/>
        <v>0</v>
      </c>
      <c r="L66" s="172">
        <f t="shared" si="28"/>
        <v>5</v>
      </c>
      <c r="M66" s="51">
        <f>IF(Use_BOM_DF,Weather_Site!H69,IF(0.191*(Weather_Site!K69+104)*(Weather_Site!J69+1)^1.5/(3.52*(Weather_Site!J69+1)^1.5+Weather_Site!I69-1)&gt;10, 10,0.191*(Weather_Site!K69+104)*(Weather_Site!J69+1)^1.5/(3.52*(Weather_Site!J69+1)^1.5+Weather_Site!I69-1)))</f>
        <v>0</v>
      </c>
      <c r="N66" s="51" t="e">
        <f t="shared" si="4"/>
        <v>#NUM!</v>
      </c>
      <c r="O66" s="52" t="e">
        <f t="shared" si="5"/>
        <v>#NUM!</v>
      </c>
      <c r="P66" s="52" t="e">
        <f t="shared" si="6"/>
        <v>#NUM!</v>
      </c>
      <c r="Q66" s="51" t="e">
        <f t="shared" si="7"/>
        <v>#NUM!</v>
      </c>
      <c r="R66" s="53" t="e">
        <f t="shared" si="8"/>
        <v>#NUM!</v>
      </c>
      <c r="S66" s="53" t="e">
        <f t="shared" si="9"/>
        <v>#NUM!</v>
      </c>
      <c r="T66" s="53">
        <f t="shared" si="10"/>
        <v>0</v>
      </c>
      <c r="U66" s="51">
        <f t="shared" si="11"/>
        <v>3.0338080000000001</v>
      </c>
      <c r="V66" s="52">
        <f t="shared" si="12"/>
        <v>0</v>
      </c>
      <c r="W66" s="52">
        <f t="shared" si="13"/>
        <v>0</v>
      </c>
      <c r="X66" s="51" t="e">
        <f t="shared" si="14"/>
        <v>#NUM!</v>
      </c>
      <c r="Y66" s="51">
        <f t="shared" si="15"/>
        <v>12.519</v>
      </c>
      <c r="Z66" s="51">
        <f>IF(Use_BOM_DF,M66/10,MIN(0.972+(0.342*LN(Weather_Site!J69))-(0.245*LN(Weather_Site!I69)),1))</f>
        <v>0</v>
      </c>
      <c r="AA66" s="52">
        <f t="shared" si="16"/>
        <v>0</v>
      </c>
      <c r="AB66" s="52">
        <f t="shared" si="17"/>
        <v>0</v>
      </c>
      <c r="AC66" s="52">
        <f t="shared" si="18"/>
        <v>0</v>
      </c>
      <c r="AD66" s="51">
        <f t="shared" si="19"/>
        <v>0</v>
      </c>
      <c r="AE66" s="51">
        <f t="shared" si="20"/>
        <v>-2.19</v>
      </c>
      <c r="AF66" s="53">
        <f t="shared" si="21"/>
        <v>0</v>
      </c>
      <c r="AG66" s="53" t="e">
        <f t="shared" si="22"/>
        <v>#NUM!</v>
      </c>
      <c r="AH66" s="294">
        <f t="shared" si="23"/>
        <v>0</v>
      </c>
    </row>
    <row r="67" spans="1:34" x14ac:dyDescent="0.35">
      <c r="A67" s="45" t="str">
        <f>Weather_Site!A70</f>
        <v>Sat</v>
      </c>
      <c r="B67" s="46">
        <f>Weather_Site!B70</f>
        <v>0</v>
      </c>
      <c r="C67" s="47">
        <f>Weather_Site!C70</f>
        <v>0</v>
      </c>
      <c r="D67" s="48">
        <f>Weather_Site!D70</f>
        <v>0</v>
      </c>
      <c r="E67" s="48">
        <f>Weather_Site!E70</f>
        <v>0</v>
      </c>
      <c r="F67" s="49">
        <f>Weather_Site!F70</f>
        <v>0</v>
      </c>
      <c r="G67" s="48">
        <f>Weather_Site!G70</f>
        <v>0</v>
      </c>
      <c r="H67" s="48">
        <f>IF(Weather_Site!M70&lt;180,Weather_Site!M70+180,Weather_Site!M70-180)</f>
        <v>180</v>
      </c>
      <c r="I67" s="172">
        <f t="shared" si="0"/>
        <v>0</v>
      </c>
      <c r="J67" s="214">
        <f t="shared" si="1"/>
        <v>3</v>
      </c>
      <c r="K67" s="48">
        <f t="shared" si="2"/>
        <v>0</v>
      </c>
      <c r="L67" s="172">
        <f t="shared" si="28"/>
        <v>5</v>
      </c>
      <c r="M67" s="51">
        <f>IF(Use_BOM_DF,Weather_Site!H70,IF(0.191*(Weather_Site!K70+104)*(Weather_Site!J70+1)^1.5/(3.52*(Weather_Site!J70+1)^1.5+Weather_Site!I70-1)&gt;10, 10,0.191*(Weather_Site!K70+104)*(Weather_Site!J70+1)^1.5/(3.52*(Weather_Site!J70+1)^1.5+Weather_Site!I70-1)))</f>
        <v>0</v>
      </c>
      <c r="N67" s="51" t="e">
        <f t="shared" si="4"/>
        <v>#NUM!</v>
      </c>
      <c r="O67" s="52" t="e">
        <f t="shared" si="5"/>
        <v>#NUM!</v>
      </c>
      <c r="P67" s="52" t="e">
        <f t="shared" si="6"/>
        <v>#NUM!</v>
      </c>
      <c r="Q67" s="51" t="e">
        <f t="shared" si="7"/>
        <v>#NUM!</v>
      </c>
      <c r="R67" s="53" t="e">
        <f t="shared" si="8"/>
        <v>#NUM!</v>
      </c>
      <c r="S67" s="53" t="e">
        <f t="shared" si="9"/>
        <v>#NUM!</v>
      </c>
      <c r="T67" s="53">
        <f t="shared" si="10"/>
        <v>0</v>
      </c>
      <c r="U67" s="51">
        <f t="shared" si="11"/>
        <v>3.0338080000000001</v>
      </c>
      <c r="V67" s="52">
        <f t="shared" si="12"/>
        <v>0</v>
      </c>
      <c r="W67" s="52">
        <f t="shared" si="13"/>
        <v>0</v>
      </c>
      <c r="X67" s="51" t="e">
        <f t="shared" si="14"/>
        <v>#NUM!</v>
      </c>
      <c r="Y67" s="51">
        <f t="shared" si="15"/>
        <v>12.519</v>
      </c>
      <c r="Z67" s="51">
        <f>IF(Use_BOM_DF,M67/10,MIN(0.972+(0.342*LN(Weather_Site!J70))-(0.245*LN(Weather_Site!I70)),1))</f>
        <v>0</v>
      </c>
      <c r="AA67" s="52">
        <f t="shared" si="16"/>
        <v>0</v>
      </c>
      <c r="AB67" s="52">
        <f t="shared" si="17"/>
        <v>0</v>
      </c>
      <c r="AC67" s="52">
        <f t="shared" si="18"/>
        <v>0</v>
      </c>
      <c r="AD67" s="51">
        <f t="shared" si="19"/>
        <v>0</v>
      </c>
      <c r="AE67" s="51">
        <f t="shared" si="20"/>
        <v>-2.19</v>
      </c>
      <c r="AF67" s="53">
        <f t="shared" si="21"/>
        <v>0</v>
      </c>
      <c r="AG67" s="53" t="e">
        <f t="shared" si="22"/>
        <v>#NUM!</v>
      </c>
      <c r="AH67" s="294">
        <f t="shared" si="23"/>
        <v>0</v>
      </c>
    </row>
    <row r="68" spans="1:34" x14ac:dyDescent="0.35">
      <c r="A68" s="45" t="str">
        <f>Weather_Site!A71</f>
        <v>Sat</v>
      </c>
      <c r="B68" s="46">
        <f>Weather_Site!B71</f>
        <v>0</v>
      </c>
      <c r="C68" s="47">
        <f>Weather_Site!C71</f>
        <v>0</v>
      </c>
      <c r="D68" s="48">
        <f>Weather_Site!D71</f>
        <v>0</v>
      </c>
      <c r="E68" s="48">
        <f>Weather_Site!E71</f>
        <v>0</v>
      </c>
      <c r="F68" s="49">
        <f>Weather_Site!F71</f>
        <v>0</v>
      </c>
      <c r="G68" s="48">
        <f>Weather_Site!G71</f>
        <v>0</v>
      </c>
      <c r="H68" s="48">
        <f>IF(Weather_Site!M71&lt;180,Weather_Site!M71+180,Weather_Site!M71-180)</f>
        <v>180</v>
      </c>
      <c r="I68" s="172">
        <f t="shared" si="0"/>
        <v>0</v>
      </c>
      <c r="J68" s="214">
        <f t="shared" si="1"/>
        <v>3</v>
      </c>
      <c r="K68" s="48">
        <f t="shared" si="2"/>
        <v>0</v>
      </c>
      <c r="L68" s="172">
        <f t="shared" si="28"/>
        <v>5</v>
      </c>
      <c r="M68" s="51">
        <f>IF(Use_BOM_DF,Weather_Site!H71,IF(0.191*(Weather_Site!K71+104)*(Weather_Site!J71+1)^1.5/(3.52*(Weather_Site!J71+1)^1.5+Weather_Site!I71-1)&gt;10, 10,0.191*(Weather_Site!K71+104)*(Weather_Site!J71+1)^1.5/(3.52*(Weather_Site!J71+1)^1.5+Weather_Site!I71-1)))</f>
        <v>0</v>
      </c>
      <c r="N68" s="51" t="e">
        <f t="shared" si="4"/>
        <v>#NUM!</v>
      </c>
      <c r="O68" s="52" t="e">
        <f t="shared" si="5"/>
        <v>#NUM!</v>
      </c>
      <c r="P68" s="52" t="e">
        <f t="shared" si="6"/>
        <v>#NUM!</v>
      </c>
      <c r="Q68" s="51" t="e">
        <f t="shared" si="7"/>
        <v>#NUM!</v>
      </c>
      <c r="R68" s="53" t="e">
        <f t="shared" si="8"/>
        <v>#NUM!</v>
      </c>
      <c r="S68" s="53" t="e">
        <f t="shared" si="9"/>
        <v>#NUM!</v>
      </c>
      <c r="T68" s="53">
        <f t="shared" si="10"/>
        <v>0</v>
      </c>
      <c r="U68" s="51">
        <f t="shared" si="11"/>
        <v>3.0338080000000001</v>
      </c>
      <c r="V68" s="52">
        <f t="shared" si="12"/>
        <v>0</v>
      </c>
      <c r="W68" s="52">
        <f t="shared" si="13"/>
        <v>0</v>
      </c>
      <c r="X68" s="51" t="e">
        <f t="shared" si="14"/>
        <v>#NUM!</v>
      </c>
      <c r="Y68" s="51">
        <f t="shared" si="15"/>
        <v>12.519</v>
      </c>
      <c r="Z68" s="51">
        <f>IF(Use_BOM_DF,M68/10,MIN(0.972+(0.342*LN(Weather_Site!J71))-(0.245*LN(Weather_Site!I71)),1))</f>
        <v>0</v>
      </c>
      <c r="AA68" s="52">
        <f t="shared" si="16"/>
        <v>0</v>
      </c>
      <c r="AB68" s="52">
        <f t="shared" si="17"/>
        <v>0</v>
      </c>
      <c r="AC68" s="52">
        <f t="shared" si="18"/>
        <v>0</v>
      </c>
      <c r="AD68" s="51">
        <f t="shared" si="19"/>
        <v>0</v>
      </c>
      <c r="AE68" s="51">
        <f t="shared" si="20"/>
        <v>-2.19</v>
      </c>
      <c r="AF68" s="53">
        <f t="shared" si="21"/>
        <v>0</v>
      </c>
      <c r="AG68" s="53" t="e">
        <f t="shared" si="22"/>
        <v>#NUM!</v>
      </c>
      <c r="AH68" s="294">
        <f t="shared" si="23"/>
        <v>0</v>
      </c>
    </row>
    <row r="69" spans="1:34" x14ac:dyDescent="0.35">
      <c r="A69" s="45" t="str">
        <f>Weather_Site!A72</f>
        <v>Sat</v>
      </c>
      <c r="B69" s="46">
        <f>Weather_Site!B72</f>
        <v>0</v>
      </c>
      <c r="C69" s="47">
        <f>Weather_Site!C72</f>
        <v>0</v>
      </c>
      <c r="D69" s="48">
        <f>Weather_Site!D72</f>
        <v>0</v>
      </c>
      <c r="E69" s="48">
        <f>Weather_Site!E72</f>
        <v>0</v>
      </c>
      <c r="F69" s="49">
        <f>Weather_Site!F72</f>
        <v>0</v>
      </c>
      <c r="G69" s="48">
        <f>Weather_Site!G72</f>
        <v>0</v>
      </c>
      <c r="H69" s="48">
        <f>IF(Weather_Site!M72&lt;180,Weather_Site!M72+180,Weather_Site!M72-180)</f>
        <v>180</v>
      </c>
      <c r="I69" s="172">
        <f t="shared" si="0"/>
        <v>0</v>
      </c>
      <c r="J69" s="214">
        <f t="shared" si="1"/>
        <v>3</v>
      </c>
      <c r="K69" s="48">
        <f t="shared" si="2"/>
        <v>0</v>
      </c>
      <c r="L69" s="172">
        <f t="shared" si="28"/>
        <v>5</v>
      </c>
      <c r="M69" s="51">
        <f>IF(Use_BOM_DF,Weather_Site!H72,IF(0.191*(Weather_Site!K72+104)*(Weather_Site!J72+1)^1.5/(3.52*(Weather_Site!J72+1)^1.5+Weather_Site!I72-1)&gt;10, 10,0.191*(Weather_Site!K72+104)*(Weather_Site!J72+1)^1.5/(3.52*(Weather_Site!J72+1)^1.5+Weather_Site!I72-1)))</f>
        <v>0</v>
      </c>
      <c r="N69" s="51" t="e">
        <f t="shared" si="4"/>
        <v>#NUM!</v>
      </c>
      <c r="O69" s="52" t="e">
        <f t="shared" si="5"/>
        <v>#NUM!</v>
      </c>
      <c r="P69" s="52" t="e">
        <f t="shared" si="6"/>
        <v>#NUM!</v>
      </c>
      <c r="Q69" s="51" t="e">
        <f t="shared" si="7"/>
        <v>#NUM!</v>
      </c>
      <c r="R69" s="53" t="e">
        <f t="shared" si="8"/>
        <v>#NUM!</v>
      </c>
      <c r="S69" s="53" t="e">
        <f t="shared" si="9"/>
        <v>#NUM!</v>
      </c>
      <c r="T69" s="53">
        <f t="shared" si="10"/>
        <v>0</v>
      </c>
      <c r="U69" s="51">
        <f t="shared" si="11"/>
        <v>3.0338080000000001</v>
      </c>
      <c r="V69" s="52">
        <f t="shared" si="12"/>
        <v>0</v>
      </c>
      <c r="W69" s="52">
        <f t="shared" si="13"/>
        <v>0</v>
      </c>
      <c r="X69" s="51" t="e">
        <f t="shared" si="14"/>
        <v>#NUM!</v>
      </c>
      <c r="Y69" s="51">
        <f t="shared" si="15"/>
        <v>12.519</v>
      </c>
      <c r="Z69" s="51">
        <f>IF(Use_BOM_DF,M69/10,MIN(0.972+(0.342*LN(Weather_Site!J72))-(0.245*LN(Weather_Site!I72)),1))</f>
        <v>0</v>
      </c>
      <c r="AA69" s="52">
        <f t="shared" si="16"/>
        <v>0</v>
      </c>
      <c r="AB69" s="52">
        <f t="shared" si="17"/>
        <v>0</v>
      </c>
      <c r="AC69" s="52">
        <f t="shared" si="18"/>
        <v>0</v>
      </c>
      <c r="AD69" s="51">
        <f t="shared" si="19"/>
        <v>0</v>
      </c>
      <c r="AE69" s="51">
        <f t="shared" si="20"/>
        <v>-2.19</v>
      </c>
      <c r="AF69" s="53">
        <f t="shared" si="21"/>
        <v>0</v>
      </c>
      <c r="AG69" s="53" t="e">
        <f t="shared" si="22"/>
        <v>#NUM!</v>
      </c>
      <c r="AH69" s="294">
        <f t="shared" si="23"/>
        <v>0</v>
      </c>
    </row>
    <row r="70" spans="1:34" x14ac:dyDescent="0.35">
      <c r="A70" s="23" t="str">
        <f>Weather_Site!A73</f>
        <v>Sat</v>
      </c>
      <c r="B70" s="24">
        <f>Weather_Site!B73</f>
        <v>0</v>
      </c>
      <c r="C70" s="25">
        <f>Weather_Site!C73</f>
        <v>0</v>
      </c>
      <c r="D70" s="27">
        <f>Weather_Site!D73</f>
        <v>0</v>
      </c>
      <c r="E70" s="27">
        <f>Weather_Site!E73</f>
        <v>0</v>
      </c>
      <c r="F70" s="28">
        <f>Weather_Site!F73</f>
        <v>0</v>
      </c>
      <c r="G70" s="27">
        <f>Weather_Site!G73</f>
        <v>0</v>
      </c>
      <c r="H70" s="27">
        <f>IF(Weather_Site!M73&lt;180,Weather_Site!M73+180,Weather_Site!M73-180)</f>
        <v>180</v>
      </c>
      <c r="I70" s="172">
        <f t="shared" si="0"/>
        <v>0</v>
      </c>
      <c r="J70" s="214">
        <f t="shared" si="1"/>
        <v>3</v>
      </c>
      <c r="K70" s="27">
        <f t="shared" si="2"/>
        <v>0</v>
      </c>
      <c r="L70" s="172">
        <f t="shared" si="28"/>
        <v>5</v>
      </c>
      <c r="M70" s="32">
        <f>IF(Use_BOM_DF,Weather_Site!H73,IF(0.191*(Weather_Site!K73+104)*(Weather_Site!J73+1)^1.5/(3.52*(Weather_Site!J73+1)^1.5+Weather_Site!I73-1)&gt;10, 10,0.191*(Weather_Site!K73+104)*(Weather_Site!J73+1)^1.5/(3.52*(Weather_Site!J73+1)^1.5+Weather_Site!I73-1)))</f>
        <v>0</v>
      </c>
      <c r="N70" s="32" t="e">
        <f t="shared" si="4"/>
        <v>#NUM!</v>
      </c>
      <c r="O70" s="33" t="e">
        <f t="shared" si="5"/>
        <v>#NUM!</v>
      </c>
      <c r="P70" s="33" t="e">
        <f t="shared" si="6"/>
        <v>#NUM!</v>
      </c>
      <c r="Q70" s="32" t="e">
        <f t="shared" si="7"/>
        <v>#NUM!</v>
      </c>
      <c r="R70" s="42" t="e">
        <f t="shared" si="8"/>
        <v>#NUM!</v>
      </c>
      <c r="S70" s="42" t="e">
        <f t="shared" si="9"/>
        <v>#NUM!</v>
      </c>
      <c r="T70" s="42">
        <f t="shared" si="10"/>
        <v>0</v>
      </c>
      <c r="U70" s="32">
        <f t="shared" si="11"/>
        <v>3.0338080000000001</v>
      </c>
      <c r="V70" s="33">
        <f t="shared" si="12"/>
        <v>0</v>
      </c>
      <c r="W70" s="33">
        <f t="shared" si="13"/>
        <v>0</v>
      </c>
      <c r="X70" s="32" t="e">
        <f t="shared" si="14"/>
        <v>#NUM!</v>
      </c>
      <c r="Y70" s="32">
        <f t="shared" si="15"/>
        <v>12.519</v>
      </c>
      <c r="Z70" s="268">
        <f>IF(Use_BOM_DF,M70/10,MIN(0.972+(0.342*LN(Weather_Site!J73))-(0.245*LN(Weather_Site!I73)),1))</f>
        <v>0</v>
      </c>
      <c r="AA70" s="33">
        <f t="shared" si="16"/>
        <v>0</v>
      </c>
      <c r="AB70" s="33">
        <f t="shared" si="17"/>
        <v>0</v>
      </c>
      <c r="AC70" s="33">
        <f t="shared" si="18"/>
        <v>0</v>
      </c>
      <c r="AD70" s="32">
        <f t="shared" si="19"/>
        <v>0</v>
      </c>
      <c r="AE70" s="32">
        <f t="shared" si="20"/>
        <v>-2.19</v>
      </c>
      <c r="AF70" s="42">
        <f t="shared" si="21"/>
        <v>0</v>
      </c>
      <c r="AG70" s="42" t="e">
        <f t="shared" si="22"/>
        <v>#NUM!</v>
      </c>
      <c r="AH70" s="83">
        <f t="shared" si="23"/>
        <v>0</v>
      </c>
    </row>
    <row r="71" spans="1:34" x14ac:dyDescent="0.35">
      <c r="A71" s="23" t="str">
        <f>Weather_Site!A74</f>
        <v>Sat</v>
      </c>
      <c r="B71" s="24">
        <f>Weather_Site!B74</f>
        <v>0</v>
      </c>
      <c r="C71" s="25">
        <f>Weather_Site!C74</f>
        <v>0</v>
      </c>
      <c r="D71" s="27">
        <f>Weather_Site!D74</f>
        <v>0</v>
      </c>
      <c r="E71" s="27">
        <f>Weather_Site!E74</f>
        <v>0</v>
      </c>
      <c r="F71" s="28">
        <f>Weather_Site!F74</f>
        <v>0</v>
      </c>
      <c r="G71" s="27">
        <f>Weather_Site!G74</f>
        <v>0</v>
      </c>
      <c r="H71" s="27">
        <f>IF(Weather_Site!M74&lt;180,Weather_Site!M74+180,Weather_Site!M74-180)</f>
        <v>180</v>
      </c>
      <c r="I71" s="172">
        <f t="shared" si="0"/>
        <v>0</v>
      </c>
      <c r="J71" s="214">
        <f t="shared" si="1"/>
        <v>3</v>
      </c>
      <c r="K71" s="27">
        <f t="shared" si="2"/>
        <v>0</v>
      </c>
      <c r="L71" s="172">
        <f t="shared" si="28"/>
        <v>5</v>
      </c>
      <c r="M71" s="32">
        <f>IF(Use_BOM_DF,Weather_Site!H74,IF(0.191*(Weather_Site!K74+104)*(Weather_Site!J74+1)^1.5/(3.52*(Weather_Site!J74+1)^1.5+Weather_Site!I74-1)&gt;10, 10,0.191*(Weather_Site!K74+104)*(Weather_Site!J74+1)^1.5/(3.52*(Weather_Site!J74+1)^1.5+Weather_Site!I74-1)))</f>
        <v>0</v>
      </c>
      <c r="N71" s="32" t="e">
        <f t="shared" si="4"/>
        <v>#NUM!</v>
      </c>
      <c r="O71" s="33" t="e">
        <f t="shared" si="5"/>
        <v>#NUM!</v>
      </c>
      <c r="P71" s="33" t="e">
        <f t="shared" si="6"/>
        <v>#NUM!</v>
      </c>
      <c r="Q71" s="32" t="e">
        <f t="shared" si="7"/>
        <v>#NUM!</v>
      </c>
      <c r="R71" s="42" t="e">
        <f t="shared" si="8"/>
        <v>#NUM!</v>
      </c>
      <c r="S71" s="42" t="e">
        <f t="shared" si="9"/>
        <v>#NUM!</v>
      </c>
      <c r="T71" s="42">
        <f t="shared" si="10"/>
        <v>0</v>
      </c>
      <c r="U71" s="32">
        <f t="shared" si="11"/>
        <v>3.0338080000000001</v>
      </c>
      <c r="V71" s="33">
        <f t="shared" si="12"/>
        <v>0</v>
      </c>
      <c r="W71" s="33">
        <f t="shared" si="13"/>
        <v>0</v>
      </c>
      <c r="X71" s="32" t="e">
        <f t="shared" si="14"/>
        <v>#NUM!</v>
      </c>
      <c r="Y71" s="32">
        <f t="shared" si="15"/>
        <v>12.519</v>
      </c>
      <c r="Z71" s="268">
        <f>IF(Use_BOM_DF,M71/10,MIN(0.972+(0.342*LN(Weather_Site!J74))-(0.245*LN(Weather_Site!I74)),1))</f>
        <v>0</v>
      </c>
      <c r="AA71" s="33">
        <f t="shared" si="16"/>
        <v>0</v>
      </c>
      <c r="AB71" s="33">
        <f t="shared" si="17"/>
        <v>0</v>
      </c>
      <c r="AC71" s="33">
        <f t="shared" si="18"/>
        <v>0</v>
      </c>
      <c r="AD71" s="32">
        <f t="shared" si="19"/>
        <v>0</v>
      </c>
      <c r="AE71" s="32">
        <f t="shared" si="20"/>
        <v>-2.19</v>
      </c>
      <c r="AF71" s="42">
        <f t="shared" si="21"/>
        <v>0</v>
      </c>
      <c r="AG71" s="42" t="e">
        <f t="shared" si="22"/>
        <v>#NUM!</v>
      </c>
      <c r="AH71" s="83">
        <f t="shared" si="23"/>
        <v>0</v>
      </c>
    </row>
    <row r="72" spans="1:34" x14ac:dyDescent="0.35">
      <c r="A72" s="23" t="str">
        <f>Weather_Site!A75</f>
        <v>Sat</v>
      </c>
      <c r="B72" s="24">
        <f>Weather_Site!B75</f>
        <v>0</v>
      </c>
      <c r="C72" s="25">
        <f>Weather_Site!C75</f>
        <v>0</v>
      </c>
      <c r="D72" s="27">
        <f>Weather_Site!D75</f>
        <v>0</v>
      </c>
      <c r="E72" s="27">
        <f>Weather_Site!E75</f>
        <v>0</v>
      </c>
      <c r="F72" s="28">
        <f>Weather_Site!F75</f>
        <v>0</v>
      </c>
      <c r="G72" s="27">
        <f>Weather_Site!G75</f>
        <v>0</v>
      </c>
      <c r="H72" s="27">
        <f>IF(Weather_Site!M75&lt;180,Weather_Site!M75+180,Weather_Site!M75-180)</f>
        <v>180</v>
      </c>
      <c r="I72" s="172">
        <f t="shared" si="0"/>
        <v>0</v>
      </c>
      <c r="J72" s="214">
        <f t="shared" si="1"/>
        <v>3</v>
      </c>
      <c r="K72" s="27">
        <f t="shared" si="2"/>
        <v>0</v>
      </c>
      <c r="L72" s="172">
        <f t="shared" si="28"/>
        <v>5</v>
      </c>
      <c r="M72" s="32">
        <f>IF(Use_BOM_DF,Weather_Site!H75,IF(0.191*(Weather_Site!K75+104)*(Weather_Site!J75+1)^1.5/(3.52*(Weather_Site!J75+1)^1.5+Weather_Site!I75-1)&gt;10, 10,0.191*(Weather_Site!K75+104)*(Weather_Site!J75+1)^1.5/(3.52*(Weather_Site!J75+1)^1.5+Weather_Site!I75-1)))</f>
        <v>0</v>
      </c>
      <c r="N72" s="32" t="e">
        <f t="shared" si="4"/>
        <v>#NUM!</v>
      </c>
      <c r="O72" s="33" t="e">
        <f t="shared" si="5"/>
        <v>#NUM!</v>
      </c>
      <c r="P72" s="33" t="e">
        <f t="shared" si="6"/>
        <v>#NUM!</v>
      </c>
      <c r="Q72" s="32" t="e">
        <f t="shared" si="7"/>
        <v>#NUM!</v>
      </c>
      <c r="R72" s="42" t="e">
        <f t="shared" si="8"/>
        <v>#NUM!</v>
      </c>
      <c r="S72" s="42" t="e">
        <f t="shared" si="9"/>
        <v>#NUM!</v>
      </c>
      <c r="T72" s="42">
        <f t="shared" si="10"/>
        <v>0</v>
      </c>
      <c r="U72" s="32">
        <f t="shared" si="11"/>
        <v>3.0338080000000001</v>
      </c>
      <c r="V72" s="33">
        <f t="shared" si="12"/>
        <v>0</v>
      </c>
      <c r="W72" s="33">
        <f t="shared" si="13"/>
        <v>0</v>
      </c>
      <c r="X72" s="32" t="e">
        <f t="shared" si="14"/>
        <v>#NUM!</v>
      </c>
      <c r="Y72" s="32">
        <f t="shared" si="15"/>
        <v>12.519</v>
      </c>
      <c r="Z72" s="268">
        <f>IF(Use_BOM_DF,M72/10,MIN(0.972+(0.342*LN(Weather_Site!J75))-(0.245*LN(Weather_Site!I75)),1))</f>
        <v>0</v>
      </c>
      <c r="AA72" s="33">
        <f t="shared" si="16"/>
        <v>0</v>
      </c>
      <c r="AB72" s="33">
        <f t="shared" si="17"/>
        <v>0</v>
      </c>
      <c r="AC72" s="33">
        <f t="shared" si="18"/>
        <v>0</v>
      </c>
      <c r="AD72" s="32">
        <f t="shared" si="19"/>
        <v>0</v>
      </c>
      <c r="AE72" s="32">
        <f t="shared" si="20"/>
        <v>-2.19</v>
      </c>
      <c r="AF72" s="42">
        <f t="shared" si="21"/>
        <v>0</v>
      </c>
      <c r="AG72" s="42" t="e">
        <f t="shared" si="22"/>
        <v>#NUM!</v>
      </c>
      <c r="AH72" s="83">
        <f t="shared" si="23"/>
        <v>0</v>
      </c>
    </row>
    <row r="73" spans="1:34" x14ac:dyDescent="0.35">
      <c r="A73" s="23" t="str">
        <f>Weather_Site!A76</f>
        <v>Sat</v>
      </c>
      <c r="B73" s="24">
        <f>Weather_Site!B76</f>
        <v>0</v>
      </c>
      <c r="C73" s="25">
        <f>Weather_Site!C76</f>
        <v>0</v>
      </c>
      <c r="D73" s="27">
        <f>Weather_Site!D76</f>
        <v>0</v>
      </c>
      <c r="E73" s="27">
        <f>Weather_Site!E76</f>
        <v>0</v>
      </c>
      <c r="F73" s="28">
        <f>Weather_Site!F76</f>
        <v>0</v>
      </c>
      <c r="G73" s="27">
        <f>Weather_Site!G76</f>
        <v>0</v>
      </c>
      <c r="H73" s="27">
        <f>IF(Weather_Site!M76&lt;180,Weather_Site!M76+180,Weather_Site!M76-180)</f>
        <v>180</v>
      </c>
      <c r="I73" s="172">
        <f t="shared" si="0"/>
        <v>0</v>
      </c>
      <c r="J73" s="214">
        <f t="shared" si="1"/>
        <v>3</v>
      </c>
      <c r="K73" s="27">
        <f t="shared" si="2"/>
        <v>0</v>
      </c>
      <c r="L73" s="172">
        <f t="shared" si="28"/>
        <v>5</v>
      </c>
      <c r="M73" s="32">
        <f>IF(Use_BOM_DF,Weather_Site!H76,IF(0.191*(Weather_Site!K76+104)*(Weather_Site!J76+1)^1.5/(3.52*(Weather_Site!J76+1)^1.5+Weather_Site!I76-1)&gt;10, 10,0.191*(Weather_Site!K76+104)*(Weather_Site!J76+1)^1.5/(3.52*(Weather_Site!J76+1)^1.5+Weather_Site!I76-1)))</f>
        <v>0</v>
      </c>
      <c r="N73" s="32" t="e">
        <f t="shared" si="4"/>
        <v>#NUM!</v>
      </c>
      <c r="O73" s="33" t="e">
        <f t="shared" si="5"/>
        <v>#NUM!</v>
      </c>
      <c r="P73" s="33" t="e">
        <f t="shared" si="6"/>
        <v>#NUM!</v>
      </c>
      <c r="Q73" s="32" t="e">
        <f t="shared" si="7"/>
        <v>#NUM!</v>
      </c>
      <c r="R73" s="42" t="e">
        <f t="shared" si="8"/>
        <v>#NUM!</v>
      </c>
      <c r="S73" s="42" t="e">
        <f t="shared" si="9"/>
        <v>#NUM!</v>
      </c>
      <c r="T73" s="42">
        <f t="shared" si="10"/>
        <v>0</v>
      </c>
      <c r="U73" s="32">
        <f t="shared" si="11"/>
        <v>3.0338080000000001</v>
      </c>
      <c r="V73" s="33">
        <f t="shared" si="12"/>
        <v>0</v>
      </c>
      <c r="W73" s="33">
        <f t="shared" si="13"/>
        <v>0</v>
      </c>
      <c r="X73" s="32" t="e">
        <f t="shared" si="14"/>
        <v>#NUM!</v>
      </c>
      <c r="Y73" s="32">
        <f t="shared" si="15"/>
        <v>12.519</v>
      </c>
      <c r="Z73" s="268">
        <f>IF(Use_BOM_DF,M73/10,MIN(0.972+(0.342*LN(Weather_Site!J76))-(0.245*LN(Weather_Site!I76)),1))</f>
        <v>0</v>
      </c>
      <c r="AA73" s="33">
        <f t="shared" si="16"/>
        <v>0</v>
      </c>
      <c r="AB73" s="33">
        <f t="shared" si="17"/>
        <v>0</v>
      </c>
      <c r="AC73" s="33">
        <f t="shared" si="18"/>
        <v>0</v>
      </c>
      <c r="AD73" s="32">
        <f t="shared" si="19"/>
        <v>0</v>
      </c>
      <c r="AE73" s="32">
        <f t="shared" si="20"/>
        <v>-2.19</v>
      </c>
      <c r="AF73" s="42">
        <f t="shared" si="21"/>
        <v>0</v>
      </c>
      <c r="AG73" s="42" t="e">
        <f t="shared" si="22"/>
        <v>#NUM!</v>
      </c>
      <c r="AH73" s="83">
        <f t="shared" si="23"/>
        <v>0</v>
      </c>
    </row>
    <row r="74" spans="1:34" x14ac:dyDescent="0.35">
      <c r="A74" s="23" t="str">
        <f>Weather_Site!A77</f>
        <v>Sat</v>
      </c>
      <c r="B74" s="24">
        <f>Weather_Site!B77</f>
        <v>0</v>
      </c>
      <c r="C74" s="25">
        <f>Weather_Site!C77</f>
        <v>0</v>
      </c>
      <c r="D74" s="27">
        <f>Weather_Site!D77</f>
        <v>0</v>
      </c>
      <c r="E74" s="27">
        <f>Weather_Site!E77</f>
        <v>0</v>
      </c>
      <c r="F74" s="28">
        <f>Weather_Site!F77</f>
        <v>0</v>
      </c>
      <c r="G74" s="27">
        <f>Weather_Site!G77</f>
        <v>0</v>
      </c>
      <c r="H74" s="27">
        <f>IF(Weather_Site!M77&lt;180,Weather_Site!M77+180,Weather_Site!M77-180)</f>
        <v>180</v>
      </c>
      <c r="I74" s="172">
        <f t="shared" ref="I74:I137" si="29">C$5</f>
        <v>0</v>
      </c>
      <c r="J74" s="214">
        <f t="shared" ref="J74:J137" si="30">J$4</f>
        <v>3</v>
      </c>
      <c r="K74" s="27">
        <f t="shared" ref="K74:K137" si="31">G74/J74</f>
        <v>0</v>
      </c>
      <c r="L74" s="172">
        <f t="shared" si="28"/>
        <v>5</v>
      </c>
      <c r="M74" s="32">
        <f>IF(Use_BOM_DF,Weather_Site!H77,IF(0.191*(Weather_Site!K77+104)*(Weather_Site!J77+1)^1.5/(3.52*(Weather_Site!J77+1)^1.5+Weather_Site!I77-1)&gt;10, 10,0.191*(Weather_Site!K77+104)*(Weather_Site!J77+1)^1.5/(3.52*(Weather_Site!J77+1)^1.5+Weather_Site!I77-1)))</f>
        <v>0</v>
      </c>
      <c r="N74" s="32" t="e">
        <f t="shared" ref="N74:N137" si="32">2*EXP(-0.45+0.987*LN(M74)-0.0345*E74+0.0338*D74+0.0234*G74*3/J74)</f>
        <v>#NUM!</v>
      </c>
      <c r="O74" s="33" t="e">
        <f t="shared" ref="O74:O137" si="33">0.0012*N74*L74*EXP(0.069*I74)*1000</f>
        <v>#NUM!</v>
      </c>
      <c r="P74" s="33" t="e">
        <f t="shared" ref="P74:P137" si="34">0.0012*X74*L74*EXP(0.069*0)*1000</f>
        <v>#NUM!</v>
      </c>
      <c r="Q74" s="32" t="e">
        <f t="shared" ref="Q74:Q137" si="35">(13*O74/EXP(0.069*I74)/1000+0.24*L74-2)</f>
        <v>#NUM!</v>
      </c>
      <c r="R74" s="42" t="e">
        <f t="shared" ref="R74:R137" si="36">IF((O74/EXP(0.069*I74)/1000*(4.17-0.033*L74)-0.36)*1000&lt;0,0,(O74/EXP(0.069*I74)/1000*(4.17-0.033*L74)-0.36)*1000)</f>
        <v>#NUM!</v>
      </c>
      <c r="S74" s="42" t="e">
        <f t="shared" ref="S74:S137" si="37">516.7*L74*M74/10*O74/1000</f>
        <v>#NUM!</v>
      </c>
      <c r="T74" s="42">
        <f t="shared" ref="T74:T137" si="38">1860*L74*M74/10</f>
        <v>0</v>
      </c>
      <c r="U74" s="32">
        <f t="shared" ref="U74:U137" si="39">3.033808*EXP(E74*(-0.00033169*D74+0.02638614))</f>
        <v>3.0338080000000001</v>
      </c>
      <c r="V74" s="33">
        <f t="shared" ref="V74:V137" si="40">G74/3</f>
        <v>0</v>
      </c>
      <c r="W74" s="33">
        <f t="shared" ref="W74:W137" si="41">G74/1.2</f>
        <v>0</v>
      </c>
      <c r="X74" s="32" t="e">
        <f t="shared" ref="X74:X137" si="42">2*EXP(-0.45+0.987*LN(M74)-0.0345*E74+0.0338*D74+0.0234*0)</f>
        <v>#NUM!</v>
      </c>
      <c r="Y74" s="32">
        <f t="shared" ref="Y74:Y137" si="43">IF(HOUR(C74)&lt;12,12.519-(0.282*D74)+(0.112*E74),6.783-(0.17*D74)+(0.133*E74))</f>
        <v>12.519</v>
      </c>
      <c r="Z74" s="268">
        <f>IF(Use_BOM_DF,M74/10,MIN(0.972+(0.342*LN(Weather_Site!J77))-(0.245*LN(Weather_Site!I77)),1))</f>
        <v>0</v>
      </c>
      <c r="AA74" s="33">
        <f t="shared" ref="AA74:AA137" si="44">(0.22*L74*EXP(0.158*(1.674+0.179*G74)-0.227*Y74))*Z74*60</f>
        <v>0</v>
      </c>
      <c r="AB74" s="33">
        <f t="shared" ref="AB74:AB137" si="45">AA74*EXP(0.0662*I74)</f>
        <v>0</v>
      </c>
      <c r="AC74" s="33">
        <f t="shared" ref="AC74:AC137" si="46">(0.22*L74*EXP(0.158*0-0.227*Y74))*Z74*60</f>
        <v>0</v>
      </c>
      <c r="AD74" s="32">
        <f t="shared" ref="AD74:AD137" si="47">0.3048*31.7537*(1-EXP(-0.31772*AB74/18.3))*(1-EXP(-(0.03644*1.1289^(AB74/18.3))*(Z74*L74/2.2417)))</f>
        <v>0</v>
      </c>
      <c r="AE74" s="32">
        <f t="shared" ref="AE74:AE137" si="48">IF(D74&lt;20,-2.19+(2.23*SQRT(AA74)),-0.296+(2.23*SQRT(AA74)))</f>
        <v>-2.19</v>
      </c>
      <c r="AF74" s="42">
        <f t="shared" ref="AF74:AF137" si="49">18000*(L74*Z74)*AB74/36000</f>
        <v>0</v>
      </c>
      <c r="AG74" s="42" t="e">
        <f t="shared" ref="AG74:AG137" si="50">IF(OR($N74&gt;12,$D74&gt;35,$D74&lt;5,$E74&gt;70,$E74&lt;20),"O of R","")</f>
        <v>#NUM!</v>
      </c>
      <c r="AH74" s="83">
        <f t="shared" ref="AH74:AH137" si="51">34.8 * M74 * EXP(0.0234 * G74) * U74 ^ -2.1</f>
        <v>0</v>
      </c>
    </row>
    <row r="75" spans="1:34" x14ac:dyDescent="0.35">
      <c r="A75" s="45" t="str">
        <f>Weather_Site!A78</f>
        <v>Sat</v>
      </c>
      <c r="B75" s="46">
        <f>Weather_Site!B78</f>
        <v>0</v>
      </c>
      <c r="C75" s="47">
        <f>Weather_Site!C78</f>
        <v>0</v>
      </c>
      <c r="D75" s="48">
        <f>Weather_Site!D78</f>
        <v>0</v>
      </c>
      <c r="E75" s="48">
        <f>Weather_Site!E78</f>
        <v>0</v>
      </c>
      <c r="F75" s="49">
        <f>Weather_Site!F78</f>
        <v>0</v>
      </c>
      <c r="G75" s="48">
        <f>Weather_Site!G78</f>
        <v>0</v>
      </c>
      <c r="H75" s="48">
        <f>IF(Weather_Site!M78&lt;180,Weather_Site!M78+180,Weather_Site!M78-180)</f>
        <v>180</v>
      </c>
      <c r="I75" s="172">
        <f t="shared" si="29"/>
        <v>0</v>
      </c>
      <c r="J75" s="214">
        <f t="shared" si="30"/>
        <v>3</v>
      </c>
      <c r="K75" s="48">
        <f t="shared" si="31"/>
        <v>0</v>
      </c>
      <c r="L75" s="172">
        <f t="shared" si="28"/>
        <v>5</v>
      </c>
      <c r="M75" s="51">
        <f>IF(Use_BOM_DF,Weather_Site!H78,IF(0.191*(Weather_Site!K78+104)*(Weather_Site!J78+1)^1.5/(3.52*(Weather_Site!J78+1)^1.5+Weather_Site!I78-1)&gt;10, 10,0.191*(Weather_Site!K78+104)*(Weather_Site!J78+1)^1.5/(3.52*(Weather_Site!J78+1)^1.5+Weather_Site!I78-1)))</f>
        <v>0</v>
      </c>
      <c r="N75" s="51" t="e">
        <f t="shared" si="32"/>
        <v>#NUM!</v>
      </c>
      <c r="O75" s="52" t="e">
        <f t="shared" si="33"/>
        <v>#NUM!</v>
      </c>
      <c r="P75" s="52" t="e">
        <f t="shared" si="34"/>
        <v>#NUM!</v>
      </c>
      <c r="Q75" s="51" t="e">
        <f t="shared" si="35"/>
        <v>#NUM!</v>
      </c>
      <c r="R75" s="53" t="e">
        <f t="shared" si="36"/>
        <v>#NUM!</v>
      </c>
      <c r="S75" s="53" t="e">
        <f t="shared" si="37"/>
        <v>#NUM!</v>
      </c>
      <c r="T75" s="53">
        <f t="shared" si="38"/>
        <v>0</v>
      </c>
      <c r="U75" s="51">
        <f t="shared" si="39"/>
        <v>3.0338080000000001</v>
      </c>
      <c r="V75" s="52">
        <f t="shared" si="40"/>
        <v>0</v>
      </c>
      <c r="W75" s="52">
        <f t="shared" si="41"/>
        <v>0</v>
      </c>
      <c r="X75" s="51" t="e">
        <f t="shared" si="42"/>
        <v>#NUM!</v>
      </c>
      <c r="Y75" s="51">
        <f t="shared" si="43"/>
        <v>12.519</v>
      </c>
      <c r="Z75" s="51">
        <f>IF(Use_BOM_DF,M75/10,MIN(0.972+(0.342*LN(Weather_Site!J78))-(0.245*LN(Weather_Site!I78)),1))</f>
        <v>0</v>
      </c>
      <c r="AA75" s="52">
        <f t="shared" si="44"/>
        <v>0</v>
      </c>
      <c r="AB75" s="52">
        <f t="shared" si="45"/>
        <v>0</v>
      </c>
      <c r="AC75" s="52">
        <f t="shared" si="46"/>
        <v>0</v>
      </c>
      <c r="AD75" s="51">
        <f t="shared" si="47"/>
        <v>0</v>
      </c>
      <c r="AE75" s="51">
        <f t="shared" si="48"/>
        <v>-2.19</v>
      </c>
      <c r="AF75" s="53">
        <f t="shared" si="49"/>
        <v>0</v>
      </c>
      <c r="AG75" s="53" t="e">
        <f t="shared" si="50"/>
        <v>#NUM!</v>
      </c>
      <c r="AH75" s="294">
        <f t="shared" si="51"/>
        <v>0</v>
      </c>
    </row>
    <row r="76" spans="1:34" x14ac:dyDescent="0.35">
      <c r="A76" s="45" t="str">
        <f>Weather_Site!A79</f>
        <v>Sat</v>
      </c>
      <c r="B76" s="46">
        <f>Weather_Site!B79</f>
        <v>0</v>
      </c>
      <c r="C76" s="47">
        <f>Weather_Site!C79</f>
        <v>0</v>
      </c>
      <c r="D76" s="48">
        <f>Weather_Site!D79</f>
        <v>0</v>
      </c>
      <c r="E76" s="48">
        <f>Weather_Site!E79</f>
        <v>0</v>
      </c>
      <c r="F76" s="49">
        <f>Weather_Site!F79</f>
        <v>0</v>
      </c>
      <c r="G76" s="48">
        <f>Weather_Site!G79</f>
        <v>0</v>
      </c>
      <c r="H76" s="48">
        <f>IF(Weather_Site!M79&lt;180,Weather_Site!M79+180,Weather_Site!M79-180)</f>
        <v>180</v>
      </c>
      <c r="I76" s="172">
        <f t="shared" si="29"/>
        <v>0</v>
      </c>
      <c r="J76" s="214">
        <f t="shared" si="30"/>
        <v>3</v>
      </c>
      <c r="K76" s="48">
        <f t="shared" si="31"/>
        <v>0</v>
      </c>
      <c r="L76" s="172">
        <f t="shared" si="28"/>
        <v>5</v>
      </c>
      <c r="M76" s="51">
        <f>IF(Use_BOM_DF,Weather_Site!H79,IF(0.191*(Weather_Site!K79+104)*(Weather_Site!J79+1)^1.5/(3.52*(Weather_Site!J79+1)^1.5+Weather_Site!I79-1)&gt;10, 10,0.191*(Weather_Site!K79+104)*(Weather_Site!J79+1)^1.5/(3.52*(Weather_Site!J79+1)^1.5+Weather_Site!I79-1)))</f>
        <v>0</v>
      </c>
      <c r="N76" s="51" t="e">
        <f t="shared" si="32"/>
        <v>#NUM!</v>
      </c>
      <c r="O76" s="52" t="e">
        <f t="shared" si="33"/>
        <v>#NUM!</v>
      </c>
      <c r="P76" s="52" t="e">
        <f t="shared" si="34"/>
        <v>#NUM!</v>
      </c>
      <c r="Q76" s="51" t="e">
        <f t="shared" si="35"/>
        <v>#NUM!</v>
      </c>
      <c r="R76" s="53" t="e">
        <f t="shared" si="36"/>
        <v>#NUM!</v>
      </c>
      <c r="S76" s="53" t="e">
        <f t="shared" si="37"/>
        <v>#NUM!</v>
      </c>
      <c r="T76" s="53">
        <f t="shared" si="38"/>
        <v>0</v>
      </c>
      <c r="U76" s="51">
        <f t="shared" si="39"/>
        <v>3.0338080000000001</v>
      </c>
      <c r="V76" s="52">
        <f t="shared" si="40"/>
        <v>0</v>
      </c>
      <c r="W76" s="52">
        <f t="shared" si="41"/>
        <v>0</v>
      </c>
      <c r="X76" s="51" t="e">
        <f t="shared" si="42"/>
        <v>#NUM!</v>
      </c>
      <c r="Y76" s="51">
        <f t="shared" si="43"/>
        <v>12.519</v>
      </c>
      <c r="Z76" s="51">
        <f>IF(Use_BOM_DF,M76/10,MIN(0.972+(0.342*LN(Weather_Site!J79))-(0.245*LN(Weather_Site!I79)),1))</f>
        <v>0</v>
      </c>
      <c r="AA76" s="52">
        <f t="shared" si="44"/>
        <v>0</v>
      </c>
      <c r="AB76" s="52">
        <f t="shared" si="45"/>
        <v>0</v>
      </c>
      <c r="AC76" s="52">
        <f t="shared" si="46"/>
        <v>0</v>
      </c>
      <c r="AD76" s="51">
        <f t="shared" si="47"/>
        <v>0</v>
      </c>
      <c r="AE76" s="51">
        <f t="shared" si="48"/>
        <v>-2.19</v>
      </c>
      <c r="AF76" s="53">
        <f t="shared" si="49"/>
        <v>0</v>
      </c>
      <c r="AG76" s="53" t="e">
        <f t="shared" si="50"/>
        <v>#NUM!</v>
      </c>
      <c r="AH76" s="294">
        <f t="shared" si="51"/>
        <v>0</v>
      </c>
    </row>
    <row r="77" spans="1:34" x14ac:dyDescent="0.35">
      <c r="A77" s="45" t="str">
        <f>Weather_Site!A80</f>
        <v>Sat</v>
      </c>
      <c r="B77" s="46">
        <f>Weather_Site!B80</f>
        <v>0</v>
      </c>
      <c r="C77" s="47">
        <f>Weather_Site!C80</f>
        <v>0</v>
      </c>
      <c r="D77" s="48">
        <f>Weather_Site!D80</f>
        <v>0</v>
      </c>
      <c r="E77" s="48">
        <f>Weather_Site!E80</f>
        <v>0</v>
      </c>
      <c r="F77" s="49">
        <f>Weather_Site!F80</f>
        <v>0</v>
      </c>
      <c r="G77" s="48">
        <f>Weather_Site!G80</f>
        <v>0</v>
      </c>
      <c r="H77" s="48">
        <f>IF(Weather_Site!M80&lt;180,Weather_Site!M80+180,Weather_Site!M80-180)</f>
        <v>180</v>
      </c>
      <c r="I77" s="172">
        <f t="shared" si="29"/>
        <v>0</v>
      </c>
      <c r="J77" s="214">
        <f t="shared" si="30"/>
        <v>3</v>
      </c>
      <c r="K77" s="48">
        <f t="shared" si="31"/>
        <v>0</v>
      </c>
      <c r="L77" s="172">
        <f t="shared" si="28"/>
        <v>5</v>
      </c>
      <c r="M77" s="51">
        <f>IF(Use_BOM_DF,Weather_Site!H80,IF(0.191*(Weather_Site!K80+104)*(Weather_Site!J80+1)^1.5/(3.52*(Weather_Site!J80+1)^1.5+Weather_Site!I80-1)&gt;10, 10,0.191*(Weather_Site!K80+104)*(Weather_Site!J80+1)^1.5/(3.52*(Weather_Site!J80+1)^1.5+Weather_Site!I80-1)))</f>
        <v>0</v>
      </c>
      <c r="N77" s="51" t="e">
        <f t="shared" si="32"/>
        <v>#NUM!</v>
      </c>
      <c r="O77" s="52" t="e">
        <f t="shared" si="33"/>
        <v>#NUM!</v>
      </c>
      <c r="P77" s="52" t="e">
        <f t="shared" si="34"/>
        <v>#NUM!</v>
      </c>
      <c r="Q77" s="51" t="e">
        <f t="shared" si="35"/>
        <v>#NUM!</v>
      </c>
      <c r="R77" s="53" t="e">
        <f t="shared" si="36"/>
        <v>#NUM!</v>
      </c>
      <c r="S77" s="53" t="e">
        <f t="shared" si="37"/>
        <v>#NUM!</v>
      </c>
      <c r="T77" s="53">
        <f t="shared" si="38"/>
        <v>0</v>
      </c>
      <c r="U77" s="51">
        <f t="shared" si="39"/>
        <v>3.0338080000000001</v>
      </c>
      <c r="V77" s="52">
        <f t="shared" si="40"/>
        <v>0</v>
      </c>
      <c r="W77" s="52">
        <f t="shared" si="41"/>
        <v>0</v>
      </c>
      <c r="X77" s="51" t="e">
        <f t="shared" si="42"/>
        <v>#NUM!</v>
      </c>
      <c r="Y77" s="51">
        <f t="shared" si="43"/>
        <v>12.519</v>
      </c>
      <c r="Z77" s="51">
        <f>IF(Use_BOM_DF,M77/10,MIN(0.972+(0.342*LN(Weather_Site!J80))-(0.245*LN(Weather_Site!I80)),1))</f>
        <v>0</v>
      </c>
      <c r="AA77" s="52">
        <f t="shared" si="44"/>
        <v>0</v>
      </c>
      <c r="AB77" s="52">
        <f t="shared" si="45"/>
        <v>0</v>
      </c>
      <c r="AC77" s="52">
        <f t="shared" si="46"/>
        <v>0</v>
      </c>
      <c r="AD77" s="51">
        <f t="shared" si="47"/>
        <v>0</v>
      </c>
      <c r="AE77" s="51">
        <f t="shared" si="48"/>
        <v>-2.19</v>
      </c>
      <c r="AF77" s="53">
        <f t="shared" si="49"/>
        <v>0</v>
      </c>
      <c r="AG77" s="53" t="e">
        <f t="shared" si="50"/>
        <v>#NUM!</v>
      </c>
      <c r="AH77" s="294">
        <f t="shared" si="51"/>
        <v>0</v>
      </c>
    </row>
    <row r="78" spans="1:34" x14ac:dyDescent="0.35">
      <c r="A78" s="45" t="str">
        <f>Weather_Site!A81</f>
        <v>Sat</v>
      </c>
      <c r="B78" s="46">
        <f>Weather_Site!B81</f>
        <v>0</v>
      </c>
      <c r="C78" s="47">
        <f>Weather_Site!C81</f>
        <v>0</v>
      </c>
      <c r="D78" s="48">
        <f>Weather_Site!D81</f>
        <v>0</v>
      </c>
      <c r="E78" s="48">
        <f>Weather_Site!E81</f>
        <v>0</v>
      </c>
      <c r="F78" s="49">
        <f>Weather_Site!F81</f>
        <v>0</v>
      </c>
      <c r="G78" s="48">
        <f>Weather_Site!G81</f>
        <v>0</v>
      </c>
      <c r="H78" s="48">
        <f>IF(Weather_Site!M81&lt;180,Weather_Site!M81+180,Weather_Site!M81-180)</f>
        <v>180</v>
      </c>
      <c r="I78" s="172">
        <f t="shared" si="29"/>
        <v>0</v>
      </c>
      <c r="J78" s="214">
        <f t="shared" si="30"/>
        <v>3</v>
      </c>
      <c r="K78" s="48">
        <f t="shared" si="31"/>
        <v>0</v>
      </c>
      <c r="L78" s="172">
        <f t="shared" si="28"/>
        <v>5</v>
      </c>
      <c r="M78" s="51">
        <f>IF(Use_BOM_DF,Weather_Site!H81,IF(0.191*(Weather_Site!K81+104)*(Weather_Site!J81+1)^1.5/(3.52*(Weather_Site!J81+1)^1.5+Weather_Site!I81-1)&gt;10, 10,0.191*(Weather_Site!K81+104)*(Weather_Site!J81+1)^1.5/(3.52*(Weather_Site!J81+1)^1.5+Weather_Site!I81-1)))</f>
        <v>0</v>
      </c>
      <c r="N78" s="51" t="e">
        <f t="shared" si="32"/>
        <v>#NUM!</v>
      </c>
      <c r="O78" s="52" t="e">
        <f t="shared" si="33"/>
        <v>#NUM!</v>
      </c>
      <c r="P78" s="52" t="e">
        <f t="shared" si="34"/>
        <v>#NUM!</v>
      </c>
      <c r="Q78" s="51" t="e">
        <f t="shared" si="35"/>
        <v>#NUM!</v>
      </c>
      <c r="R78" s="53" t="e">
        <f t="shared" si="36"/>
        <v>#NUM!</v>
      </c>
      <c r="S78" s="53" t="e">
        <f t="shared" si="37"/>
        <v>#NUM!</v>
      </c>
      <c r="T78" s="53">
        <f t="shared" si="38"/>
        <v>0</v>
      </c>
      <c r="U78" s="51">
        <f t="shared" si="39"/>
        <v>3.0338080000000001</v>
      </c>
      <c r="V78" s="52">
        <f t="shared" si="40"/>
        <v>0</v>
      </c>
      <c r="W78" s="52">
        <f t="shared" si="41"/>
        <v>0</v>
      </c>
      <c r="X78" s="51" t="e">
        <f t="shared" si="42"/>
        <v>#NUM!</v>
      </c>
      <c r="Y78" s="51">
        <f t="shared" si="43"/>
        <v>12.519</v>
      </c>
      <c r="Z78" s="51">
        <f>IF(Use_BOM_DF,M78/10,MIN(0.972+(0.342*LN(Weather_Site!J81))-(0.245*LN(Weather_Site!I81)),1))</f>
        <v>0</v>
      </c>
      <c r="AA78" s="52">
        <f t="shared" si="44"/>
        <v>0</v>
      </c>
      <c r="AB78" s="52">
        <f t="shared" si="45"/>
        <v>0</v>
      </c>
      <c r="AC78" s="52">
        <f t="shared" si="46"/>
        <v>0</v>
      </c>
      <c r="AD78" s="51">
        <f t="shared" si="47"/>
        <v>0</v>
      </c>
      <c r="AE78" s="51">
        <f t="shared" si="48"/>
        <v>-2.19</v>
      </c>
      <c r="AF78" s="53">
        <f t="shared" si="49"/>
        <v>0</v>
      </c>
      <c r="AG78" s="53" t="e">
        <f t="shared" si="50"/>
        <v>#NUM!</v>
      </c>
      <c r="AH78" s="294">
        <f t="shared" si="51"/>
        <v>0</v>
      </c>
    </row>
    <row r="79" spans="1:34" x14ac:dyDescent="0.35">
      <c r="A79" s="45" t="str">
        <f>Weather_Site!A82</f>
        <v>Sat</v>
      </c>
      <c r="B79" s="46">
        <f>Weather_Site!B82</f>
        <v>0</v>
      </c>
      <c r="C79" s="47">
        <f>Weather_Site!C82</f>
        <v>0</v>
      </c>
      <c r="D79" s="48">
        <f>Weather_Site!D82</f>
        <v>0</v>
      </c>
      <c r="E79" s="48">
        <f>Weather_Site!E82</f>
        <v>0</v>
      </c>
      <c r="F79" s="49">
        <f>Weather_Site!F82</f>
        <v>0</v>
      </c>
      <c r="G79" s="48">
        <f>Weather_Site!G82</f>
        <v>0</v>
      </c>
      <c r="H79" s="48">
        <f>IF(Weather_Site!M82&lt;180,Weather_Site!M82+180,Weather_Site!M82-180)</f>
        <v>180</v>
      </c>
      <c r="I79" s="172">
        <f t="shared" si="29"/>
        <v>0</v>
      </c>
      <c r="J79" s="214">
        <f t="shared" si="30"/>
        <v>3</v>
      </c>
      <c r="K79" s="48">
        <f t="shared" si="31"/>
        <v>0</v>
      </c>
      <c r="L79" s="172">
        <f t="shared" si="28"/>
        <v>5</v>
      </c>
      <c r="M79" s="51">
        <f>IF(Use_BOM_DF,Weather_Site!H82,IF(0.191*(Weather_Site!K82+104)*(Weather_Site!J82+1)^1.5/(3.52*(Weather_Site!J82+1)^1.5+Weather_Site!I82-1)&gt;10, 10,0.191*(Weather_Site!K82+104)*(Weather_Site!J82+1)^1.5/(3.52*(Weather_Site!J82+1)^1.5+Weather_Site!I82-1)))</f>
        <v>0</v>
      </c>
      <c r="N79" s="51" t="e">
        <f t="shared" si="32"/>
        <v>#NUM!</v>
      </c>
      <c r="O79" s="52" t="e">
        <f t="shared" si="33"/>
        <v>#NUM!</v>
      </c>
      <c r="P79" s="52" t="e">
        <f t="shared" si="34"/>
        <v>#NUM!</v>
      </c>
      <c r="Q79" s="51" t="e">
        <f t="shared" si="35"/>
        <v>#NUM!</v>
      </c>
      <c r="R79" s="53" t="e">
        <f t="shared" si="36"/>
        <v>#NUM!</v>
      </c>
      <c r="S79" s="53" t="e">
        <f t="shared" si="37"/>
        <v>#NUM!</v>
      </c>
      <c r="T79" s="53">
        <f t="shared" si="38"/>
        <v>0</v>
      </c>
      <c r="U79" s="51">
        <f t="shared" si="39"/>
        <v>3.0338080000000001</v>
      </c>
      <c r="V79" s="52">
        <f t="shared" si="40"/>
        <v>0</v>
      </c>
      <c r="W79" s="52">
        <f t="shared" si="41"/>
        <v>0</v>
      </c>
      <c r="X79" s="51" t="e">
        <f t="shared" si="42"/>
        <v>#NUM!</v>
      </c>
      <c r="Y79" s="51">
        <f t="shared" si="43"/>
        <v>12.519</v>
      </c>
      <c r="Z79" s="51">
        <f>IF(Use_BOM_DF,M79/10,MIN(0.972+(0.342*LN(Weather_Site!J82))-(0.245*LN(Weather_Site!I82)),1))</f>
        <v>0</v>
      </c>
      <c r="AA79" s="52">
        <f t="shared" si="44"/>
        <v>0</v>
      </c>
      <c r="AB79" s="52">
        <f t="shared" si="45"/>
        <v>0</v>
      </c>
      <c r="AC79" s="52">
        <f t="shared" si="46"/>
        <v>0</v>
      </c>
      <c r="AD79" s="51">
        <f t="shared" si="47"/>
        <v>0</v>
      </c>
      <c r="AE79" s="51">
        <f t="shared" si="48"/>
        <v>-2.19</v>
      </c>
      <c r="AF79" s="53">
        <f t="shared" si="49"/>
        <v>0</v>
      </c>
      <c r="AG79" s="53" t="e">
        <f t="shared" si="50"/>
        <v>#NUM!</v>
      </c>
      <c r="AH79" s="294">
        <f t="shared" si="51"/>
        <v>0</v>
      </c>
    </row>
    <row r="80" spans="1:34" x14ac:dyDescent="0.35">
      <c r="A80" s="23" t="str">
        <f>Weather_Site!A83</f>
        <v>Sat</v>
      </c>
      <c r="B80" s="24">
        <f>Weather_Site!B83</f>
        <v>0</v>
      </c>
      <c r="C80" s="25">
        <f>Weather_Site!C83</f>
        <v>0</v>
      </c>
      <c r="D80" s="27">
        <f>Weather_Site!D83</f>
        <v>0</v>
      </c>
      <c r="E80" s="27">
        <f>Weather_Site!E83</f>
        <v>0</v>
      </c>
      <c r="F80" s="28">
        <f>Weather_Site!F83</f>
        <v>0</v>
      </c>
      <c r="G80" s="27">
        <f>Weather_Site!G83</f>
        <v>0</v>
      </c>
      <c r="H80" s="27">
        <f>IF(Weather_Site!M83&lt;180,Weather_Site!M83+180,Weather_Site!M83-180)</f>
        <v>180</v>
      </c>
      <c r="I80" s="172">
        <f t="shared" si="29"/>
        <v>0</v>
      </c>
      <c r="J80" s="214">
        <f t="shared" si="30"/>
        <v>3</v>
      </c>
      <c r="K80" s="27">
        <f t="shared" si="31"/>
        <v>0</v>
      </c>
      <c r="L80" s="172">
        <f t="shared" si="28"/>
        <v>5</v>
      </c>
      <c r="M80" s="32">
        <f>IF(Use_BOM_DF,Weather_Site!H83,IF(0.191*(Weather_Site!K83+104)*(Weather_Site!J83+1)^1.5/(3.52*(Weather_Site!J83+1)^1.5+Weather_Site!I83-1)&gt;10, 10,0.191*(Weather_Site!K83+104)*(Weather_Site!J83+1)^1.5/(3.52*(Weather_Site!J83+1)^1.5+Weather_Site!I83-1)))</f>
        <v>0</v>
      </c>
      <c r="N80" s="32" t="e">
        <f t="shared" si="32"/>
        <v>#NUM!</v>
      </c>
      <c r="O80" s="33" t="e">
        <f t="shared" si="33"/>
        <v>#NUM!</v>
      </c>
      <c r="P80" s="33" t="e">
        <f t="shared" si="34"/>
        <v>#NUM!</v>
      </c>
      <c r="Q80" s="32" t="e">
        <f t="shared" si="35"/>
        <v>#NUM!</v>
      </c>
      <c r="R80" s="42" t="e">
        <f t="shared" si="36"/>
        <v>#NUM!</v>
      </c>
      <c r="S80" s="42" t="e">
        <f t="shared" si="37"/>
        <v>#NUM!</v>
      </c>
      <c r="T80" s="42">
        <f t="shared" si="38"/>
        <v>0</v>
      </c>
      <c r="U80" s="32">
        <f t="shared" si="39"/>
        <v>3.0338080000000001</v>
      </c>
      <c r="V80" s="33">
        <f t="shared" si="40"/>
        <v>0</v>
      </c>
      <c r="W80" s="33">
        <f t="shared" si="41"/>
        <v>0</v>
      </c>
      <c r="X80" s="32" t="e">
        <f t="shared" si="42"/>
        <v>#NUM!</v>
      </c>
      <c r="Y80" s="32">
        <f t="shared" si="43"/>
        <v>12.519</v>
      </c>
      <c r="Z80" s="268">
        <f>IF(Use_BOM_DF,M80/10,MIN(0.972+(0.342*LN(Weather_Site!J83))-(0.245*LN(Weather_Site!I83)),1))</f>
        <v>0</v>
      </c>
      <c r="AA80" s="33">
        <f t="shared" si="44"/>
        <v>0</v>
      </c>
      <c r="AB80" s="33">
        <f t="shared" si="45"/>
        <v>0</v>
      </c>
      <c r="AC80" s="33">
        <f t="shared" si="46"/>
        <v>0</v>
      </c>
      <c r="AD80" s="32">
        <f t="shared" si="47"/>
        <v>0</v>
      </c>
      <c r="AE80" s="32">
        <f t="shared" si="48"/>
        <v>-2.19</v>
      </c>
      <c r="AF80" s="42">
        <f t="shared" si="49"/>
        <v>0</v>
      </c>
      <c r="AG80" s="42" t="e">
        <f t="shared" si="50"/>
        <v>#NUM!</v>
      </c>
      <c r="AH80" s="83">
        <f t="shared" si="51"/>
        <v>0</v>
      </c>
    </row>
    <row r="81" spans="1:34" x14ac:dyDescent="0.35">
      <c r="A81" s="23" t="str">
        <f>Weather_Site!A84</f>
        <v>Sat</v>
      </c>
      <c r="B81" s="24">
        <f>Weather_Site!B84</f>
        <v>0</v>
      </c>
      <c r="C81" s="25">
        <f>Weather_Site!C84</f>
        <v>0</v>
      </c>
      <c r="D81" s="27">
        <f>Weather_Site!D84</f>
        <v>0</v>
      </c>
      <c r="E81" s="27">
        <f>Weather_Site!E84</f>
        <v>0</v>
      </c>
      <c r="F81" s="28">
        <f>Weather_Site!F84</f>
        <v>0</v>
      </c>
      <c r="G81" s="27">
        <f>Weather_Site!G84</f>
        <v>0</v>
      </c>
      <c r="H81" s="27">
        <f>IF(Weather_Site!M84&lt;180,Weather_Site!M84+180,Weather_Site!M84-180)</f>
        <v>180</v>
      </c>
      <c r="I81" s="172">
        <f t="shared" si="29"/>
        <v>0</v>
      </c>
      <c r="J81" s="214">
        <f t="shared" si="30"/>
        <v>3</v>
      </c>
      <c r="K81" s="27">
        <f t="shared" si="31"/>
        <v>0</v>
      </c>
      <c r="L81" s="172">
        <f t="shared" si="28"/>
        <v>5</v>
      </c>
      <c r="M81" s="32">
        <f>IF(Use_BOM_DF,Weather_Site!H84,IF(0.191*(Weather_Site!K84+104)*(Weather_Site!J84+1)^1.5/(3.52*(Weather_Site!J84+1)^1.5+Weather_Site!I84-1)&gt;10, 10,0.191*(Weather_Site!K84+104)*(Weather_Site!J84+1)^1.5/(3.52*(Weather_Site!J84+1)^1.5+Weather_Site!I84-1)))</f>
        <v>0</v>
      </c>
      <c r="N81" s="32" t="e">
        <f t="shared" si="32"/>
        <v>#NUM!</v>
      </c>
      <c r="O81" s="33" t="e">
        <f t="shared" si="33"/>
        <v>#NUM!</v>
      </c>
      <c r="P81" s="33" t="e">
        <f t="shared" si="34"/>
        <v>#NUM!</v>
      </c>
      <c r="Q81" s="32" t="e">
        <f t="shared" si="35"/>
        <v>#NUM!</v>
      </c>
      <c r="R81" s="42" t="e">
        <f t="shared" si="36"/>
        <v>#NUM!</v>
      </c>
      <c r="S81" s="42" t="e">
        <f t="shared" si="37"/>
        <v>#NUM!</v>
      </c>
      <c r="T81" s="42">
        <f t="shared" si="38"/>
        <v>0</v>
      </c>
      <c r="U81" s="32">
        <f t="shared" si="39"/>
        <v>3.0338080000000001</v>
      </c>
      <c r="V81" s="33">
        <f t="shared" si="40"/>
        <v>0</v>
      </c>
      <c r="W81" s="33">
        <f t="shared" si="41"/>
        <v>0</v>
      </c>
      <c r="X81" s="32" t="e">
        <f t="shared" si="42"/>
        <v>#NUM!</v>
      </c>
      <c r="Y81" s="32">
        <f t="shared" si="43"/>
        <v>12.519</v>
      </c>
      <c r="Z81" s="268">
        <f>IF(Use_BOM_DF,M81/10,MIN(0.972+(0.342*LN(Weather_Site!J84))-(0.245*LN(Weather_Site!I84)),1))</f>
        <v>0</v>
      </c>
      <c r="AA81" s="33">
        <f t="shared" si="44"/>
        <v>0</v>
      </c>
      <c r="AB81" s="33">
        <f t="shared" si="45"/>
        <v>0</v>
      </c>
      <c r="AC81" s="33">
        <f t="shared" si="46"/>
        <v>0</v>
      </c>
      <c r="AD81" s="32">
        <f t="shared" si="47"/>
        <v>0</v>
      </c>
      <c r="AE81" s="32">
        <f t="shared" si="48"/>
        <v>-2.19</v>
      </c>
      <c r="AF81" s="42">
        <f t="shared" si="49"/>
        <v>0</v>
      </c>
      <c r="AG81" s="42" t="e">
        <f t="shared" si="50"/>
        <v>#NUM!</v>
      </c>
      <c r="AH81" s="83">
        <f t="shared" si="51"/>
        <v>0</v>
      </c>
    </row>
    <row r="82" spans="1:34" x14ac:dyDescent="0.35">
      <c r="A82" s="23" t="str">
        <f>Weather_Site!A85</f>
        <v>Sat</v>
      </c>
      <c r="B82" s="24">
        <f>Weather_Site!B85</f>
        <v>0</v>
      </c>
      <c r="C82" s="25">
        <f>Weather_Site!C85</f>
        <v>0</v>
      </c>
      <c r="D82" s="27">
        <f>Weather_Site!D85</f>
        <v>0</v>
      </c>
      <c r="E82" s="27">
        <f>Weather_Site!E85</f>
        <v>0</v>
      </c>
      <c r="F82" s="28">
        <f>Weather_Site!F85</f>
        <v>0</v>
      </c>
      <c r="G82" s="27">
        <f>Weather_Site!G85</f>
        <v>0</v>
      </c>
      <c r="H82" s="27">
        <f>IF(Weather_Site!M85&lt;180,Weather_Site!M85+180,Weather_Site!M85-180)</f>
        <v>180</v>
      </c>
      <c r="I82" s="172">
        <f t="shared" si="29"/>
        <v>0</v>
      </c>
      <c r="J82" s="214">
        <f t="shared" si="30"/>
        <v>3</v>
      </c>
      <c r="K82" s="27">
        <f t="shared" si="31"/>
        <v>0</v>
      </c>
      <c r="L82" s="172">
        <f t="shared" si="28"/>
        <v>5</v>
      </c>
      <c r="M82" s="32">
        <f>IF(Use_BOM_DF,Weather_Site!H85,IF(0.191*(Weather_Site!K85+104)*(Weather_Site!J85+1)^1.5/(3.52*(Weather_Site!J85+1)^1.5+Weather_Site!I85-1)&gt;10, 10,0.191*(Weather_Site!K85+104)*(Weather_Site!J85+1)^1.5/(3.52*(Weather_Site!J85+1)^1.5+Weather_Site!I85-1)))</f>
        <v>0</v>
      </c>
      <c r="N82" s="32" t="e">
        <f t="shared" si="32"/>
        <v>#NUM!</v>
      </c>
      <c r="O82" s="33" t="e">
        <f t="shared" si="33"/>
        <v>#NUM!</v>
      </c>
      <c r="P82" s="33" t="e">
        <f t="shared" si="34"/>
        <v>#NUM!</v>
      </c>
      <c r="Q82" s="32" t="e">
        <f t="shared" si="35"/>
        <v>#NUM!</v>
      </c>
      <c r="R82" s="42" t="e">
        <f t="shared" si="36"/>
        <v>#NUM!</v>
      </c>
      <c r="S82" s="42" t="e">
        <f t="shared" si="37"/>
        <v>#NUM!</v>
      </c>
      <c r="T82" s="42">
        <f t="shared" si="38"/>
        <v>0</v>
      </c>
      <c r="U82" s="32">
        <f t="shared" si="39"/>
        <v>3.0338080000000001</v>
      </c>
      <c r="V82" s="33">
        <f t="shared" si="40"/>
        <v>0</v>
      </c>
      <c r="W82" s="33">
        <f t="shared" si="41"/>
        <v>0</v>
      </c>
      <c r="X82" s="32" t="e">
        <f t="shared" si="42"/>
        <v>#NUM!</v>
      </c>
      <c r="Y82" s="32">
        <f t="shared" si="43"/>
        <v>12.519</v>
      </c>
      <c r="Z82" s="268">
        <f>IF(Use_BOM_DF,M82/10,MIN(0.972+(0.342*LN(Weather_Site!J85))-(0.245*LN(Weather_Site!I85)),1))</f>
        <v>0</v>
      </c>
      <c r="AA82" s="33">
        <f t="shared" si="44"/>
        <v>0</v>
      </c>
      <c r="AB82" s="33">
        <f t="shared" si="45"/>
        <v>0</v>
      </c>
      <c r="AC82" s="33">
        <f t="shared" si="46"/>
        <v>0</v>
      </c>
      <c r="AD82" s="32">
        <f t="shared" si="47"/>
        <v>0</v>
      </c>
      <c r="AE82" s="32">
        <f t="shared" si="48"/>
        <v>-2.19</v>
      </c>
      <c r="AF82" s="42">
        <f t="shared" si="49"/>
        <v>0</v>
      </c>
      <c r="AG82" s="42" t="e">
        <f t="shared" si="50"/>
        <v>#NUM!</v>
      </c>
      <c r="AH82" s="83">
        <f t="shared" si="51"/>
        <v>0</v>
      </c>
    </row>
    <row r="83" spans="1:34" x14ac:dyDescent="0.35">
      <c r="A83" s="23" t="str">
        <f>Weather_Site!A86</f>
        <v>Sat</v>
      </c>
      <c r="B83" s="24">
        <f>Weather_Site!B86</f>
        <v>0</v>
      </c>
      <c r="C83" s="25">
        <f>Weather_Site!C86</f>
        <v>0</v>
      </c>
      <c r="D83" s="27">
        <f>Weather_Site!D86</f>
        <v>0</v>
      </c>
      <c r="E83" s="27">
        <f>Weather_Site!E86</f>
        <v>0</v>
      </c>
      <c r="F83" s="28">
        <f>Weather_Site!F86</f>
        <v>0</v>
      </c>
      <c r="G83" s="27">
        <f>Weather_Site!G86</f>
        <v>0</v>
      </c>
      <c r="H83" s="27">
        <f>IF(Weather_Site!M86&lt;180,Weather_Site!M86+180,Weather_Site!M86-180)</f>
        <v>180</v>
      </c>
      <c r="I83" s="172">
        <f t="shared" si="29"/>
        <v>0</v>
      </c>
      <c r="J83" s="214">
        <f t="shared" si="30"/>
        <v>3</v>
      </c>
      <c r="K83" s="27">
        <f t="shared" si="31"/>
        <v>0</v>
      </c>
      <c r="L83" s="172">
        <f t="shared" si="28"/>
        <v>5</v>
      </c>
      <c r="M83" s="32">
        <f>IF(Use_BOM_DF,Weather_Site!H86,IF(0.191*(Weather_Site!K86+104)*(Weather_Site!J86+1)^1.5/(3.52*(Weather_Site!J86+1)^1.5+Weather_Site!I86-1)&gt;10, 10,0.191*(Weather_Site!K86+104)*(Weather_Site!J86+1)^1.5/(3.52*(Weather_Site!J86+1)^1.5+Weather_Site!I86-1)))</f>
        <v>0</v>
      </c>
      <c r="N83" s="32" t="e">
        <f t="shared" si="32"/>
        <v>#NUM!</v>
      </c>
      <c r="O83" s="33" t="e">
        <f t="shared" si="33"/>
        <v>#NUM!</v>
      </c>
      <c r="P83" s="33" t="e">
        <f t="shared" si="34"/>
        <v>#NUM!</v>
      </c>
      <c r="Q83" s="32" t="e">
        <f t="shared" si="35"/>
        <v>#NUM!</v>
      </c>
      <c r="R83" s="42" t="e">
        <f t="shared" si="36"/>
        <v>#NUM!</v>
      </c>
      <c r="S83" s="42" t="e">
        <f t="shared" si="37"/>
        <v>#NUM!</v>
      </c>
      <c r="T83" s="42">
        <f t="shared" si="38"/>
        <v>0</v>
      </c>
      <c r="U83" s="32">
        <f t="shared" si="39"/>
        <v>3.0338080000000001</v>
      </c>
      <c r="V83" s="33">
        <f t="shared" si="40"/>
        <v>0</v>
      </c>
      <c r="W83" s="33">
        <f t="shared" si="41"/>
        <v>0</v>
      </c>
      <c r="X83" s="32" t="e">
        <f t="shared" si="42"/>
        <v>#NUM!</v>
      </c>
      <c r="Y83" s="32">
        <f t="shared" si="43"/>
        <v>12.519</v>
      </c>
      <c r="Z83" s="268">
        <f>IF(Use_BOM_DF,M83/10,MIN(0.972+(0.342*LN(Weather_Site!J86))-(0.245*LN(Weather_Site!I86)),1))</f>
        <v>0</v>
      </c>
      <c r="AA83" s="33">
        <f t="shared" si="44"/>
        <v>0</v>
      </c>
      <c r="AB83" s="33">
        <f t="shared" si="45"/>
        <v>0</v>
      </c>
      <c r="AC83" s="33">
        <f t="shared" si="46"/>
        <v>0</v>
      </c>
      <c r="AD83" s="32">
        <f t="shared" si="47"/>
        <v>0</v>
      </c>
      <c r="AE83" s="32">
        <f t="shared" si="48"/>
        <v>-2.19</v>
      </c>
      <c r="AF83" s="42">
        <f t="shared" si="49"/>
        <v>0</v>
      </c>
      <c r="AG83" s="42" t="e">
        <f t="shared" si="50"/>
        <v>#NUM!</v>
      </c>
      <c r="AH83" s="83">
        <f t="shared" si="51"/>
        <v>0</v>
      </c>
    </row>
    <row r="84" spans="1:34" x14ac:dyDescent="0.35">
      <c r="A84" s="23" t="str">
        <f>Weather_Site!A87</f>
        <v>Sat</v>
      </c>
      <c r="B84" s="24">
        <f>Weather_Site!B87</f>
        <v>0</v>
      </c>
      <c r="C84" s="25">
        <f>Weather_Site!C87</f>
        <v>0</v>
      </c>
      <c r="D84" s="27">
        <f>Weather_Site!D87</f>
        <v>0</v>
      </c>
      <c r="E84" s="27">
        <f>Weather_Site!E87</f>
        <v>0</v>
      </c>
      <c r="F84" s="28">
        <f>Weather_Site!F87</f>
        <v>0</v>
      </c>
      <c r="G84" s="27">
        <f>Weather_Site!G87</f>
        <v>0</v>
      </c>
      <c r="H84" s="27">
        <f>IF(Weather_Site!M87&lt;180,Weather_Site!M87+180,Weather_Site!M87-180)</f>
        <v>180</v>
      </c>
      <c r="I84" s="172">
        <f t="shared" si="29"/>
        <v>0</v>
      </c>
      <c r="J84" s="214">
        <f t="shared" si="30"/>
        <v>3</v>
      </c>
      <c r="K84" s="27">
        <f t="shared" si="31"/>
        <v>0</v>
      </c>
      <c r="L84" s="172">
        <f t="shared" si="28"/>
        <v>5</v>
      </c>
      <c r="M84" s="32">
        <f>IF(Use_BOM_DF,Weather_Site!H87,IF(0.191*(Weather_Site!K87+104)*(Weather_Site!J87+1)^1.5/(3.52*(Weather_Site!J87+1)^1.5+Weather_Site!I87-1)&gt;10, 10,0.191*(Weather_Site!K87+104)*(Weather_Site!J87+1)^1.5/(3.52*(Weather_Site!J87+1)^1.5+Weather_Site!I87-1)))</f>
        <v>0</v>
      </c>
      <c r="N84" s="32" t="e">
        <f t="shared" si="32"/>
        <v>#NUM!</v>
      </c>
      <c r="O84" s="33" t="e">
        <f t="shared" si="33"/>
        <v>#NUM!</v>
      </c>
      <c r="P84" s="33" t="e">
        <f t="shared" si="34"/>
        <v>#NUM!</v>
      </c>
      <c r="Q84" s="32" t="e">
        <f t="shared" si="35"/>
        <v>#NUM!</v>
      </c>
      <c r="R84" s="42" t="e">
        <f t="shared" si="36"/>
        <v>#NUM!</v>
      </c>
      <c r="S84" s="42" t="e">
        <f t="shared" si="37"/>
        <v>#NUM!</v>
      </c>
      <c r="T84" s="42">
        <f t="shared" si="38"/>
        <v>0</v>
      </c>
      <c r="U84" s="32">
        <f t="shared" si="39"/>
        <v>3.0338080000000001</v>
      </c>
      <c r="V84" s="33">
        <f t="shared" si="40"/>
        <v>0</v>
      </c>
      <c r="W84" s="33">
        <f t="shared" si="41"/>
        <v>0</v>
      </c>
      <c r="X84" s="32" t="e">
        <f t="shared" si="42"/>
        <v>#NUM!</v>
      </c>
      <c r="Y84" s="32">
        <f t="shared" si="43"/>
        <v>12.519</v>
      </c>
      <c r="Z84" s="268">
        <f>IF(Use_BOM_DF,M84/10,MIN(0.972+(0.342*LN(Weather_Site!J87))-(0.245*LN(Weather_Site!I87)),1))</f>
        <v>0</v>
      </c>
      <c r="AA84" s="33">
        <f t="shared" si="44"/>
        <v>0</v>
      </c>
      <c r="AB84" s="33">
        <f t="shared" si="45"/>
        <v>0</v>
      </c>
      <c r="AC84" s="33">
        <f t="shared" si="46"/>
        <v>0</v>
      </c>
      <c r="AD84" s="32">
        <f t="shared" si="47"/>
        <v>0</v>
      </c>
      <c r="AE84" s="32">
        <f t="shared" si="48"/>
        <v>-2.19</v>
      </c>
      <c r="AF84" s="42">
        <f t="shared" si="49"/>
        <v>0</v>
      </c>
      <c r="AG84" s="42" t="e">
        <f t="shared" si="50"/>
        <v>#NUM!</v>
      </c>
      <c r="AH84" s="83">
        <f t="shared" si="51"/>
        <v>0</v>
      </c>
    </row>
    <row r="85" spans="1:34" x14ac:dyDescent="0.35">
      <c r="A85" s="45" t="str">
        <f>Weather_Site!A88</f>
        <v>Sat</v>
      </c>
      <c r="B85" s="46">
        <f>Weather_Site!B88</f>
        <v>0</v>
      </c>
      <c r="C85" s="47">
        <f>Weather_Site!C88</f>
        <v>0</v>
      </c>
      <c r="D85" s="48">
        <f>Weather_Site!D88</f>
        <v>0</v>
      </c>
      <c r="E85" s="48">
        <f>Weather_Site!E88</f>
        <v>0</v>
      </c>
      <c r="F85" s="49">
        <f>Weather_Site!F88</f>
        <v>0</v>
      </c>
      <c r="G85" s="48">
        <f>Weather_Site!G88</f>
        <v>0</v>
      </c>
      <c r="H85" s="48">
        <f>IF(Weather_Site!M88&lt;180,Weather_Site!M88+180,Weather_Site!M88-180)</f>
        <v>180</v>
      </c>
      <c r="I85" s="172">
        <f t="shared" si="29"/>
        <v>0</v>
      </c>
      <c r="J85" s="214">
        <f t="shared" si="30"/>
        <v>3</v>
      </c>
      <c r="K85" s="48">
        <f t="shared" si="31"/>
        <v>0</v>
      </c>
      <c r="L85" s="172">
        <f t="shared" si="28"/>
        <v>5</v>
      </c>
      <c r="M85" s="51">
        <f>IF(Use_BOM_DF,Weather_Site!H88,IF(0.191*(Weather_Site!K88+104)*(Weather_Site!J88+1)^1.5/(3.52*(Weather_Site!J88+1)^1.5+Weather_Site!I88-1)&gt;10, 10,0.191*(Weather_Site!K88+104)*(Weather_Site!J88+1)^1.5/(3.52*(Weather_Site!J88+1)^1.5+Weather_Site!I88-1)))</f>
        <v>0</v>
      </c>
      <c r="N85" s="51" t="e">
        <f t="shared" si="32"/>
        <v>#NUM!</v>
      </c>
      <c r="O85" s="52" t="e">
        <f t="shared" si="33"/>
        <v>#NUM!</v>
      </c>
      <c r="P85" s="52" t="e">
        <f t="shared" si="34"/>
        <v>#NUM!</v>
      </c>
      <c r="Q85" s="51" t="e">
        <f t="shared" si="35"/>
        <v>#NUM!</v>
      </c>
      <c r="R85" s="53" t="e">
        <f t="shared" si="36"/>
        <v>#NUM!</v>
      </c>
      <c r="S85" s="53" t="e">
        <f t="shared" si="37"/>
        <v>#NUM!</v>
      </c>
      <c r="T85" s="53">
        <f t="shared" si="38"/>
        <v>0</v>
      </c>
      <c r="U85" s="51">
        <f t="shared" si="39"/>
        <v>3.0338080000000001</v>
      </c>
      <c r="V85" s="52">
        <f t="shared" si="40"/>
        <v>0</v>
      </c>
      <c r="W85" s="52">
        <f t="shared" si="41"/>
        <v>0</v>
      </c>
      <c r="X85" s="51" t="e">
        <f t="shared" si="42"/>
        <v>#NUM!</v>
      </c>
      <c r="Y85" s="51">
        <f t="shared" si="43"/>
        <v>12.519</v>
      </c>
      <c r="Z85" s="51">
        <f>IF(Use_BOM_DF,M85/10,MIN(0.972+(0.342*LN(Weather_Site!J88))-(0.245*LN(Weather_Site!I88)),1))</f>
        <v>0</v>
      </c>
      <c r="AA85" s="52">
        <f t="shared" si="44"/>
        <v>0</v>
      </c>
      <c r="AB85" s="52">
        <f t="shared" si="45"/>
        <v>0</v>
      </c>
      <c r="AC85" s="52">
        <f t="shared" si="46"/>
        <v>0</v>
      </c>
      <c r="AD85" s="51">
        <f t="shared" si="47"/>
        <v>0</v>
      </c>
      <c r="AE85" s="51">
        <f t="shared" si="48"/>
        <v>-2.19</v>
      </c>
      <c r="AF85" s="53">
        <f t="shared" si="49"/>
        <v>0</v>
      </c>
      <c r="AG85" s="53" t="e">
        <f t="shared" si="50"/>
        <v>#NUM!</v>
      </c>
      <c r="AH85" s="294">
        <f t="shared" si="51"/>
        <v>0</v>
      </c>
    </row>
    <row r="86" spans="1:34" x14ac:dyDescent="0.35">
      <c r="A86" s="45" t="str">
        <f>Weather_Site!A89</f>
        <v>Sat</v>
      </c>
      <c r="B86" s="46">
        <f>Weather_Site!B89</f>
        <v>0</v>
      </c>
      <c r="C86" s="47">
        <f>Weather_Site!C89</f>
        <v>0</v>
      </c>
      <c r="D86" s="48">
        <f>Weather_Site!D89</f>
        <v>0</v>
      </c>
      <c r="E86" s="48">
        <f>Weather_Site!E89</f>
        <v>0</v>
      </c>
      <c r="F86" s="49">
        <f>Weather_Site!F89</f>
        <v>0</v>
      </c>
      <c r="G86" s="48">
        <f>Weather_Site!G89</f>
        <v>0</v>
      </c>
      <c r="H86" s="48">
        <f>IF(Weather_Site!M89&lt;180,Weather_Site!M89+180,Weather_Site!M89-180)</f>
        <v>180</v>
      </c>
      <c r="I86" s="172">
        <f t="shared" si="29"/>
        <v>0</v>
      </c>
      <c r="J86" s="214">
        <f t="shared" si="30"/>
        <v>3</v>
      </c>
      <c r="K86" s="48">
        <f t="shared" si="31"/>
        <v>0</v>
      </c>
      <c r="L86" s="172">
        <f t="shared" si="28"/>
        <v>5</v>
      </c>
      <c r="M86" s="51">
        <f>IF(Use_BOM_DF,Weather_Site!H89,IF(0.191*(Weather_Site!K89+104)*(Weather_Site!J89+1)^1.5/(3.52*(Weather_Site!J89+1)^1.5+Weather_Site!I89-1)&gt;10, 10,0.191*(Weather_Site!K89+104)*(Weather_Site!J89+1)^1.5/(3.52*(Weather_Site!J89+1)^1.5+Weather_Site!I89-1)))</f>
        <v>0</v>
      </c>
      <c r="N86" s="51" t="e">
        <f t="shared" si="32"/>
        <v>#NUM!</v>
      </c>
      <c r="O86" s="52" t="e">
        <f t="shared" si="33"/>
        <v>#NUM!</v>
      </c>
      <c r="P86" s="52" t="e">
        <f t="shared" si="34"/>
        <v>#NUM!</v>
      </c>
      <c r="Q86" s="51" t="e">
        <f t="shared" si="35"/>
        <v>#NUM!</v>
      </c>
      <c r="R86" s="53" t="e">
        <f t="shared" si="36"/>
        <v>#NUM!</v>
      </c>
      <c r="S86" s="53" t="e">
        <f t="shared" si="37"/>
        <v>#NUM!</v>
      </c>
      <c r="T86" s="53">
        <f t="shared" si="38"/>
        <v>0</v>
      </c>
      <c r="U86" s="51">
        <f t="shared" si="39"/>
        <v>3.0338080000000001</v>
      </c>
      <c r="V86" s="52">
        <f t="shared" si="40"/>
        <v>0</v>
      </c>
      <c r="W86" s="52">
        <f t="shared" si="41"/>
        <v>0</v>
      </c>
      <c r="X86" s="51" t="e">
        <f t="shared" si="42"/>
        <v>#NUM!</v>
      </c>
      <c r="Y86" s="51">
        <f t="shared" si="43"/>
        <v>12.519</v>
      </c>
      <c r="Z86" s="51">
        <f>IF(Use_BOM_DF,M86/10,MIN(0.972+(0.342*LN(Weather_Site!J89))-(0.245*LN(Weather_Site!I89)),1))</f>
        <v>0</v>
      </c>
      <c r="AA86" s="52">
        <f t="shared" si="44"/>
        <v>0</v>
      </c>
      <c r="AB86" s="52">
        <f t="shared" si="45"/>
        <v>0</v>
      </c>
      <c r="AC86" s="52">
        <f t="shared" si="46"/>
        <v>0</v>
      </c>
      <c r="AD86" s="51">
        <f t="shared" si="47"/>
        <v>0</v>
      </c>
      <c r="AE86" s="51">
        <f t="shared" si="48"/>
        <v>-2.19</v>
      </c>
      <c r="AF86" s="53">
        <f t="shared" si="49"/>
        <v>0</v>
      </c>
      <c r="AG86" s="53" t="e">
        <f t="shared" si="50"/>
        <v>#NUM!</v>
      </c>
      <c r="AH86" s="294">
        <f t="shared" si="51"/>
        <v>0</v>
      </c>
    </row>
    <row r="87" spans="1:34" x14ac:dyDescent="0.35">
      <c r="A87" s="45" t="str">
        <f>Weather_Site!A90</f>
        <v>Sat</v>
      </c>
      <c r="B87" s="46">
        <f>Weather_Site!B90</f>
        <v>0</v>
      </c>
      <c r="C87" s="47">
        <f>Weather_Site!C90</f>
        <v>0</v>
      </c>
      <c r="D87" s="48">
        <f>Weather_Site!D90</f>
        <v>0</v>
      </c>
      <c r="E87" s="48">
        <f>Weather_Site!E90</f>
        <v>0</v>
      </c>
      <c r="F87" s="49">
        <f>Weather_Site!F90</f>
        <v>0</v>
      </c>
      <c r="G87" s="48">
        <f>Weather_Site!G90</f>
        <v>0</v>
      </c>
      <c r="H87" s="48">
        <f>IF(Weather_Site!M90&lt;180,Weather_Site!M90+180,Weather_Site!M90-180)</f>
        <v>180</v>
      </c>
      <c r="I87" s="172">
        <f t="shared" si="29"/>
        <v>0</v>
      </c>
      <c r="J87" s="214">
        <f t="shared" si="30"/>
        <v>3</v>
      </c>
      <c r="K87" s="48">
        <f t="shared" si="31"/>
        <v>0</v>
      </c>
      <c r="L87" s="172">
        <f t="shared" si="28"/>
        <v>5</v>
      </c>
      <c r="M87" s="51">
        <f>IF(Use_BOM_DF,Weather_Site!H90,IF(0.191*(Weather_Site!K90+104)*(Weather_Site!J90+1)^1.5/(3.52*(Weather_Site!J90+1)^1.5+Weather_Site!I90-1)&gt;10, 10,0.191*(Weather_Site!K90+104)*(Weather_Site!J90+1)^1.5/(3.52*(Weather_Site!J90+1)^1.5+Weather_Site!I90-1)))</f>
        <v>0</v>
      </c>
      <c r="N87" s="51" t="e">
        <f t="shared" si="32"/>
        <v>#NUM!</v>
      </c>
      <c r="O87" s="52" t="e">
        <f t="shared" si="33"/>
        <v>#NUM!</v>
      </c>
      <c r="P87" s="52" t="e">
        <f t="shared" si="34"/>
        <v>#NUM!</v>
      </c>
      <c r="Q87" s="51" t="e">
        <f t="shared" si="35"/>
        <v>#NUM!</v>
      </c>
      <c r="R87" s="53" t="e">
        <f t="shared" si="36"/>
        <v>#NUM!</v>
      </c>
      <c r="S87" s="53" t="e">
        <f t="shared" si="37"/>
        <v>#NUM!</v>
      </c>
      <c r="T87" s="53">
        <f t="shared" si="38"/>
        <v>0</v>
      </c>
      <c r="U87" s="51">
        <f t="shared" si="39"/>
        <v>3.0338080000000001</v>
      </c>
      <c r="V87" s="52">
        <f t="shared" si="40"/>
        <v>0</v>
      </c>
      <c r="W87" s="52">
        <f t="shared" si="41"/>
        <v>0</v>
      </c>
      <c r="X87" s="51" t="e">
        <f t="shared" si="42"/>
        <v>#NUM!</v>
      </c>
      <c r="Y87" s="51">
        <f t="shared" si="43"/>
        <v>12.519</v>
      </c>
      <c r="Z87" s="51">
        <f>IF(Use_BOM_DF,M87/10,MIN(0.972+(0.342*LN(Weather_Site!J90))-(0.245*LN(Weather_Site!I90)),1))</f>
        <v>0</v>
      </c>
      <c r="AA87" s="52">
        <f t="shared" si="44"/>
        <v>0</v>
      </c>
      <c r="AB87" s="52">
        <f t="shared" si="45"/>
        <v>0</v>
      </c>
      <c r="AC87" s="52">
        <f t="shared" si="46"/>
        <v>0</v>
      </c>
      <c r="AD87" s="51">
        <f t="shared" si="47"/>
        <v>0</v>
      </c>
      <c r="AE87" s="51">
        <f t="shared" si="48"/>
        <v>-2.19</v>
      </c>
      <c r="AF87" s="53">
        <f t="shared" si="49"/>
        <v>0</v>
      </c>
      <c r="AG87" s="53" t="e">
        <f t="shared" si="50"/>
        <v>#NUM!</v>
      </c>
      <c r="AH87" s="294">
        <f t="shared" si="51"/>
        <v>0</v>
      </c>
    </row>
    <row r="88" spans="1:34" x14ac:dyDescent="0.35">
      <c r="A88" s="45" t="str">
        <f>Weather_Site!A91</f>
        <v>Sat</v>
      </c>
      <c r="B88" s="46">
        <f>Weather_Site!B91</f>
        <v>0</v>
      </c>
      <c r="C88" s="47">
        <f>Weather_Site!C91</f>
        <v>0</v>
      </c>
      <c r="D88" s="48">
        <f>Weather_Site!D91</f>
        <v>0</v>
      </c>
      <c r="E88" s="48">
        <f>Weather_Site!E91</f>
        <v>0</v>
      </c>
      <c r="F88" s="49">
        <f>Weather_Site!F91</f>
        <v>0</v>
      </c>
      <c r="G88" s="48">
        <f>Weather_Site!G91</f>
        <v>0</v>
      </c>
      <c r="H88" s="48">
        <f>IF(Weather_Site!M91&lt;180,Weather_Site!M91+180,Weather_Site!M91-180)</f>
        <v>180</v>
      </c>
      <c r="I88" s="172">
        <f t="shared" si="29"/>
        <v>0</v>
      </c>
      <c r="J88" s="214">
        <f t="shared" si="30"/>
        <v>3</v>
      </c>
      <c r="K88" s="48">
        <f t="shared" si="31"/>
        <v>0</v>
      </c>
      <c r="L88" s="172">
        <f t="shared" si="28"/>
        <v>5</v>
      </c>
      <c r="M88" s="51">
        <f>IF(Use_BOM_DF,Weather_Site!H91,IF(0.191*(Weather_Site!K91+104)*(Weather_Site!J91+1)^1.5/(3.52*(Weather_Site!J91+1)^1.5+Weather_Site!I91-1)&gt;10, 10,0.191*(Weather_Site!K91+104)*(Weather_Site!J91+1)^1.5/(3.52*(Weather_Site!J91+1)^1.5+Weather_Site!I91-1)))</f>
        <v>0</v>
      </c>
      <c r="N88" s="51" t="e">
        <f t="shared" si="32"/>
        <v>#NUM!</v>
      </c>
      <c r="O88" s="52" t="e">
        <f t="shared" si="33"/>
        <v>#NUM!</v>
      </c>
      <c r="P88" s="52" t="e">
        <f t="shared" si="34"/>
        <v>#NUM!</v>
      </c>
      <c r="Q88" s="51" t="e">
        <f t="shared" si="35"/>
        <v>#NUM!</v>
      </c>
      <c r="R88" s="53" t="e">
        <f t="shared" si="36"/>
        <v>#NUM!</v>
      </c>
      <c r="S88" s="53" t="e">
        <f t="shared" si="37"/>
        <v>#NUM!</v>
      </c>
      <c r="T88" s="53">
        <f t="shared" si="38"/>
        <v>0</v>
      </c>
      <c r="U88" s="51">
        <f t="shared" si="39"/>
        <v>3.0338080000000001</v>
      </c>
      <c r="V88" s="52">
        <f t="shared" si="40"/>
        <v>0</v>
      </c>
      <c r="W88" s="52">
        <f t="shared" si="41"/>
        <v>0</v>
      </c>
      <c r="X88" s="51" t="e">
        <f t="shared" si="42"/>
        <v>#NUM!</v>
      </c>
      <c r="Y88" s="51">
        <f t="shared" si="43"/>
        <v>12.519</v>
      </c>
      <c r="Z88" s="51">
        <f>IF(Use_BOM_DF,M88/10,MIN(0.972+(0.342*LN(Weather_Site!J91))-(0.245*LN(Weather_Site!I91)),1))</f>
        <v>0</v>
      </c>
      <c r="AA88" s="52">
        <f t="shared" si="44"/>
        <v>0</v>
      </c>
      <c r="AB88" s="52">
        <f t="shared" si="45"/>
        <v>0</v>
      </c>
      <c r="AC88" s="52">
        <f t="shared" si="46"/>
        <v>0</v>
      </c>
      <c r="AD88" s="51">
        <f t="shared" si="47"/>
        <v>0</v>
      </c>
      <c r="AE88" s="51">
        <f t="shared" si="48"/>
        <v>-2.19</v>
      </c>
      <c r="AF88" s="53">
        <f t="shared" si="49"/>
        <v>0</v>
      </c>
      <c r="AG88" s="53" t="e">
        <f t="shared" si="50"/>
        <v>#NUM!</v>
      </c>
      <c r="AH88" s="294">
        <f t="shared" si="51"/>
        <v>0</v>
      </c>
    </row>
    <row r="89" spans="1:34" x14ac:dyDescent="0.35">
      <c r="A89" s="45" t="str">
        <f>Weather_Site!A92</f>
        <v>Sat</v>
      </c>
      <c r="B89" s="46">
        <f>Weather_Site!B92</f>
        <v>0</v>
      </c>
      <c r="C89" s="47">
        <f>Weather_Site!C92</f>
        <v>0</v>
      </c>
      <c r="D89" s="48">
        <f>Weather_Site!D92</f>
        <v>0</v>
      </c>
      <c r="E89" s="48">
        <f>Weather_Site!E92</f>
        <v>0</v>
      </c>
      <c r="F89" s="49">
        <f>Weather_Site!F92</f>
        <v>0</v>
      </c>
      <c r="G89" s="48">
        <f>Weather_Site!G92</f>
        <v>0</v>
      </c>
      <c r="H89" s="48">
        <f>IF(Weather_Site!M92&lt;180,Weather_Site!M92+180,Weather_Site!M92-180)</f>
        <v>180</v>
      </c>
      <c r="I89" s="172">
        <f t="shared" si="29"/>
        <v>0</v>
      </c>
      <c r="J89" s="214">
        <f t="shared" si="30"/>
        <v>3</v>
      </c>
      <c r="K89" s="48">
        <f t="shared" si="31"/>
        <v>0</v>
      </c>
      <c r="L89" s="172">
        <f t="shared" si="28"/>
        <v>5</v>
      </c>
      <c r="M89" s="51">
        <f>IF(Use_BOM_DF,Weather_Site!H92,IF(0.191*(Weather_Site!K92+104)*(Weather_Site!J92+1)^1.5/(3.52*(Weather_Site!J92+1)^1.5+Weather_Site!I92-1)&gt;10, 10,0.191*(Weather_Site!K92+104)*(Weather_Site!J92+1)^1.5/(3.52*(Weather_Site!J92+1)^1.5+Weather_Site!I92-1)))</f>
        <v>0</v>
      </c>
      <c r="N89" s="51" t="e">
        <f t="shared" si="32"/>
        <v>#NUM!</v>
      </c>
      <c r="O89" s="52" t="e">
        <f t="shared" si="33"/>
        <v>#NUM!</v>
      </c>
      <c r="P89" s="52" t="e">
        <f t="shared" si="34"/>
        <v>#NUM!</v>
      </c>
      <c r="Q89" s="51" t="e">
        <f t="shared" si="35"/>
        <v>#NUM!</v>
      </c>
      <c r="R89" s="53" t="e">
        <f t="shared" si="36"/>
        <v>#NUM!</v>
      </c>
      <c r="S89" s="53" t="e">
        <f t="shared" si="37"/>
        <v>#NUM!</v>
      </c>
      <c r="T89" s="53">
        <f t="shared" si="38"/>
        <v>0</v>
      </c>
      <c r="U89" s="51">
        <f t="shared" si="39"/>
        <v>3.0338080000000001</v>
      </c>
      <c r="V89" s="52">
        <f t="shared" si="40"/>
        <v>0</v>
      </c>
      <c r="W89" s="52">
        <f t="shared" si="41"/>
        <v>0</v>
      </c>
      <c r="X89" s="51" t="e">
        <f t="shared" si="42"/>
        <v>#NUM!</v>
      </c>
      <c r="Y89" s="51">
        <f t="shared" si="43"/>
        <v>12.519</v>
      </c>
      <c r="Z89" s="51">
        <f>IF(Use_BOM_DF,M89/10,MIN(0.972+(0.342*LN(Weather_Site!J92))-(0.245*LN(Weather_Site!I92)),1))</f>
        <v>0</v>
      </c>
      <c r="AA89" s="52">
        <f t="shared" si="44"/>
        <v>0</v>
      </c>
      <c r="AB89" s="52">
        <f t="shared" si="45"/>
        <v>0</v>
      </c>
      <c r="AC89" s="52">
        <f t="shared" si="46"/>
        <v>0</v>
      </c>
      <c r="AD89" s="51">
        <f t="shared" si="47"/>
        <v>0</v>
      </c>
      <c r="AE89" s="51">
        <f t="shared" si="48"/>
        <v>-2.19</v>
      </c>
      <c r="AF89" s="53">
        <f t="shared" si="49"/>
        <v>0</v>
      </c>
      <c r="AG89" s="53" t="e">
        <f t="shared" si="50"/>
        <v>#NUM!</v>
      </c>
      <c r="AH89" s="294">
        <f t="shared" si="51"/>
        <v>0</v>
      </c>
    </row>
    <row r="90" spans="1:34" x14ac:dyDescent="0.35">
      <c r="A90" s="23" t="str">
        <f>Weather_Site!A93</f>
        <v>Sat</v>
      </c>
      <c r="B90" s="24">
        <f>Weather_Site!B93</f>
        <v>0</v>
      </c>
      <c r="C90" s="25">
        <f>Weather_Site!C93</f>
        <v>0</v>
      </c>
      <c r="D90" s="27">
        <f>Weather_Site!D93</f>
        <v>0</v>
      </c>
      <c r="E90" s="27">
        <f>Weather_Site!E93</f>
        <v>0</v>
      </c>
      <c r="F90" s="28">
        <f>Weather_Site!F93</f>
        <v>0</v>
      </c>
      <c r="G90" s="27">
        <f>Weather_Site!G93</f>
        <v>0</v>
      </c>
      <c r="H90" s="27">
        <f>IF(Weather_Site!M93&lt;180,Weather_Site!M93+180,Weather_Site!M93-180)</f>
        <v>180</v>
      </c>
      <c r="I90" s="172">
        <f t="shared" si="29"/>
        <v>0</v>
      </c>
      <c r="J90" s="214">
        <f t="shared" si="30"/>
        <v>3</v>
      </c>
      <c r="K90" s="27">
        <f t="shared" si="31"/>
        <v>0</v>
      </c>
      <c r="L90" s="172">
        <f t="shared" si="28"/>
        <v>5</v>
      </c>
      <c r="M90" s="32">
        <f>IF(Use_BOM_DF,Weather_Site!H93,IF(0.191*(Weather_Site!K93+104)*(Weather_Site!J93+1)^1.5/(3.52*(Weather_Site!J93+1)^1.5+Weather_Site!I93-1)&gt;10, 10,0.191*(Weather_Site!K93+104)*(Weather_Site!J93+1)^1.5/(3.52*(Weather_Site!J93+1)^1.5+Weather_Site!I93-1)))</f>
        <v>0</v>
      </c>
      <c r="N90" s="32" t="e">
        <f t="shared" si="32"/>
        <v>#NUM!</v>
      </c>
      <c r="O90" s="33" t="e">
        <f t="shared" si="33"/>
        <v>#NUM!</v>
      </c>
      <c r="P90" s="33" t="e">
        <f t="shared" si="34"/>
        <v>#NUM!</v>
      </c>
      <c r="Q90" s="32" t="e">
        <f t="shared" si="35"/>
        <v>#NUM!</v>
      </c>
      <c r="R90" s="42" t="e">
        <f t="shared" si="36"/>
        <v>#NUM!</v>
      </c>
      <c r="S90" s="42" t="e">
        <f t="shared" si="37"/>
        <v>#NUM!</v>
      </c>
      <c r="T90" s="42">
        <f t="shared" si="38"/>
        <v>0</v>
      </c>
      <c r="U90" s="32">
        <f t="shared" si="39"/>
        <v>3.0338080000000001</v>
      </c>
      <c r="V90" s="33">
        <f t="shared" si="40"/>
        <v>0</v>
      </c>
      <c r="W90" s="33">
        <f t="shared" si="41"/>
        <v>0</v>
      </c>
      <c r="X90" s="32" t="e">
        <f t="shared" si="42"/>
        <v>#NUM!</v>
      </c>
      <c r="Y90" s="32">
        <f t="shared" si="43"/>
        <v>12.519</v>
      </c>
      <c r="Z90" s="268">
        <f>IF(Use_BOM_DF,M90/10,MIN(0.972+(0.342*LN(Weather_Site!J93))-(0.245*LN(Weather_Site!I93)),1))</f>
        <v>0</v>
      </c>
      <c r="AA90" s="33">
        <f t="shared" si="44"/>
        <v>0</v>
      </c>
      <c r="AB90" s="33">
        <f t="shared" si="45"/>
        <v>0</v>
      </c>
      <c r="AC90" s="33">
        <f t="shared" si="46"/>
        <v>0</v>
      </c>
      <c r="AD90" s="32">
        <f t="shared" si="47"/>
        <v>0</v>
      </c>
      <c r="AE90" s="32">
        <f t="shared" si="48"/>
        <v>-2.19</v>
      </c>
      <c r="AF90" s="42">
        <f t="shared" si="49"/>
        <v>0</v>
      </c>
      <c r="AG90" s="42" t="e">
        <f t="shared" si="50"/>
        <v>#NUM!</v>
      </c>
      <c r="AH90" s="83">
        <f t="shared" si="51"/>
        <v>0</v>
      </c>
    </row>
    <row r="91" spans="1:34" x14ac:dyDescent="0.35">
      <c r="A91" s="23" t="str">
        <f>Weather_Site!A94</f>
        <v>Sat</v>
      </c>
      <c r="B91" s="24">
        <f>Weather_Site!B94</f>
        <v>0</v>
      </c>
      <c r="C91" s="25">
        <f>Weather_Site!C94</f>
        <v>0</v>
      </c>
      <c r="D91" s="27">
        <f>Weather_Site!D94</f>
        <v>0</v>
      </c>
      <c r="E91" s="27">
        <f>Weather_Site!E94</f>
        <v>0</v>
      </c>
      <c r="F91" s="28">
        <f>Weather_Site!F94</f>
        <v>0</v>
      </c>
      <c r="G91" s="27">
        <f>Weather_Site!G94</f>
        <v>0</v>
      </c>
      <c r="H91" s="27">
        <f>IF(Weather_Site!M94&lt;180,Weather_Site!M94+180,Weather_Site!M94-180)</f>
        <v>180</v>
      </c>
      <c r="I91" s="172">
        <f t="shared" si="29"/>
        <v>0</v>
      </c>
      <c r="J91" s="214">
        <f t="shared" si="30"/>
        <v>3</v>
      </c>
      <c r="K91" s="27">
        <f t="shared" si="31"/>
        <v>0</v>
      </c>
      <c r="L91" s="172">
        <f t="shared" si="28"/>
        <v>5</v>
      </c>
      <c r="M91" s="32">
        <f>IF(Use_BOM_DF,Weather_Site!H94,IF(0.191*(Weather_Site!K94+104)*(Weather_Site!J94+1)^1.5/(3.52*(Weather_Site!J94+1)^1.5+Weather_Site!I94-1)&gt;10, 10,0.191*(Weather_Site!K94+104)*(Weather_Site!J94+1)^1.5/(3.52*(Weather_Site!J94+1)^1.5+Weather_Site!I94-1)))</f>
        <v>0</v>
      </c>
      <c r="N91" s="32" t="e">
        <f t="shared" si="32"/>
        <v>#NUM!</v>
      </c>
      <c r="O91" s="33" t="e">
        <f t="shared" si="33"/>
        <v>#NUM!</v>
      </c>
      <c r="P91" s="33" t="e">
        <f t="shared" si="34"/>
        <v>#NUM!</v>
      </c>
      <c r="Q91" s="32" t="e">
        <f t="shared" si="35"/>
        <v>#NUM!</v>
      </c>
      <c r="R91" s="42" t="e">
        <f t="shared" si="36"/>
        <v>#NUM!</v>
      </c>
      <c r="S91" s="42" t="e">
        <f t="shared" si="37"/>
        <v>#NUM!</v>
      </c>
      <c r="T91" s="42">
        <f t="shared" si="38"/>
        <v>0</v>
      </c>
      <c r="U91" s="32">
        <f t="shared" si="39"/>
        <v>3.0338080000000001</v>
      </c>
      <c r="V91" s="33">
        <f t="shared" si="40"/>
        <v>0</v>
      </c>
      <c r="W91" s="33">
        <f t="shared" si="41"/>
        <v>0</v>
      </c>
      <c r="X91" s="32" t="e">
        <f t="shared" si="42"/>
        <v>#NUM!</v>
      </c>
      <c r="Y91" s="32">
        <f t="shared" si="43"/>
        <v>12.519</v>
      </c>
      <c r="Z91" s="268">
        <f>IF(Use_BOM_DF,M91/10,MIN(0.972+(0.342*LN(Weather_Site!J94))-(0.245*LN(Weather_Site!I94)),1))</f>
        <v>0</v>
      </c>
      <c r="AA91" s="33">
        <f t="shared" si="44"/>
        <v>0</v>
      </c>
      <c r="AB91" s="33">
        <f t="shared" si="45"/>
        <v>0</v>
      </c>
      <c r="AC91" s="33">
        <f t="shared" si="46"/>
        <v>0</v>
      </c>
      <c r="AD91" s="32">
        <f t="shared" si="47"/>
        <v>0</v>
      </c>
      <c r="AE91" s="32">
        <f t="shared" si="48"/>
        <v>-2.19</v>
      </c>
      <c r="AF91" s="42">
        <f t="shared" si="49"/>
        <v>0</v>
      </c>
      <c r="AG91" s="42" t="e">
        <f t="shared" si="50"/>
        <v>#NUM!</v>
      </c>
      <c r="AH91" s="83">
        <f t="shared" si="51"/>
        <v>0</v>
      </c>
    </row>
    <row r="92" spans="1:34" x14ac:dyDescent="0.35">
      <c r="A92" s="23" t="str">
        <f>Weather_Site!A95</f>
        <v>Sat</v>
      </c>
      <c r="B92" s="24">
        <f>Weather_Site!B95</f>
        <v>0</v>
      </c>
      <c r="C92" s="25">
        <f>Weather_Site!C95</f>
        <v>0</v>
      </c>
      <c r="D92" s="27">
        <f>Weather_Site!D95</f>
        <v>0</v>
      </c>
      <c r="E92" s="27">
        <f>Weather_Site!E95</f>
        <v>0</v>
      </c>
      <c r="F92" s="28">
        <f>Weather_Site!F95</f>
        <v>0</v>
      </c>
      <c r="G92" s="27">
        <f>Weather_Site!G95</f>
        <v>0</v>
      </c>
      <c r="H92" s="27">
        <f>IF(Weather_Site!M95&lt;180,Weather_Site!M95+180,Weather_Site!M95-180)</f>
        <v>180</v>
      </c>
      <c r="I92" s="172">
        <f t="shared" si="29"/>
        <v>0</v>
      </c>
      <c r="J92" s="214">
        <f t="shared" si="30"/>
        <v>3</v>
      </c>
      <c r="K92" s="27">
        <f t="shared" si="31"/>
        <v>0</v>
      </c>
      <c r="L92" s="172">
        <f t="shared" si="28"/>
        <v>5</v>
      </c>
      <c r="M92" s="32">
        <f>IF(Use_BOM_DF,Weather_Site!H95,IF(0.191*(Weather_Site!K95+104)*(Weather_Site!J95+1)^1.5/(3.52*(Weather_Site!J95+1)^1.5+Weather_Site!I95-1)&gt;10, 10,0.191*(Weather_Site!K95+104)*(Weather_Site!J95+1)^1.5/(3.52*(Weather_Site!J95+1)^1.5+Weather_Site!I95-1)))</f>
        <v>0</v>
      </c>
      <c r="N92" s="32" t="e">
        <f t="shared" si="32"/>
        <v>#NUM!</v>
      </c>
      <c r="O92" s="33" t="e">
        <f t="shared" si="33"/>
        <v>#NUM!</v>
      </c>
      <c r="P92" s="33" t="e">
        <f t="shared" si="34"/>
        <v>#NUM!</v>
      </c>
      <c r="Q92" s="32" t="e">
        <f t="shared" si="35"/>
        <v>#NUM!</v>
      </c>
      <c r="R92" s="42" t="e">
        <f t="shared" si="36"/>
        <v>#NUM!</v>
      </c>
      <c r="S92" s="42" t="e">
        <f t="shared" si="37"/>
        <v>#NUM!</v>
      </c>
      <c r="T92" s="42">
        <f t="shared" si="38"/>
        <v>0</v>
      </c>
      <c r="U92" s="32">
        <f t="shared" si="39"/>
        <v>3.0338080000000001</v>
      </c>
      <c r="V92" s="33">
        <f t="shared" si="40"/>
        <v>0</v>
      </c>
      <c r="W92" s="33">
        <f t="shared" si="41"/>
        <v>0</v>
      </c>
      <c r="X92" s="32" t="e">
        <f t="shared" si="42"/>
        <v>#NUM!</v>
      </c>
      <c r="Y92" s="32">
        <f t="shared" si="43"/>
        <v>12.519</v>
      </c>
      <c r="Z92" s="268">
        <f>IF(Use_BOM_DF,M92/10,MIN(0.972+(0.342*LN(Weather_Site!J95))-(0.245*LN(Weather_Site!I95)),1))</f>
        <v>0</v>
      </c>
      <c r="AA92" s="33">
        <f t="shared" si="44"/>
        <v>0</v>
      </c>
      <c r="AB92" s="33">
        <f t="shared" si="45"/>
        <v>0</v>
      </c>
      <c r="AC92" s="33">
        <f t="shared" si="46"/>
        <v>0</v>
      </c>
      <c r="AD92" s="32">
        <f t="shared" si="47"/>
        <v>0</v>
      </c>
      <c r="AE92" s="32">
        <f t="shared" si="48"/>
        <v>-2.19</v>
      </c>
      <c r="AF92" s="42">
        <f t="shared" si="49"/>
        <v>0</v>
      </c>
      <c r="AG92" s="42" t="e">
        <f t="shared" si="50"/>
        <v>#NUM!</v>
      </c>
      <c r="AH92" s="83">
        <f t="shared" si="51"/>
        <v>0</v>
      </c>
    </row>
    <row r="93" spans="1:34" x14ac:dyDescent="0.35">
      <c r="A93" s="23" t="str">
        <f>Weather_Site!A96</f>
        <v>Sat</v>
      </c>
      <c r="B93" s="24">
        <f>Weather_Site!B96</f>
        <v>0</v>
      </c>
      <c r="C93" s="25">
        <f>Weather_Site!C96</f>
        <v>0</v>
      </c>
      <c r="D93" s="27">
        <f>Weather_Site!D96</f>
        <v>0</v>
      </c>
      <c r="E93" s="27">
        <f>Weather_Site!E96</f>
        <v>0</v>
      </c>
      <c r="F93" s="28">
        <f>Weather_Site!F96</f>
        <v>0</v>
      </c>
      <c r="G93" s="27">
        <f>Weather_Site!G96</f>
        <v>0</v>
      </c>
      <c r="H93" s="27">
        <f>IF(Weather_Site!M96&lt;180,Weather_Site!M96+180,Weather_Site!M96-180)</f>
        <v>180</v>
      </c>
      <c r="I93" s="172">
        <f t="shared" si="29"/>
        <v>0</v>
      </c>
      <c r="J93" s="214">
        <f t="shared" si="30"/>
        <v>3</v>
      </c>
      <c r="K93" s="27">
        <f t="shared" si="31"/>
        <v>0</v>
      </c>
      <c r="L93" s="172">
        <f t="shared" si="28"/>
        <v>5</v>
      </c>
      <c r="M93" s="32">
        <f>IF(Use_BOM_DF,Weather_Site!H96,IF(0.191*(Weather_Site!K96+104)*(Weather_Site!J96+1)^1.5/(3.52*(Weather_Site!J96+1)^1.5+Weather_Site!I96-1)&gt;10, 10,0.191*(Weather_Site!K96+104)*(Weather_Site!J96+1)^1.5/(3.52*(Weather_Site!J96+1)^1.5+Weather_Site!I96-1)))</f>
        <v>0</v>
      </c>
      <c r="N93" s="32" t="e">
        <f t="shared" si="32"/>
        <v>#NUM!</v>
      </c>
      <c r="O93" s="33" t="e">
        <f t="shared" si="33"/>
        <v>#NUM!</v>
      </c>
      <c r="P93" s="33" t="e">
        <f t="shared" si="34"/>
        <v>#NUM!</v>
      </c>
      <c r="Q93" s="32" t="e">
        <f t="shared" si="35"/>
        <v>#NUM!</v>
      </c>
      <c r="R93" s="42" t="e">
        <f t="shared" si="36"/>
        <v>#NUM!</v>
      </c>
      <c r="S93" s="42" t="e">
        <f t="shared" si="37"/>
        <v>#NUM!</v>
      </c>
      <c r="T93" s="42">
        <f t="shared" si="38"/>
        <v>0</v>
      </c>
      <c r="U93" s="32">
        <f t="shared" si="39"/>
        <v>3.0338080000000001</v>
      </c>
      <c r="V93" s="33">
        <f t="shared" si="40"/>
        <v>0</v>
      </c>
      <c r="W93" s="33">
        <f t="shared" si="41"/>
        <v>0</v>
      </c>
      <c r="X93" s="32" t="e">
        <f t="shared" si="42"/>
        <v>#NUM!</v>
      </c>
      <c r="Y93" s="32">
        <f t="shared" si="43"/>
        <v>12.519</v>
      </c>
      <c r="Z93" s="268">
        <f>IF(Use_BOM_DF,M93/10,MIN(0.972+(0.342*LN(Weather_Site!J96))-(0.245*LN(Weather_Site!I96)),1))</f>
        <v>0</v>
      </c>
      <c r="AA93" s="33">
        <f t="shared" si="44"/>
        <v>0</v>
      </c>
      <c r="AB93" s="33">
        <f t="shared" si="45"/>
        <v>0</v>
      </c>
      <c r="AC93" s="33">
        <f t="shared" si="46"/>
        <v>0</v>
      </c>
      <c r="AD93" s="32">
        <f t="shared" si="47"/>
        <v>0</v>
      </c>
      <c r="AE93" s="32">
        <f t="shared" si="48"/>
        <v>-2.19</v>
      </c>
      <c r="AF93" s="42">
        <f t="shared" si="49"/>
        <v>0</v>
      </c>
      <c r="AG93" s="42" t="e">
        <f t="shared" si="50"/>
        <v>#NUM!</v>
      </c>
      <c r="AH93" s="83">
        <f t="shared" si="51"/>
        <v>0</v>
      </c>
    </row>
    <row r="94" spans="1:34" x14ac:dyDescent="0.35">
      <c r="A94" s="23" t="str">
        <f>Weather_Site!A97</f>
        <v>Sat</v>
      </c>
      <c r="B94" s="24">
        <f>Weather_Site!B97</f>
        <v>0</v>
      </c>
      <c r="C94" s="25">
        <f>Weather_Site!C97</f>
        <v>0</v>
      </c>
      <c r="D94" s="27">
        <f>Weather_Site!D97</f>
        <v>0</v>
      </c>
      <c r="E94" s="27">
        <f>Weather_Site!E97</f>
        <v>0</v>
      </c>
      <c r="F94" s="28">
        <f>Weather_Site!F97</f>
        <v>0</v>
      </c>
      <c r="G94" s="27">
        <f>Weather_Site!G97</f>
        <v>0</v>
      </c>
      <c r="H94" s="27">
        <f>IF(Weather_Site!M97&lt;180,Weather_Site!M97+180,Weather_Site!M97-180)</f>
        <v>180</v>
      </c>
      <c r="I94" s="172">
        <f t="shared" si="29"/>
        <v>0</v>
      </c>
      <c r="J94" s="214">
        <f t="shared" si="30"/>
        <v>3</v>
      </c>
      <c r="K94" s="27">
        <f t="shared" si="31"/>
        <v>0</v>
      </c>
      <c r="L94" s="172">
        <f t="shared" ref="L94:L125" si="52">C$4</f>
        <v>5</v>
      </c>
      <c r="M94" s="32">
        <f>IF(Use_BOM_DF,Weather_Site!H97,IF(0.191*(Weather_Site!K97+104)*(Weather_Site!J97+1)^1.5/(3.52*(Weather_Site!J97+1)^1.5+Weather_Site!I97-1)&gt;10, 10,0.191*(Weather_Site!K97+104)*(Weather_Site!J97+1)^1.5/(3.52*(Weather_Site!J97+1)^1.5+Weather_Site!I97-1)))</f>
        <v>0</v>
      </c>
      <c r="N94" s="32" t="e">
        <f t="shared" si="32"/>
        <v>#NUM!</v>
      </c>
      <c r="O94" s="33" t="e">
        <f t="shared" si="33"/>
        <v>#NUM!</v>
      </c>
      <c r="P94" s="33" t="e">
        <f t="shared" si="34"/>
        <v>#NUM!</v>
      </c>
      <c r="Q94" s="32" t="e">
        <f t="shared" si="35"/>
        <v>#NUM!</v>
      </c>
      <c r="R94" s="42" t="e">
        <f t="shared" si="36"/>
        <v>#NUM!</v>
      </c>
      <c r="S94" s="42" t="e">
        <f t="shared" si="37"/>
        <v>#NUM!</v>
      </c>
      <c r="T94" s="42">
        <f t="shared" si="38"/>
        <v>0</v>
      </c>
      <c r="U94" s="32">
        <f t="shared" si="39"/>
        <v>3.0338080000000001</v>
      </c>
      <c r="V94" s="33">
        <f t="shared" si="40"/>
        <v>0</v>
      </c>
      <c r="W94" s="33">
        <f t="shared" si="41"/>
        <v>0</v>
      </c>
      <c r="X94" s="32" t="e">
        <f t="shared" si="42"/>
        <v>#NUM!</v>
      </c>
      <c r="Y94" s="32">
        <f t="shared" si="43"/>
        <v>12.519</v>
      </c>
      <c r="Z94" s="268">
        <f>IF(Use_BOM_DF,M94/10,MIN(0.972+(0.342*LN(Weather_Site!J97))-(0.245*LN(Weather_Site!I97)),1))</f>
        <v>0</v>
      </c>
      <c r="AA94" s="33">
        <f t="shared" si="44"/>
        <v>0</v>
      </c>
      <c r="AB94" s="33">
        <f t="shared" si="45"/>
        <v>0</v>
      </c>
      <c r="AC94" s="33">
        <f t="shared" si="46"/>
        <v>0</v>
      </c>
      <c r="AD94" s="32">
        <f t="shared" si="47"/>
        <v>0</v>
      </c>
      <c r="AE94" s="32">
        <f t="shared" si="48"/>
        <v>-2.19</v>
      </c>
      <c r="AF94" s="42">
        <f t="shared" si="49"/>
        <v>0</v>
      </c>
      <c r="AG94" s="42" t="e">
        <f t="shared" si="50"/>
        <v>#NUM!</v>
      </c>
      <c r="AH94" s="83">
        <f t="shared" si="51"/>
        <v>0</v>
      </c>
    </row>
    <row r="95" spans="1:34" x14ac:dyDescent="0.35">
      <c r="A95" s="45" t="str">
        <f>Weather_Site!A98</f>
        <v>Sat</v>
      </c>
      <c r="B95" s="46">
        <f>Weather_Site!B98</f>
        <v>0</v>
      </c>
      <c r="C95" s="47">
        <f>Weather_Site!C98</f>
        <v>0</v>
      </c>
      <c r="D95" s="48">
        <f>Weather_Site!D98</f>
        <v>0</v>
      </c>
      <c r="E95" s="48">
        <f>Weather_Site!E98</f>
        <v>0</v>
      </c>
      <c r="F95" s="49">
        <f>Weather_Site!F98</f>
        <v>0</v>
      </c>
      <c r="G95" s="48">
        <f>Weather_Site!G98</f>
        <v>0</v>
      </c>
      <c r="H95" s="48">
        <f>IF(Weather_Site!M98&lt;180,Weather_Site!M98+180,Weather_Site!M98-180)</f>
        <v>180</v>
      </c>
      <c r="I95" s="172">
        <f t="shared" si="29"/>
        <v>0</v>
      </c>
      <c r="J95" s="214">
        <f t="shared" si="30"/>
        <v>3</v>
      </c>
      <c r="K95" s="48">
        <f t="shared" si="31"/>
        <v>0</v>
      </c>
      <c r="L95" s="172">
        <f t="shared" si="52"/>
        <v>5</v>
      </c>
      <c r="M95" s="51">
        <f>IF(Use_BOM_DF,Weather_Site!H98,IF(0.191*(Weather_Site!K98+104)*(Weather_Site!J98+1)^1.5/(3.52*(Weather_Site!J98+1)^1.5+Weather_Site!I98-1)&gt;10, 10,0.191*(Weather_Site!K98+104)*(Weather_Site!J98+1)^1.5/(3.52*(Weather_Site!J98+1)^1.5+Weather_Site!I98-1)))</f>
        <v>0</v>
      </c>
      <c r="N95" s="51" t="e">
        <f t="shared" si="32"/>
        <v>#NUM!</v>
      </c>
      <c r="O95" s="52" t="e">
        <f t="shared" si="33"/>
        <v>#NUM!</v>
      </c>
      <c r="P95" s="52" t="e">
        <f t="shared" si="34"/>
        <v>#NUM!</v>
      </c>
      <c r="Q95" s="51" t="e">
        <f t="shared" si="35"/>
        <v>#NUM!</v>
      </c>
      <c r="R95" s="53" t="e">
        <f t="shared" si="36"/>
        <v>#NUM!</v>
      </c>
      <c r="S95" s="53" t="e">
        <f t="shared" si="37"/>
        <v>#NUM!</v>
      </c>
      <c r="T95" s="53">
        <f t="shared" si="38"/>
        <v>0</v>
      </c>
      <c r="U95" s="51">
        <f t="shared" si="39"/>
        <v>3.0338080000000001</v>
      </c>
      <c r="V95" s="52">
        <f t="shared" si="40"/>
        <v>0</v>
      </c>
      <c r="W95" s="52">
        <f t="shared" si="41"/>
        <v>0</v>
      </c>
      <c r="X95" s="51" t="e">
        <f t="shared" si="42"/>
        <v>#NUM!</v>
      </c>
      <c r="Y95" s="51">
        <f t="shared" si="43"/>
        <v>12.519</v>
      </c>
      <c r="Z95" s="51">
        <f>IF(Use_BOM_DF,M95/10,MIN(0.972+(0.342*LN(Weather_Site!J98))-(0.245*LN(Weather_Site!I98)),1))</f>
        <v>0</v>
      </c>
      <c r="AA95" s="52">
        <f t="shared" si="44"/>
        <v>0</v>
      </c>
      <c r="AB95" s="52">
        <f t="shared" si="45"/>
        <v>0</v>
      </c>
      <c r="AC95" s="52">
        <f t="shared" si="46"/>
        <v>0</v>
      </c>
      <c r="AD95" s="51">
        <f t="shared" si="47"/>
        <v>0</v>
      </c>
      <c r="AE95" s="51">
        <f t="shared" si="48"/>
        <v>-2.19</v>
      </c>
      <c r="AF95" s="53">
        <f t="shared" si="49"/>
        <v>0</v>
      </c>
      <c r="AG95" s="53" t="e">
        <f t="shared" si="50"/>
        <v>#NUM!</v>
      </c>
      <c r="AH95" s="294">
        <f t="shared" si="51"/>
        <v>0</v>
      </c>
    </row>
    <row r="96" spans="1:34" x14ac:dyDescent="0.35">
      <c r="A96" s="45" t="str">
        <f>Weather_Site!A99</f>
        <v>Sat</v>
      </c>
      <c r="B96" s="46">
        <f>Weather_Site!B99</f>
        <v>0</v>
      </c>
      <c r="C96" s="47">
        <f>Weather_Site!C99</f>
        <v>0</v>
      </c>
      <c r="D96" s="48">
        <f>Weather_Site!D99</f>
        <v>0</v>
      </c>
      <c r="E96" s="48">
        <f>Weather_Site!E99</f>
        <v>0</v>
      </c>
      <c r="F96" s="49">
        <f>Weather_Site!F99</f>
        <v>0</v>
      </c>
      <c r="G96" s="48">
        <f>Weather_Site!G99</f>
        <v>0</v>
      </c>
      <c r="H96" s="48">
        <f>IF(Weather_Site!M99&lt;180,Weather_Site!M99+180,Weather_Site!M99-180)</f>
        <v>180</v>
      </c>
      <c r="I96" s="172">
        <f t="shared" si="29"/>
        <v>0</v>
      </c>
      <c r="J96" s="214">
        <f t="shared" si="30"/>
        <v>3</v>
      </c>
      <c r="K96" s="48">
        <f t="shared" si="31"/>
        <v>0</v>
      </c>
      <c r="L96" s="172">
        <f t="shared" si="52"/>
        <v>5</v>
      </c>
      <c r="M96" s="51">
        <f>IF(Use_BOM_DF,Weather_Site!H99,IF(0.191*(Weather_Site!K99+104)*(Weather_Site!J99+1)^1.5/(3.52*(Weather_Site!J99+1)^1.5+Weather_Site!I99-1)&gt;10, 10,0.191*(Weather_Site!K99+104)*(Weather_Site!J99+1)^1.5/(3.52*(Weather_Site!J99+1)^1.5+Weather_Site!I99-1)))</f>
        <v>0</v>
      </c>
      <c r="N96" s="51" t="e">
        <f t="shared" si="32"/>
        <v>#NUM!</v>
      </c>
      <c r="O96" s="52" t="e">
        <f t="shared" si="33"/>
        <v>#NUM!</v>
      </c>
      <c r="P96" s="52" t="e">
        <f t="shared" si="34"/>
        <v>#NUM!</v>
      </c>
      <c r="Q96" s="51" t="e">
        <f t="shared" si="35"/>
        <v>#NUM!</v>
      </c>
      <c r="R96" s="53" t="e">
        <f t="shared" si="36"/>
        <v>#NUM!</v>
      </c>
      <c r="S96" s="53" t="e">
        <f t="shared" si="37"/>
        <v>#NUM!</v>
      </c>
      <c r="T96" s="53">
        <f t="shared" si="38"/>
        <v>0</v>
      </c>
      <c r="U96" s="51">
        <f t="shared" si="39"/>
        <v>3.0338080000000001</v>
      </c>
      <c r="V96" s="52">
        <f t="shared" si="40"/>
        <v>0</v>
      </c>
      <c r="W96" s="52">
        <f t="shared" si="41"/>
        <v>0</v>
      </c>
      <c r="X96" s="51" t="e">
        <f t="shared" si="42"/>
        <v>#NUM!</v>
      </c>
      <c r="Y96" s="51">
        <f t="shared" si="43"/>
        <v>12.519</v>
      </c>
      <c r="Z96" s="51">
        <f>IF(Use_BOM_DF,M96/10,MIN(0.972+(0.342*LN(Weather_Site!J99))-(0.245*LN(Weather_Site!I99)),1))</f>
        <v>0</v>
      </c>
      <c r="AA96" s="52">
        <f t="shared" si="44"/>
        <v>0</v>
      </c>
      <c r="AB96" s="52">
        <f t="shared" si="45"/>
        <v>0</v>
      </c>
      <c r="AC96" s="52">
        <f t="shared" si="46"/>
        <v>0</v>
      </c>
      <c r="AD96" s="51">
        <f t="shared" si="47"/>
        <v>0</v>
      </c>
      <c r="AE96" s="51">
        <f t="shared" si="48"/>
        <v>-2.19</v>
      </c>
      <c r="AF96" s="53">
        <f t="shared" si="49"/>
        <v>0</v>
      </c>
      <c r="AG96" s="53" t="e">
        <f t="shared" si="50"/>
        <v>#NUM!</v>
      </c>
      <c r="AH96" s="294">
        <f t="shared" si="51"/>
        <v>0</v>
      </c>
    </row>
    <row r="97" spans="1:34" x14ac:dyDescent="0.35">
      <c r="A97" s="45" t="str">
        <f>Weather_Site!A100</f>
        <v>Sat</v>
      </c>
      <c r="B97" s="46">
        <f>Weather_Site!B100</f>
        <v>0</v>
      </c>
      <c r="C97" s="47">
        <f>Weather_Site!C100</f>
        <v>0</v>
      </c>
      <c r="D97" s="48">
        <f>Weather_Site!D100</f>
        <v>0</v>
      </c>
      <c r="E97" s="48">
        <f>Weather_Site!E100</f>
        <v>0</v>
      </c>
      <c r="F97" s="49">
        <f>Weather_Site!F100</f>
        <v>0</v>
      </c>
      <c r="G97" s="48">
        <f>Weather_Site!G100</f>
        <v>0</v>
      </c>
      <c r="H97" s="48">
        <f>IF(Weather_Site!M100&lt;180,Weather_Site!M100+180,Weather_Site!M100-180)</f>
        <v>180</v>
      </c>
      <c r="I97" s="172">
        <f t="shared" si="29"/>
        <v>0</v>
      </c>
      <c r="J97" s="214">
        <f t="shared" si="30"/>
        <v>3</v>
      </c>
      <c r="K97" s="48">
        <f t="shared" si="31"/>
        <v>0</v>
      </c>
      <c r="L97" s="172">
        <f t="shared" si="52"/>
        <v>5</v>
      </c>
      <c r="M97" s="51">
        <f>IF(Use_BOM_DF,Weather_Site!H100,IF(0.191*(Weather_Site!K100+104)*(Weather_Site!J100+1)^1.5/(3.52*(Weather_Site!J100+1)^1.5+Weather_Site!I100-1)&gt;10, 10,0.191*(Weather_Site!K100+104)*(Weather_Site!J100+1)^1.5/(3.52*(Weather_Site!J100+1)^1.5+Weather_Site!I100-1)))</f>
        <v>0</v>
      </c>
      <c r="N97" s="51" t="e">
        <f t="shared" si="32"/>
        <v>#NUM!</v>
      </c>
      <c r="O97" s="52" t="e">
        <f t="shared" si="33"/>
        <v>#NUM!</v>
      </c>
      <c r="P97" s="52" t="e">
        <f t="shared" si="34"/>
        <v>#NUM!</v>
      </c>
      <c r="Q97" s="51" t="e">
        <f t="shared" si="35"/>
        <v>#NUM!</v>
      </c>
      <c r="R97" s="53" t="e">
        <f t="shared" si="36"/>
        <v>#NUM!</v>
      </c>
      <c r="S97" s="53" t="e">
        <f t="shared" si="37"/>
        <v>#NUM!</v>
      </c>
      <c r="T97" s="53">
        <f t="shared" si="38"/>
        <v>0</v>
      </c>
      <c r="U97" s="51">
        <f t="shared" si="39"/>
        <v>3.0338080000000001</v>
      </c>
      <c r="V97" s="52">
        <f t="shared" si="40"/>
        <v>0</v>
      </c>
      <c r="W97" s="52">
        <f t="shared" si="41"/>
        <v>0</v>
      </c>
      <c r="X97" s="51" t="e">
        <f t="shared" si="42"/>
        <v>#NUM!</v>
      </c>
      <c r="Y97" s="51">
        <f t="shared" si="43"/>
        <v>12.519</v>
      </c>
      <c r="Z97" s="51">
        <f>IF(Use_BOM_DF,M97/10,MIN(0.972+(0.342*LN(Weather_Site!J100))-(0.245*LN(Weather_Site!I100)),1))</f>
        <v>0</v>
      </c>
      <c r="AA97" s="52">
        <f t="shared" si="44"/>
        <v>0</v>
      </c>
      <c r="AB97" s="52">
        <f t="shared" si="45"/>
        <v>0</v>
      </c>
      <c r="AC97" s="52">
        <f t="shared" si="46"/>
        <v>0</v>
      </c>
      <c r="AD97" s="51">
        <f t="shared" si="47"/>
        <v>0</v>
      </c>
      <c r="AE97" s="51">
        <f t="shared" si="48"/>
        <v>-2.19</v>
      </c>
      <c r="AF97" s="53">
        <f t="shared" si="49"/>
        <v>0</v>
      </c>
      <c r="AG97" s="53" t="e">
        <f t="shared" si="50"/>
        <v>#NUM!</v>
      </c>
      <c r="AH97" s="294">
        <f t="shared" si="51"/>
        <v>0</v>
      </c>
    </row>
    <row r="98" spans="1:34" x14ac:dyDescent="0.35">
      <c r="A98" s="45" t="str">
        <f>Weather_Site!A101</f>
        <v>Sat</v>
      </c>
      <c r="B98" s="46">
        <f>Weather_Site!B101</f>
        <v>0</v>
      </c>
      <c r="C98" s="47">
        <f>Weather_Site!C101</f>
        <v>0</v>
      </c>
      <c r="D98" s="48">
        <f>Weather_Site!D101</f>
        <v>0</v>
      </c>
      <c r="E98" s="48">
        <f>Weather_Site!E101</f>
        <v>0</v>
      </c>
      <c r="F98" s="49">
        <f>Weather_Site!F101</f>
        <v>0</v>
      </c>
      <c r="G98" s="48">
        <f>Weather_Site!G101</f>
        <v>0</v>
      </c>
      <c r="H98" s="48">
        <f>IF(Weather_Site!M101&lt;180,Weather_Site!M101+180,Weather_Site!M101-180)</f>
        <v>180</v>
      </c>
      <c r="I98" s="172">
        <f t="shared" si="29"/>
        <v>0</v>
      </c>
      <c r="J98" s="214">
        <f t="shared" si="30"/>
        <v>3</v>
      </c>
      <c r="K98" s="48">
        <f t="shared" si="31"/>
        <v>0</v>
      </c>
      <c r="L98" s="172">
        <f t="shared" si="52"/>
        <v>5</v>
      </c>
      <c r="M98" s="51">
        <f>IF(Use_BOM_DF,Weather_Site!H101,IF(0.191*(Weather_Site!K101+104)*(Weather_Site!J101+1)^1.5/(3.52*(Weather_Site!J101+1)^1.5+Weather_Site!I101-1)&gt;10, 10,0.191*(Weather_Site!K101+104)*(Weather_Site!J101+1)^1.5/(3.52*(Weather_Site!J101+1)^1.5+Weather_Site!I101-1)))</f>
        <v>0</v>
      </c>
      <c r="N98" s="51" t="e">
        <f t="shared" si="32"/>
        <v>#NUM!</v>
      </c>
      <c r="O98" s="52" t="e">
        <f t="shared" si="33"/>
        <v>#NUM!</v>
      </c>
      <c r="P98" s="52" t="e">
        <f t="shared" si="34"/>
        <v>#NUM!</v>
      </c>
      <c r="Q98" s="51" t="e">
        <f t="shared" si="35"/>
        <v>#NUM!</v>
      </c>
      <c r="R98" s="53" t="e">
        <f t="shared" si="36"/>
        <v>#NUM!</v>
      </c>
      <c r="S98" s="53" t="e">
        <f t="shared" si="37"/>
        <v>#NUM!</v>
      </c>
      <c r="T98" s="53">
        <f t="shared" si="38"/>
        <v>0</v>
      </c>
      <c r="U98" s="51">
        <f t="shared" si="39"/>
        <v>3.0338080000000001</v>
      </c>
      <c r="V98" s="52">
        <f t="shared" si="40"/>
        <v>0</v>
      </c>
      <c r="W98" s="52">
        <f t="shared" si="41"/>
        <v>0</v>
      </c>
      <c r="X98" s="51" t="e">
        <f t="shared" si="42"/>
        <v>#NUM!</v>
      </c>
      <c r="Y98" s="51">
        <f t="shared" si="43"/>
        <v>12.519</v>
      </c>
      <c r="Z98" s="51">
        <f>IF(Use_BOM_DF,M98/10,MIN(0.972+(0.342*LN(Weather_Site!J101))-(0.245*LN(Weather_Site!I101)),1))</f>
        <v>0</v>
      </c>
      <c r="AA98" s="52">
        <f t="shared" si="44"/>
        <v>0</v>
      </c>
      <c r="AB98" s="52">
        <f t="shared" si="45"/>
        <v>0</v>
      </c>
      <c r="AC98" s="52">
        <f t="shared" si="46"/>
        <v>0</v>
      </c>
      <c r="AD98" s="51">
        <f t="shared" si="47"/>
        <v>0</v>
      </c>
      <c r="AE98" s="51">
        <f t="shared" si="48"/>
        <v>-2.19</v>
      </c>
      <c r="AF98" s="53">
        <f t="shared" si="49"/>
        <v>0</v>
      </c>
      <c r="AG98" s="53" t="e">
        <f t="shared" si="50"/>
        <v>#NUM!</v>
      </c>
      <c r="AH98" s="294">
        <f t="shared" si="51"/>
        <v>0</v>
      </c>
    </row>
    <row r="99" spans="1:34" x14ac:dyDescent="0.35">
      <c r="A99" s="45" t="str">
        <f>Weather_Site!A102</f>
        <v>Sat</v>
      </c>
      <c r="B99" s="46">
        <f>Weather_Site!B102</f>
        <v>0</v>
      </c>
      <c r="C99" s="47">
        <f>Weather_Site!C102</f>
        <v>0</v>
      </c>
      <c r="D99" s="48">
        <f>Weather_Site!D102</f>
        <v>0</v>
      </c>
      <c r="E99" s="48">
        <f>Weather_Site!E102</f>
        <v>0</v>
      </c>
      <c r="F99" s="49">
        <f>Weather_Site!F102</f>
        <v>0</v>
      </c>
      <c r="G99" s="48">
        <f>Weather_Site!G102</f>
        <v>0</v>
      </c>
      <c r="H99" s="48">
        <f>IF(Weather_Site!M102&lt;180,Weather_Site!M102+180,Weather_Site!M102-180)</f>
        <v>180</v>
      </c>
      <c r="I99" s="172">
        <f t="shared" si="29"/>
        <v>0</v>
      </c>
      <c r="J99" s="214">
        <f t="shared" si="30"/>
        <v>3</v>
      </c>
      <c r="K99" s="48">
        <f t="shared" si="31"/>
        <v>0</v>
      </c>
      <c r="L99" s="172">
        <f t="shared" si="52"/>
        <v>5</v>
      </c>
      <c r="M99" s="51">
        <f>IF(Use_BOM_DF,Weather_Site!H102,IF(0.191*(Weather_Site!K102+104)*(Weather_Site!J102+1)^1.5/(3.52*(Weather_Site!J102+1)^1.5+Weather_Site!I102-1)&gt;10, 10,0.191*(Weather_Site!K102+104)*(Weather_Site!J102+1)^1.5/(3.52*(Weather_Site!J102+1)^1.5+Weather_Site!I102-1)))</f>
        <v>0</v>
      </c>
      <c r="N99" s="51" t="e">
        <f t="shared" si="32"/>
        <v>#NUM!</v>
      </c>
      <c r="O99" s="52" t="e">
        <f t="shared" si="33"/>
        <v>#NUM!</v>
      </c>
      <c r="P99" s="52" t="e">
        <f t="shared" si="34"/>
        <v>#NUM!</v>
      </c>
      <c r="Q99" s="51" t="e">
        <f t="shared" si="35"/>
        <v>#NUM!</v>
      </c>
      <c r="R99" s="53" t="e">
        <f t="shared" si="36"/>
        <v>#NUM!</v>
      </c>
      <c r="S99" s="53" t="e">
        <f t="shared" si="37"/>
        <v>#NUM!</v>
      </c>
      <c r="T99" s="53">
        <f t="shared" si="38"/>
        <v>0</v>
      </c>
      <c r="U99" s="51">
        <f t="shared" si="39"/>
        <v>3.0338080000000001</v>
      </c>
      <c r="V99" s="52">
        <f t="shared" si="40"/>
        <v>0</v>
      </c>
      <c r="W99" s="52">
        <f t="shared" si="41"/>
        <v>0</v>
      </c>
      <c r="X99" s="51" t="e">
        <f t="shared" si="42"/>
        <v>#NUM!</v>
      </c>
      <c r="Y99" s="51">
        <f t="shared" si="43"/>
        <v>12.519</v>
      </c>
      <c r="Z99" s="51">
        <f>IF(Use_BOM_DF,M99/10,MIN(0.972+(0.342*LN(Weather_Site!J102))-(0.245*LN(Weather_Site!I102)),1))</f>
        <v>0</v>
      </c>
      <c r="AA99" s="52">
        <f t="shared" si="44"/>
        <v>0</v>
      </c>
      <c r="AB99" s="52">
        <f t="shared" si="45"/>
        <v>0</v>
      </c>
      <c r="AC99" s="52">
        <f t="shared" si="46"/>
        <v>0</v>
      </c>
      <c r="AD99" s="51">
        <f t="shared" si="47"/>
        <v>0</v>
      </c>
      <c r="AE99" s="51">
        <f t="shared" si="48"/>
        <v>-2.19</v>
      </c>
      <c r="AF99" s="53">
        <f t="shared" si="49"/>
        <v>0</v>
      </c>
      <c r="AG99" s="53" t="e">
        <f t="shared" si="50"/>
        <v>#NUM!</v>
      </c>
      <c r="AH99" s="294">
        <f t="shared" si="51"/>
        <v>0</v>
      </c>
    </row>
    <row r="100" spans="1:34" x14ac:dyDescent="0.35">
      <c r="A100" s="23" t="str">
        <f>Weather_Site!A103</f>
        <v>Sat</v>
      </c>
      <c r="B100" s="24">
        <f>Weather_Site!B103</f>
        <v>0</v>
      </c>
      <c r="C100" s="25">
        <f>Weather_Site!C103</f>
        <v>0</v>
      </c>
      <c r="D100" s="27">
        <f>Weather_Site!D103</f>
        <v>0</v>
      </c>
      <c r="E100" s="27">
        <f>Weather_Site!E103</f>
        <v>0</v>
      </c>
      <c r="F100" s="28">
        <f>Weather_Site!F103</f>
        <v>0</v>
      </c>
      <c r="G100" s="27">
        <f>Weather_Site!G103</f>
        <v>0</v>
      </c>
      <c r="H100" s="27">
        <f>IF(Weather_Site!M103&lt;180,Weather_Site!M103+180,Weather_Site!M103-180)</f>
        <v>180</v>
      </c>
      <c r="I100" s="172">
        <f t="shared" si="29"/>
        <v>0</v>
      </c>
      <c r="J100" s="214">
        <f t="shared" si="30"/>
        <v>3</v>
      </c>
      <c r="K100" s="27">
        <f t="shared" si="31"/>
        <v>0</v>
      </c>
      <c r="L100" s="172">
        <f t="shared" si="52"/>
        <v>5</v>
      </c>
      <c r="M100" s="32">
        <f>IF(Use_BOM_DF,Weather_Site!H103,IF(0.191*(Weather_Site!K103+104)*(Weather_Site!J103+1)^1.5/(3.52*(Weather_Site!J103+1)^1.5+Weather_Site!I103-1)&gt;10, 10,0.191*(Weather_Site!K103+104)*(Weather_Site!J103+1)^1.5/(3.52*(Weather_Site!J103+1)^1.5+Weather_Site!I103-1)))</f>
        <v>0</v>
      </c>
      <c r="N100" s="32" t="e">
        <f t="shared" si="32"/>
        <v>#NUM!</v>
      </c>
      <c r="O100" s="33" t="e">
        <f t="shared" si="33"/>
        <v>#NUM!</v>
      </c>
      <c r="P100" s="33" t="e">
        <f t="shared" si="34"/>
        <v>#NUM!</v>
      </c>
      <c r="Q100" s="32" t="e">
        <f t="shared" si="35"/>
        <v>#NUM!</v>
      </c>
      <c r="R100" s="42" t="e">
        <f t="shared" si="36"/>
        <v>#NUM!</v>
      </c>
      <c r="S100" s="42" t="e">
        <f t="shared" si="37"/>
        <v>#NUM!</v>
      </c>
      <c r="T100" s="42">
        <f t="shared" si="38"/>
        <v>0</v>
      </c>
      <c r="U100" s="32">
        <f t="shared" si="39"/>
        <v>3.0338080000000001</v>
      </c>
      <c r="V100" s="33">
        <f t="shared" si="40"/>
        <v>0</v>
      </c>
      <c r="W100" s="33">
        <f t="shared" si="41"/>
        <v>0</v>
      </c>
      <c r="X100" s="32" t="e">
        <f t="shared" si="42"/>
        <v>#NUM!</v>
      </c>
      <c r="Y100" s="32">
        <f t="shared" si="43"/>
        <v>12.519</v>
      </c>
      <c r="Z100" s="268">
        <f>IF(Use_BOM_DF,M100/10,MIN(0.972+(0.342*LN(Weather_Site!J103))-(0.245*LN(Weather_Site!I103)),1))</f>
        <v>0</v>
      </c>
      <c r="AA100" s="33">
        <f t="shared" si="44"/>
        <v>0</v>
      </c>
      <c r="AB100" s="33">
        <f t="shared" si="45"/>
        <v>0</v>
      </c>
      <c r="AC100" s="33">
        <f t="shared" si="46"/>
        <v>0</v>
      </c>
      <c r="AD100" s="32">
        <f t="shared" si="47"/>
        <v>0</v>
      </c>
      <c r="AE100" s="32">
        <f t="shared" si="48"/>
        <v>-2.19</v>
      </c>
      <c r="AF100" s="42">
        <f t="shared" si="49"/>
        <v>0</v>
      </c>
      <c r="AG100" s="42" t="e">
        <f t="shared" si="50"/>
        <v>#NUM!</v>
      </c>
      <c r="AH100" s="83">
        <f t="shared" si="51"/>
        <v>0</v>
      </c>
    </row>
    <row r="101" spans="1:34" x14ac:dyDescent="0.35">
      <c r="A101" s="23" t="str">
        <f>Weather_Site!A104</f>
        <v>Sat</v>
      </c>
      <c r="B101" s="24">
        <f>Weather_Site!B104</f>
        <v>0</v>
      </c>
      <c r="C101" s="25">
        <f>Weather_Site!C104</f>
        <v>0</v>
      </c>
      <c r="D101" s="27">
        <f>Weather_Site!D104</f>
        <v>0</v>
      </c>
      <c r="E101" s="27">
        <f>Weather_Site!E104</f>
        <v>0</v>
      </c>
      <c r="F101" s="28">
        <f>Weather_Site!F104</f>
        <v>0</v>
      </c>
      <c r="G101" s="27">
        <f>Weather_Site!G104</f>
        <v>0</v>
      </c>
      <c r="H101" s="27">
        <f>IF(Weather_Site!M104&lt;180,Weather_Site!M104+180,Weather_Site!M104-180)</f>
        <v>180</v>
      </c>
      <c r="I101" s="172">
        <f t="shared" si="29"/>
        <v>0</v>
      </c>
      <c r="J101" s="214">
        <f t="shared" si="30"/>
        <v>3</v>
      </c>
      <c r="K101" s="27">
        <f t="shared" si="31"/>
        <v>0</v>
      </c>
      <c r="L101" s="172">
        <f t="shared" si="52"/>
        <v>5</v>
      </c>
      <c r="M101" s="32">
        <f>IF(Use_BOM_DF,Weather_Site!H104,IF(0.191*(Weather_Site!K104+104)*(Weather_Site!J104+1)^1.5/(3.52*(Weather_Site!J104+1)^1.5+Weather_Site!I104-1)&gt;10, 10,0.191*(Weather_Site!K104+104)*(Weather_Site!J104+1)^1.5/(3.52*(Weather_Site!J104+1)^1.5+Weather_Site!I104-1)))</f>
        <v>0</v>
      </c>
      <c r="N101" s="32" t="e">
        <f t="shared" si="32"/>
        <v>#NUM!</v>
      </c>
      <c r="O101" s="33" t="e">
        <f t="shared" si="33"/>
        <v>#NUM!</v>
      </c>
      <c r="P101" s="33" t="e">
        <f t="shared" si="34"/>
        <v>#NUM!</v>
      </c>
      <c r="Q101" s="32" t="e">
        <f t="shared" si="35"/>
        <v>#NUM!</v>
      </c>
      <c r="R101" s="42" t="e">
        <f t="shared" si="36"/>
        <v>#NUM!</v>
      </c>
      <c r="S101" s="42" t="e">
        <f t="shared" si="37"/>
        <v>#NUM!</v>
      </c>
      <c r="T101" s="42">
        <f t="shared" si="38"/>
        <v>0</v>
      </c>
      <c r="U101" s="32">
        <f t="shared" si="39"/>
        <v>3.0338080000000001</v>
      </c>
      <c r="V101" s="33">
        <f t="shared" si="40"/>
        <v>0</v>
      </c>
      <c r="W101" s="33">
        <f t="shared" si="41"/>
        <v>0</v>
      </c>
      <c r="X101" s="32" t="e">
        <f t="shared" si="42"/>
        <v>#NUM!</v>
      </c>
      <c r="Y101" s="32">
        <f t="shared" si="43"/>
        <v>12.519</v>
      </c>
      <c r="Z101" s="268">
        <f>IF(Use_BOM_DF,M101/10,MIN(0.972+(0.342*LN(Weather_Site!J104))-(0.245*LN(Weather_Site!I104)),1))</f>
        <v>0</v>
      </c>
      <c r="AA101" s="33">
        <f t="shared" si="44"/>
        <v>0</v>
      </c>
      <c r="AB101" s="33">
        <f t="shared" si="45"/>
        <v>0</v>
      </c>
      <c r="AC101" s="33">
        <f t="shared" si="46"/>
        <v>0</v>
      </c>
      <c r="AD101" s="32">
        <f t="shared" si="47"/>
        <v>0</v>
      </c>
      <c r="AE101" s="32">
        <f t="shared" si="48"/>
        <v>-2.19</v>
      </c>
      <c r="AF101" s="42">
        <f t="shared" si="49"/>
        <v>0</v>
      </c>
      <c r="AG101" s="42" t="e">
        <f t="shared" si="50"/>
        <v>#NUM!</v>
      </c>
      <c r="AH101" s="83">
        <f t="shared" si="51"/>
        <v>0</v>
      </c>
    </row>
    <row r="102" spans="1:34" x14ac:dyDescent="0.35">
      <c r="A102" s="23" t="str">
        <f>Weather_Site!A105</f>
        <v>Sat</v>
      </c>
      <c r="B102" s="24">
        <f>Weather_Site!B105</f>
        <v>0</v>
      </c>
      <c r="C102" s="25">
        <f>Weather_Site!C105</f>
        <v>0</v>
      </c>
      <c r="D102" s="27">
        <f>Weather_Site!D105</f>
        <v>0</v>
      </c>
      <c r="E102" s="27">
        <f>Weather_Site!E105</f>
        <v>0</v>
      </c>
      <c r="F102" s="28">
        <f>Weather_Site!F105</f>
        <v>0</v>
      </c>
      <c r="G102" s="27">
        <f>Weather_Site!G105</f>
        <v>0</v>
      </c>
      <c r="H102" s="27">
        <f>IF(Weather_Site!M105&lt;180,Weather_Site!M105+180,Weather_Site!M105-180)</f>
        <v>180</v>
      </c>
      <c r="I102" s="172">
        <f t="shared" si="29"/>
        <v>0</v>
      </c>
      <c r="J102" s="214">
        <f t="shared" si="30"/>
        <v>3</v>
      </c>
      <c r="K102" s="27">
        <f t="shared" si="31"/>
        <v>0</v>
      </c>
      <c r="L102" s="172">
        <f t="shared" si="52"/>
        <v>5</v>
      </c>
      <c r="M102" s="32">
        <f>IF(Use_BOM_DF,Weather_Site!H105,IF(0.191*(Weather_Site!K105+104)*(Weather_Site!J105+1)^1.5/(3.52*(Weather_Site!J105+1)^1.5+Weather_Site!I105-1)&gt;10, 10,0.191*(Weather_Site!K105+104)*(Weather_Site!J105+1)^1.5/(3.52*(Weather_Site!J105+1)^1.5+Weather_Site!I105-1)))</f>
        <v>0</v>
      </c>
      <c r="N102" s="32" t="e">
        <f t="shared" si="32"/>
        <v>#NUM!</v>
      </c>
      <c r="O102" s="33" t="e">
        <f t="shared" si="33"/>
        <v>#NUM!</v>
      </c>
      <c r="P102" s="33" t="e">
        <f t="shared" si="34"/>
        <v>#NUM!</v>
      </c>
      <c r="Q102" s="32" t="e">
        <f t="shared" si="35"/>
        <v>#NUM!</v>
      </c>
      <c r="R102" s="42" t="e">
        <f t="shared" si="36"/>
        <v>#NUM!</v>
      </c>
      <c r="S102" s="42" t="e">
        <f t="shared" si="37"/>
        <v>#NUM!</v>
      </c>
      <c r="T102" s="42">
        <f t="shared" si="38"/>
        <v>0</v>
      </c>
      <c r="U102" s="32">
        <f t="shared" si="39"/>
        <v>3.0338080000000001</v>
      </c>
      <c r="V102" s="33">
        <f t="shared" si="40"/>
        <v>0</v>
      </c>
      <c r="W102" s="33">
        <f t="shared" si="41"/>
        <v>0</v>
      </c>
      <c r="X102" s="32" t="e">
        <f t="shared" si="42"/>
        <v>#NUM!</v>
      </c>
      <c r="Y102" s="32">
        <f t="shared" si="43"/>
        <v>12.519</v>
      </c>
      <c r="Z102" s="268">
        <f>IF(Use_BOM_DF,M102/10,MIN(0.972+(0.342*LN(Weather_Site!J105))-(0.245*LN(Weather_Site!I105)),1))</f>
        <v>0</v>
      </c>
      <c r="AA102" s="33">
        <f t="shared" si="44"/>
        <v>0</v>
      </c>
      <c r="AB102" s="33">
        <f t="shared" si="45"/>
        <v>0</v>
      </c>
      <c r="AC102" s="33">
        <f t="shared" si="46"/>
        <v>0</v>
      </c>
      <c r="AD102" s="32">
        <f t="shared" si="47"/>
        <v>0</v>
      </c>
      <c r="AE102" s="32">
        <f t="shared" si="48"/>
        <v>-2.19</v>
      </c>
      <c r="AF102" s="42">
        <f t="shared" si="49"/>
        <v>0</v>
      </c>
      <c r="AG102" s="42" t="e">
        <f t="shared" si="50"/>
        <v>#NUM!</v>
      </c>
      <c r="AH102" s="83">
        <f t="shared" si="51"/>
        <v>0</v>
      </c>
    </row>
    <row r="103" spans="1:34" x14ac:dyDescent="0.35">
      <c r="A103" s="23" t="str">
        <f>Weather_Site!A106</f>
        <v>Sat</v>
      </c>
      <c r="B103" s="24">
        <f>Weather_Site!B106</f>
        <v>0</v>
      </c>
      <c r="C103" s="25">
        <f>Weather_Site!C106</f>
        <v>0</v>
      </c>
      <c r="D103" s="27">
        <f>Weather_Site!D106</f>
        <v>0</v>
      </c>
      <c r="E103" s="27">
        <f>Weather_Site!E106</f>
        <v>0</v>
      </c>
      <c r="F103" s="28">
        <f>Weather_Site!F106</f>
        <v>0</v>
      </c>
      <c r="G103" s="27">
        <f>Weather_Site!G106</f>
        <v>0</v>
      </c>
      <c r="H103" s="27">
        <f>IF(Weather_Site!M106&lt;180,Weather_Site!M106+180,Weather_Site!M106-180)</f>
        <v>180</v>
      </c>
      <c r="I103" s="172">
        <f t="shared" si="29"/>
        <v>0</v>
      </c>
      <c r="J103" s="214">
        <f t="shared" si="30"/>
        <v>3</v>
      </c>
      <c r="K103" s="27">
        <f t="shared" si="31"/>
        <v>0</v>
      </c>
      <c r="L103" s="172">
        <f t="shared" si="52"/>
        <v>5</v>
      </c>
      <c r="M103" s="32">
        <f>IF(Use_BOM_DF,Weather_Site!H106,IF(0.191*(Weather_Site!K106+104)*(Weather_Site!J106+1)^1.5/(3.52*(Weather_Site!J106+1)^1.5+Weather_Site!I106-1)&gt;10, 10,0.191*(Weather_Site!K106+104)*(Weather_Site!J106+1)^1.5/(3.52*(Weather_Site!J106+1)^1.5+Weather_Site!I106-1)))</f>
        <v>0</v>
      </c>
      <c r="N103" s="32" t="e">
        <f t="shared" si="32"/>
        <v>#NUM!</v>
      </c>
      <c r="O103" s="33" t="e">
        <f t="shared" si="33"/>
        <v>#NUM!</v>
      </c>
      <c r="P103" s="33" t="e">
        <f t="shared" si="34"/>
        <v>#NUM!</v>
      </c>
      <c r="Q103" s="32" t="e">
        <f t="shared" si="35"/>
        <v>#NUM!</v>
      </c>
      <c r="R103" s="42" t="e">
        <f t="shared" si="36"/>
        <v>#NUM!</v>
      </c>
      <c r="S103" s="42" t="e">
        <f t="shared" si="37"/>
        <v>#NUM!</v>
      </c>
      <c r="T103" s="42">
        <f t="shared" si="38"/>
        <v>0</v>
      </c>
      <c r="U103" s="32">
        <f t="shared" si="39"/>
        <v>3.0338080000000001</v>
      </c>
      <c r="V103" s="33">
        <f t="shared" si="40"/>
        <v>0</v>
      </c>
      <c r="W103" s="33">
        <f t="shared" si="41"/>
        <v>0</v>
      </c>
      <c r="X103" s="32" t="e">
        <f t="shared" si="42"/>
        <v>#NUM!</v>
      </c>
      <c r="Y103" s="32">
        <f t="shared" si="43"/>
        <v>12.519</v>
      </c>
      <c r="Z103" s="268">
        <f>IF(Use_BOM_DF,M103/10,MIN(0.972+(0.342*LN(Weather_Site!J106))-(0.245*LN(Weather_Site!I106)),1))</f>
        <v>0</v>
      </c>
      <c r="AA103" s="33">
        <f t="shared" si="44"/>
        <v>0</v>
      </c>
      <c r="AB103" s="33">
        <f t="shared" si="45"/>
        <v>0</v>
      </c>
      <c r="AC103" s="33">
        <f t="shared" si="46"/>
        <v>0</v>
      </c>
      <c r="AD103" s="32">
        <f t="shared" si="47"/>
        <v>0</v>
      </c>
      <c r="AE103" s="32">
        <f t="shared" si="48"/>
        <v>-2.19</v>
      </c>
      <c r="AF103" s="42">
        <f t="shared" si="49"/>
        <v>0</v>
      </c>
      <c r="AG103" s="42" t="e">
        <f t="shared" si="50"/>
        <v>#NUM!</v>
      </c>
      <c r="AH103" s="83">
        <f t="shared" si="51"/>
        <v>0</v>
      </c>
    </row>
    <row r="104" spans="1:34" x14ac:dyDescent="0.35">
      <c r="A104" s="23" t="str">
        <f>Weather_Site!A107</f>
        <v>Sat</v>
      </c>
      <c r="B104" s="24">
        <f>Weather_Site!B107</f>
        <v>0</v>
      </c>
      <c r="C104" s="25">
        <f>Weather_Site!C107</f>
        <v>0</v>
      </c>
      <c r="D104" s="27">
        <f>Weather_Site!D107</f>
        <v>0</v>
      </c>
      <c r="E104" s="27">
        <f>Weather_Site!E107</f>
        <v>0</v>
      </c>
      <c r="F104" s="28">
        <f>Weather_Site!F107</f>
        <v>0</v>
      </c>
      <c r="G104" s="27">
        <f>Weather_Site!G107</f>
        <v>0</v>
      </c>
      <c r="H104" s="27">
        <f>IF(Weather_Site!M107&lt;180,Weather_Site!M107+180,Weather_Site!M107-180)</f>
        <v>180</v>
      </c>
      <c r="I104" s="172">
        <f t="shared" si="29"/>
        <v>0</v>
      </c>
      <c r="J104" s="214">
        <f t="shared" si="30"/>
        <v>3</v>
      </c>
      <c r="K104" s="27">
        <f t="shared" si="31"/>
        <v>0</v>
      </c>
      <c r="L104" s="172">
        <f t="shared" si="52"/>
        <v>5</v>
      </c>
      <c r="M104" s="32">
        <f>IF(Use_BOM_DF,Weather_Site!H107,IF(0.191*(Weather_Site!K107+104)*(Weather_Site!J107+1)^1.5/(3.52*(Weather_Site!J107+1)^1.5+Weather_Site!I107-1)&gt;10, 10,0.191*(Weather_Site!K107+104)*(Weather_Site!J107+1)^1.5/(3.52*(Weather_Site!J107+1)^1.5+Weather_Site!I107-1)))</f>
        <v>0</v>
      </c>
      <c r="N104" s="32" t="e">
        <f t="shared" si="32"/>
        <v>#NUM!</v>
      </c>
      <c r="O104" s="33" t="e">
        <f t="shared" si="33"/>
        <v>#NUM!</v>
      </c>
      <c r="P104" s="33" t="e">
        <f t="shared" si="34"/>
        <v>#NUM!</v>
      </c>
      <c r="Q104" s="32" t="e">
        <f t="shared" si="35"/>
        <v>#NUM!</v>
      </c>
      <c r="R104" s="42" t="e">
        <f t="shared" si="36"/>
        <v>#NUM!</v>
      </c>
      <c r="S104" s="42" t="e">
        <f t="shared" si="37"/>
        <v>#NUM!</v>
      </c>
      <c r="T104" s="42">
        <f t="shared" si="38"/>
        <v>0</v>
      </c>
      <c r="U104" s="32">
        <f t="shared" si="39"/>
        <v>3.0338080000000001</v>
      </c>
      <c r="V104" s="33">
        <f t="shared" si="40"/>
        <v>0</v>
      </c>
      <c r="W104" s="33">
        <f t="shared" si="41"/>
        <v>0</v>
      </c>
      <c r="X104" s="32" t="e">
        <f t="shared" si="42"/>
        <v>#NUM!</v>
      </c>
      <c r="Y104" s="32">
        <f t="shared" si="43"/>
        <v>12.519</v>
      </c>
      <c r="Z104" s="268">
        <f>IF(Use_BOM_DF,M104/10,MIN(0.972+(0.342*LN(Weather_Site!J107))-(0.245*LN(Weather_Site!I107)),1))</f>
        <v>0</v>
      </c>
      <c r="AA104" s="33">
        <f t="shared" si="44"/>
        <v>0</v>
      </c>
      <c r="AB104" s="33">
        <f t="shared" si="45"/>
        <v>0</v>
      </c>
      <c r="AC104" s="33">
        <f t="shared" si="46"/>
        <v>0</v>
      </c>
      <c r="AD104" s="32">
        <f t="shared" si="47"/>
        <v>0</v>
      </c>
      <c r="AE104" s="32">
        <f t="shared" si="48"/>
        <v>-2.19</v>
      </c>
      <c r="AF104" s="42">
        <f t="shared" si="49"/>
        <v>0</v>
      </c>
      <c r="AG104" s="42" t="e">
        <f t="shared" si="50"/>
        <v>#NUM!</v>
      </c>
      <c r="AH104" s="83">
        <f t="shared" si="51"/>
        <v>0</v>
      </c>
    </row>
    <row r="105" spans="1:34" x14ac:dyDescent="0.35">
      <c r="A105" s="45" t="str">
        <f>Weather_Site!A108</f>
        <v>Sat</v>
      </c>
      <c r="B105" s="46">
        <f>Weather_Site!B108</f>
        <v>0</v>
      </c>
      <c r="C105" s="47">
        <f>Weather_Site!C108</f>
        <v>0</v>
      </c>
      <c r="D105" s="48">
        <f>Weather_Site!D108</f>
        <v>0</v>
      </c>
      <c r="E105" s="48">
        <f>Weather_Site!E108</f>
        <v>0</v>
      </c>
      <c r="F105" s="49">
        <f>Weather_Site!F108</f>
        <v>0</v>
      </c>
      <c r="G105" s="48">
        <f>Weather_Site!G108</f>
        <v>0</v>
      </c>
      <c r="H105" s="48">
        <f>IF(Weather_Site!M108&lt;180,Weather_Site!M108+180,Weather_Site!M108-180)</f>
        <v>180</v>
      </c>
      <c r="I105" s="172">
        <f t="shared" si="29"/>
        <v>0</v>
      </c>
      <c r="J105" s="214">
        <f t="shared" si="30"/>
        <v>3</v>
      </c>
      <c r="K105" s="48">
        <f t="shared" si="31"/>
        <v>0</v>
      </c>
      <c r="L105" s="172">
        <f t="shared" si="52"/>
        <v>5</v>
      </c>
      <c r="M105" s="51">
        <f>IF(Use_BOM_DF,Weather_Site!H108,IF(0.191*(Weather_Site!K108+104)*(Weather_Site!J108+1)^1.5/(3.52*(Weather_Site!J108+1)^1.5+Weather_Site!I108-1)&gt;10, 10,0.191*(Weather_Site!K108+104)*(Weather_Site!J108+1)^1.5/(3.52*(Weather_Site!J108+1)^1.5+Weather_Site!I108-1)))</f>
        <v>0</v>
      </c>
      <c r="N105" s="51" t="e">
        <f t="shared" si="32"/>
        <v>#NUM!</v>
      </c>
      <c r="O105" s="52" t="e">
        <f t="shared" si="33"/>
        <v>#NUM!</v>
      </c>
      <c r="P105" s="52" t="e">
        <f t="shared" si="34"/>
        <v>#NUM!</v>
      </c>
      <c r="Q105" s="51" t="e">
        <f t="shared" si="35"/>
        <v>#NUM!</v>
      </c>
      <c r="R105" s="53" t="e">
        <f t="shared" si="36"/>
        <v>#NUM!</v>
      </c>
      <c r="S105" s="53" t="e">
        <f t="shared" si="37"/>
        <v>#NUM!</v>
      </c>
      <c r="T105" s="53">
        <f t="shared" si="38"/>
        <v>0</v>
      </c>
      <c r="U105" s="51">
        <f t="shared" si="39"/>
        <v>3.0338080000000001</v>
      </c>
      <c r="V105" s="52">
        <f t="shared" si="40"/>
        <v>0</v>
      </c>
      <c r="W105" s="52">
        <f t="shared" si="41"/>
        <v>0</v>
      </c>
      <c r="X105" s="51" t="e">
        <f t="shared" si="42"/>
        <v>#NUM!</v>
      </c>
      <c r="Y105" s="51">
        <f t="shared" si="43"/>
        <v>12.519</v>
      </c>
      <c r="Z105" s="51">
        <f>IF(Use_BOM_DF,M105/10,MIN(0.972+(0.342*LN(Weather_Site!J108))-(0.245*LN(Weather_Site!I108)),1))</f>
        <v>0</v>
      </c>
      <c r="AA105" s="52">
        <f t="shared" si="44"/>
        <v>0</v>
      </c>
      <c r="AB105" s="52">
        <f t="shared" si="45"/>
        <v>0</v>
      </c>
      <c r="AC105" s="52">
        <f t="shared" si="46"/>
        <v>0</v>
      </c>
      <c r="AD105" s="51">
        <f t="shared" si="47"/>
        <v>0</v>
      </c>
      <c r="AE105" s="51">
        <f t="shared" si="48"/>
        <v>-2.19</v>
      </c>
      <c r="AF105" s="53">
        <f t="shared" si="49"/>
        <v>0</v>
      </c>
      <c r="AG105" s="53" t="e">
        <f t="shared" si="50"/>
        <v>#NUM!</v>
      </c>
      <c r="AH105" s="294">
        <f t="shared" si="51"/>
        <v>0</v>
      </c>
    </row>
    <row r="106" spans="1:34" x14ac:dyDescent="0.35">
      <c r="A106" s="45" t="str">
        <f>Weather_Site!A109</f>
        <v>Sat</v>
      </c>
      <c r="B106" s="46">
        <f>Weather_Site!B109</f>
        <v>0</v>
      </c>
      <c r="C106" s="47">
        <f>Weather_Site!C109</f>
        <v>0</v>
      </c>
      <c r="D106" s="48">
        <f>Weather_Site!D109</f>
        <v>0</v>
      </c>
      <c r="E106" s="48">
        <f>Weather_Site!E109</f>
        <v>0</v>
      </c>
      <c r="F106" s="49">
        <f>Weather_Site!F109</f>
        <v>0</v>
      </c>
      <c r="G106" s="48">
        <f>Weather_Site!G109</f>
        <v>0</v>
      </c>
      <c r="H106" s="48">
        <f>IF(Weather_Site!M109&lt;180,Weather_Site!M109+180,Weather_Site!M109-180)</f>
        <v>180</v>
      </c>
      <c r="I106" s="172">
        <f t="shared" si="29"/>
        <v>0</v>
      </c>
      <c r="J106" s="214">
        <f t="shared" si="30"/>
        <v>3</v>
      </c>
      <c r="K106" s="48">
        <f t="shared" si="31"/>
        <v>0</v>
      </c>
      <c r="L106" s="172">
        <f t="shared" si="52"/>
        <v>5</v>
      </c>
      <c r="M106" s="51">
        <f>IF(Use_BOM_DF,Weather_Site!H109,IF(0.191*(Weather_Site!K109+104)*(Weather_Site!J109+1)^1.5/(3.52*(Weather_Site!J109+1)^1.5+Weather_Site!I109-1)&gt;10, 10,0.191*(Weather_Site!K109+104)*(Weather_Site!J109+1)^1.5/(3.52*(Weather_Site!J109+1)^1.5+Weather_Site!I109-1)))</f>
        <v>0</v>
      </c>
      <c r="N106" s="51" t="e">
        <f t="shared" si="32"/>
        <v>#NUM!</v>
      </c>
      <c r="O106" s="52" t="e">
        <f t="shared" si="33"/>
        <v>#NUM!</v>
      </c>
      <c r="P106" s="52" t="e">
        <f t="shared" si="34"/>
        <v>#NUM!</v>
      </c>
      <c r="Q106" s="51" t="e">
        <f t="shared" si="35"/>
        <v>#NUM!</v>
      </c>
      <c r="R106" s="53" t="e">
        <f t="shared" si="36"/>
        <v>#NUM!</v>
      </c>
      <c r="S106" s="53" t="e">
        <f t="shared" si="37"/>
        <v>#NUM!</v>
      </c>
      <c r="T106" s="53">
        <f t="shared" si="38"/>
        <v>0</v>
      </c>
      <c r="U106" s="51">
        <f t="shared" si="39"/>
        <v>3.0338080000000001</v>
      </c>
      <c r="V106" s="52">
        <f t="shared" si="40"/>
        <v>0</v>
      </c>
      <c r="W106" s="52">
        <f t="shared" si="41"/>
        <v>0</v>
      </c>
      <c r="X106" s="51" t="e">
        <f t="shared" si="42"/>
        <v>#NUM!</v>
      </c>
      <c r="Y106" s="51">
        <f t="shared" si="43"/>
        <v>12.519</v>
      </c>
      <c r="Z106" s="51">
        <f>IF(Use_BOM_DF,M106/10,MIN(0.972+(0.342*LN(Weather_Site!J109))-(0.245*LN(Weather_Site!I109)),1))</f>
        <v>0</v>
      </c>
      <c r="AA106" s="52">
        <f t="shared" si="44"/>
        <v>0</v>
      </c>
      <c r="AB106" s="52">
        <f t="shared" si="45"/>
        <v>0</v>
      </c>
      <c r="AC106" s="52">
        <f t="shared" si="46"/>
        <v>0</v>
      </c>
      <c r="AD106" s="51">
        <f t="shared" si="47"/>
        <v>0</v>
      </c>
      <c r="AE106" s="51">
        <f t="shared" si="48"/>
        <v>-2.19</v>
      </c>
      <c r="AF106" s="53">
        <f t="shared" si="49"/>
        <v>0</v>
      </c>
      <c r="AG106" s="53" t="e">
        <f t="shared" si="50"/>
        <v>#NUM!</v>
      </c>
      <c r="AH106" s="294">
        <f t="shared" si="51"/>
        <v>0</v>
      </c>
    </row>
    <row r="107" spans="1:34" x14ac:dyDescent="0.35">
      <c r="A107" s="45" t="str">
        <f>Weather_Site!A110</f>
        <v>Sat</v>
      </c>
      <c r="B107" s="46">
        <f>Weather_Site!B110</f>
        <v>0</v>
      </c>
      <c r="C107" s="47">
        <f>Weather_Site!C110</f>
        <v>0</v>
      </c>
      <c r="D107" s="48">
        <f>Weather_Site!D110</f>
        <v>0</v>
      </c>
      <c r="E107" s="48">
        <f>Weather_Site!E110</f>
        <v>0</v>
      </c>
      <c r="F107" s="49">
        <f>Weather_Site!F110</f>
        <v>0</v>
      </c>
      <c r="G107" s="48">
        <f>Weather_Site!G110</f>
        <v>0</v>
      </c>
      <c r="H107" s="48">
        <f>IF(Weather_Site!M110&lt;180,Weather_Site!M110+180,Weather_Site!M110-180)</f>
        <v>180</v>
      </c>
      <c r="I107" s="172">
        <f t="shared" si="29"/>
        <v>0</v>
      </c>
      <c r="J107" s="214">
        <f t="shared" si="30"/>
        <v>3</v>
      </c>
      <c r="K107" s="48">
        <f t="shared" si="31"/>
        <v>0</v>
      </c>
      <c r="L107" s="172">
        <f t="shared" si="52"/>
        <v>5</v>
      </c>
      <c r="M107" s="51">
        <f>IF(Use_BOM_DF,Weather_Site!H110,IF(0.191*(Weather_Site!K110+104)*(Weather_Site!J110+1)^1.5/(3.52*(Weather_Site!J110+1)^1.5+Weather_Site!I110-1)&gt;10, 10,0.191*(Weather_Site!K110+104)*(Weather_Site!J110+1)^1.5/(3.52*(Weather_Site!J110+1)^1.5+Weather_Site!I110-1)))</f>
        <v>0</v>
      </c>
      <c r="N107" s="51" t="e">
        <f t="shared" si="32"/>
        <v>#NUM!</v>
      </c>
      <c r="O107" s="52" t="e">
        <f t="shared" si="33"/>
        <v>#NUM!</v>
      </c>
      <c r="P107" s="52" t="e">
        <f t="shared" si="34"/>
        <v>#NUM!</v>
      </c>
      <c r="Q107" s="51" t="e">
        <f t="shared" si="35"/>
        <v>#NUM!</v>
      </c>
      <c r="R107" s="53" t="e">
        <f t="shared" si="36"/>
        <v>#NUM!</v>
      </c>
      <c r="S107" s="53" t="e">
        <f t="shared" si="37"/>
        <v>#NUM!</v>
      </c>
      <c r="T107" s="53">
        <f t="shared" si="38"/>
        <v>0</v>
      </c>
      <c r="U107" s="51">
        <f t="shared" si="39"/>
        <v>3.0338080000000001</v>
      </c>
      <c r="V107" s="52">
        <f t="shared" si="40"/>
        <v>0</v>
      </c>
      <c r="W107" s="52">
        <f t="shared" si="41"/>
        <v>0</v>
      </c>
      <c r="X107" s="51" t="e">
        <f t="shared" si="42"/>
        <v>#NUM!</v>
      </c>
      <c r="Y107" s="51">
        <f t="shared" si="43"/>
        <v>12.519</v>
      </c>
      <c r="Z107" s="51">
        <f>IF(Use_BOM_DF,M107/10,MIN(0.972+(0.342*LN(Weather_Site!J110))-(0.245*LN(Weather_Site!I110)),1))</f>
        <v>0</v>
      </c>
      <c r="AA107" s="52">
        <f t="shared" si="44"/>
        <v>0</v>
      </c>
      <c r="AB107" s="52">
        <f t="shared" si="45"/>
        <v>0</v>
      </c>
      <c r="AC107" s="52">
        <f t="shared" si="46"/>
        <v>0</v>
      </c>
      <c r="AD107" s="51">
        <f t="shared" si="47"/>
        <v>0</v>
      </c>
      <c r="AE107" s="51">
        <f t="shared" si="48"/>
        <v>-2.19</v>
      </c>
      <c r="AF107" s="53">
        <f t="shared" si="49"/>
        <v>0</v>
      </c>
      <c r="AG107" s="53" t="e">
        <f t="shared" si="50"/>
        <v>#NUM!</v>
      </c>
      <c r="AH107" s="294">
        <f t="shared" si="51"/>
        <v>0</v>
      </c>
    </row>
    <row r="108" spans="1:34" x14ac:dyDescent="0.35">
      <c r="A108" s="45" t="str">
        <f>Weather_Site!A111</f>
        <v>Sat</v>
      </c>
      <c r="B108" s="46">
        <f>Weather_Site!B111</f>
        <v>0</v>
      </c>
      <c r="C108" s="47">
        <f>Weather_Site!C111</f>
        <v>0</v>
      </c>
      <c r="D108" s="48">
        <f>Weather_Site!D111</f>
        <v>0</v>
      </c>
      <c r="E108" s="48">
        <f>Weather_Site!E111</f>
        <v>0</v>
      </c>
      <c r="F108" s="49">
        <f>Weather_Site!F111</f>
        <v>0</v>
      </c>
      <c r="G108" s="48">
        <f>Weather_Site!G111</f>
        <v>0</v>
      </c>
      <c r="H108" s="48">
        <f>IF(Weather_Site!M111&lt;180,Weather_Site!M111+180,Weather_Site!M111-180)</f>
        <v>180</v>
      </c>
      <c r="I108" s="172">
        <f t="shared" si="29"/>
        <v>0</v>
      </c>
      <c r="J108" s="214">
        <f t="shared" si="30"/>
        <v>3</v>
      </c>
      <c r="K108" s="48">
        <f t="shared" si="31"/>
        <v>0</v>
      </c>
      <c r="L108" s="172">
        <f t="shared" si="52"/>
        <v>5</v>
      </c>
      <c r="M108" s="51">
        <f>IF(Use_BOM_DF,Weather_Site!H111,IF(0.191*(Weather_Site!K111+104)*(Weather_Site!J111+1)^1.5/(3.52*(Weather_Site!J111+1)^1.5+Weather_Site!I111-1)&gt;10, 10,0.191*(Weather_Site!K111+104)*(Weather_Site!J111+1)^1.5/(3.52*(Weather_Site!J111+1)^1.5+Weather_Site!I111-1)))</f>
        <v>0</v>
      </c>
      <c r="N108" s="51" t="e">
        <f t="shared" si="32"/>
        <v>#NUM!</v>
      </c>
      <c r="O108" s="52" t="e">
        <f t="shared" si="33"/>
        <v>#NUM!</v>
      </c>
      <c r="P108" s="52" t="e">
        <f t="shared" si="34"/>
        <v>#NUM!</v>
      </c>
      <c r="Q108" s="51" t="e">
        <f t="shared" si="35"/>
        <v>#NUM!</v>
      </c>
      <c r="R108" s="53" t="e">
        <f t="shared" si="36"/>
        <v>#NUM!</v>
      </c>
      <c r="S108" s="53" t="e">
        <f t="shared" si="37"/>
        <v>#NUM!</v>
      </c>
      <c r="T108" s="53">
        <f t="shared" si="38"/>
        <v>0</v>
      </c>
      <c r="U108" s="51">
        <f t="shared" si="39"/>
        <v>3.0338080000000001</v>
      </c>
      <c r="V108" s="52">
        <f t="shared" si="40"/>
        <v>0</v>
      </c>
      <c r="W108" s="52">
        <f t="shared" si="41"/>
        <v>0</v>
      </c>
      <c r="X108" s="51" t="e">
        <f t="shared" si="42"/>
        <v>#NUM!</v>
      </c>
      <c r="Y108" s="51">
        <f t="shared" si="43"/>
        <v>12.519</v>
      </c>
      <c r="Z108" s="51">
        <f>IF(Use_BOM_DF,M108/10,MIN(0.972+(0.342*LN(Weather_Site!J111))-(0.245*LN(Weather_Site!I111)),1))</f>
        <v>0</v>
      </c>
      <c r="AA108" s="52">
        <f t="shared" si="44"/>
        <v>0</v>
      </c>
      <c r="AB108" s="52">
        <f t="shared" si="45"/>
        <v>0</v>
      </c>
      <c r="AC108" s="52">
        <f t="shared" si="46"/>
        <v>0</v>
      </c>
      <c r="AD108" s="51">
        <f t="shared" si="47"/>
        <v>0</v>
      </c>
      <c r="AE108" s="51">
        <f t="shared" si="48"/>
        <v>-2.19</v>
      </c>
      <c r="AF108" s="53">
        <f t="shared" si="49"/>
        <v>0</v>
      </c>
      <c r="AG108" s="53" t="e">
        <f t="shared" si="50"/>
        <v>#NUM!</v>
      </c>
      <c r="AH108" s="294">
        <f t="shared" si="51"/>
        <v>0</v>
      </c>
    </row>
    <row r="109" spans="1:34" x14ac:dyDescent="0.35">
      <c r="A109" s="45" t="str">
        <f>Weather_Site!A112</f>
        <v>Sat</v>
      </c>
      <c r="B109" s="46">
        <f>Weather_Site!B112</f>
        <v>0</v>
      </c>
      <c r="C109" s="47">
        <f>Weather_Site!C112</f>
        <v>0</v>
      </c>
      <c r="D109" s="48">
        <f>Weather_Site!D112</f>
        <v>0</v>
      </c>
      <c r="E109" s="48">
        <f>Weather_Site!E112</f>
        <v>0</v>
      </c>
      <c r="F109" s="49">
        <f>Weather_Site!F112</f>
        <v>0</v>
      </c>
      <c r="G109" s="48">
        <f>Weather_Site!G112</f>
        <v>0</v>
      </c>
      <c r="H109" s="48">
        <f>IF(Weather_Site!M112&lt;180,Weather_Site!M112+180,Weather_Site!M112-180)</f>
        <v>180</v>
      </c>
      <c r="I109" s="172">
        <f t="shared" si="29"/>
        <v>0</v>
      </c>
      <c r="J109" s="214">
        <f t="shared" si="30"/>
        <v>3</v>
      </c>
      <c r="K109" s="48">
        <f t="shared" si="31"/>
        <v>0</v>
      </c>
      <c r="L109" s="172">
        <f t="shared" si="52"/>
        <v>5</v>
      </c>
      <c r="M109" s="51">
        <f>IF(Use_BOM_DF,Weather_Site!H112,IF(0.191*(Weather_Site!K112+104)*(Weather_Site!J112+1)^1.5/(3.52*(Weather_Site!J112+1)^1.5+Weather_Site!I112-1)&gt;10, 10,0.191*(Weather_Site!K112+104)*(Weather_Site!J112+1)^1.5/(3.52*(Weather_Site!J112+1)^1.5+Weather_Site!I112-1)))</f>
        <v>0</v>
      </c>
      <c r="N109" s="51" t="e">
        <f t="shared" si="32"/>
        <v>#NUM!</v>
      </c>
      <c r="O109" s="52" t="e">
        <f t="shared" si="33"/>
        <v>#NUM!</v>
      </c>
      <c r="P109" s="52" t="e">
        <f t="shared" si="34"/>
        <v>#NUM!</v>
      </c>
      <c r="Q109" s="51" t="e">
        <f t="shared" si="35"/>
        <v>#NUM!</v>
      </c>
      <c r="R109" s="53" t="e">
        <f t="shared" si="36"/>
        <v>#NUM!</v>
      </c>
      <c r="S109" s="53" t="e">
        <f t="shared" si="37"/>
        <v>#NUM!</v>
      </c>
      <c r="T109" s="53">
        <f t="shared" si="38"/>
        <v>0</v>
      </c>
      <c r="U109" s="51">
        <f t="shared" si="39"/>
        <v>3.0338080000000001</v>
      </c>
      <c r="V109" s="52">
        <f t="shared" si="40"/>
        <v>0</v>
      </c>
      <c r="W109" s="52">
        <f t="shared" si="41"/>
        <v>0</v>
      </c>
      <c r="X109" s="51" t="e">
        <f t="shared" si="42"/>
        <v>#NUM!</v>
      </c>
      <c r="Y109" s="51">
        <f t="shared" si="43"/>
        <v>12.519</v>
      </c>
      <c r="Z109" s="51">
        <f>IF(Use_BOM_DF,M109/10,MIN(0.972+(0.342*LN(Weather_Site!J112))-(0.245*LN(Weather_Site!I112)),1))</f>
        <v>0</v>
      </c>
      <c r="AA109" s="52">
        <f t="shared" si="44"/>
        <v>0</v>
      </c>
      <c r="AB109" s="52">
        <f t="shared" si="45"/>
        <v>0</v>
      </c>
      <c r="AC109" s="52">
        <f t="shared" si="46"/>
        <v>0</v>
      </c>
      <c r="AD109" s="51">
        <f t="shared" si="47"/>
        <v>0</v>
      </c>
      <c r="AE109" s="51">
        <f t="shared" si="48"/>
        <v>-2.19</v>
      </c>
      <c r="AF109" s="53">
        <f t="shared" si="49"/>
        <v>0</v>
      </c>
      <c r="AG109" s="53" t="e">
        <f t="shared" si="50"/>
        <v>#NUM!</v>
      </c>
      <c r="AH109" s="294">
        <f t="shared" si="51"/>
        <v>0</v>
      </c>
    </row>
    <row r="110" spans="1:34" x14ac:dyDescent="0.35">
      <c r="A110" s="23" t="str">
        <f>Weather_Site!A113</f>
        <v>Sat</v>
      </c>
      <c r="B110" s="24">
        <f>Weather_Site!B113</f>
        <v>0</v>
      </c>
      <c r="C110" s="25">
        <f>Weather_Site!C113</f>
        <v>0</v>
      </c>
      <c r="D110" s="27">
        <f>Weather_Site!D113</f>
        <v>0</v>
      </c>
      <c r="E110" s="27">
        <f>Weather_Site!E113</f>
        <v>0</v>
      </c>
      <c r="F110" s="28">
        <f>Weather_Site!F113</f>
        <v>0</v>
      </c>
      <c r="G110" s="27">
        <f>Weather_Site!G113</f>
        <v>0</v>
      </c>
      <c r="H110" s="27">
        <f>IF(Weather_Site!M113&lt;180,Weather_Site!M113+180,Weather_Site!M113-180)</f>
        <v>180</v>
      </c>
      <c r="I110" s="172">
        <f t="shared" si="29"/>
        <v>0</v>
      </c>
      <c r="J110" s="214">
        <f t="shared" si="30"/>
        <v>3</v>
      </c>
      <c r="K110" s="27">
        <f t="shared" si="31"/>
        <v>0</v>
      </c>
      <c r="L110" s="172">
        <f t="shared" si="52"/>
        <v>5</v>
      </c>
      <c r="M110" s="32">
        <f>IF(Use_BOM_DF,Weather_Site!H113,IF(0.191*(Weather_Site!K113+104)*(Weather_Site!J113+1)^1.5/(3.52*(Weather_Site!J113+1)^1.5+Weather_Site!I113-1)&gt;10, 10,0.191*(Weather_Site!K113+104)*(Weather_Site!J113+1)^1.5/(3.52*(Weather_Site!J113+1)^1.5+Weather_Site!I113-1)))</f>
        <v>0</v>
      </c>
      <c r="N110" s="32" t="e">
        <f t="shared" si="32"/>
        <v>#NUM!</v>
      </c>
      <c r="O110" s="33" t="e">
        <f t="shared" si="33"/>
        <v>#NUM!</v>
      </c>
      <c r="P110" s="33" t="e">
        <f t="shared" si="34"/>
        <v>#NUM!</v>
      </c>
      <c r="Q110" s="32" t="e">
        <f t="shared" si="35"/>
        <v>#NUM!</v>
      </c>
      <c r="R110" s="42" t="e">
        <f t="shared" si="36"/>
        <v>#NUM!</v>
      </c>
      <c r="S110" s="42" t="e">
        <f t="shared" si="37"/>
        <v>#NUM!</v>
      </c>
      <c r="T110" s="42">
        <f t="shared" si="38"/>
        <v>0</v>
      </c>
      <c r="U110" s="32">
        <f t="shared" si="39"/>
        <v>3.0338080000000001</v>
      </c>
      <c r="V110" s="33">
        <f t="shared" si="40"/>
        <v>0</v>
      </c>
      <c r="W110" s="33">
        <f t="shared" si="41"/>
        <v>0</v>
      </c>
      <c r="X110" s="32" t="e">
        <f t="shared" si="42"/>
        <v>#NUM!</v>
      </c>
      <c r="Y110" s="32">
        <f t="shared" si="43"/>
        <v>12.519</v>
      </c>
      <c r="Z110" s="268">
        <f>IF(Use_BOM_DF,M110/10,MIN(0.972+(0.342*LN(Weather_Site!J113))-(0.245*LN(Weather_Site!I113)),1))</f>
        <v>0</v>
      </c>
      <c r="AA110" s="33">
        <f t="shared" si="44"/>
        <v>0</v>
      </c>
      <c r="AB110" s="33">
        <f t="shared" si="45"/>
        <v>0</v>
      </c>
      <c r="AC110" s="33">
        <f t="shared" si="46"/>
        <v>0</v>
      </c>
      <c r="AD110" s="32">
        <f t="shared" si="47"/>
        <v>0</v>
      </c>
      <c r="AE110" s="32">
        <f t="shared" si="48"/>
        <v>-2.19</v>
      </c>
      <c r="AF110" s="42">
        <f t="shared" si="49"/>
        <v>0</v>
      </c>
      <c r="AG110" s="42" t="e">
        <f t="shared" si="50"/>
        <v>#NUM!</v>
      </c>
      <c r="AH110" s="83">
        <f t="shared" si="51"/>
        <v>0</v>
      </c>
    </row>
    <row r="111" spans="1:34" x14ac:dyDescent="0.35">
      <c r="A111" s="23" t="str">
        <f>Weather_Site!A114</f>
        <v>Sat</v>
      </c>
      <c r="B111" s="24">
        <f>Weather_Site!B114</f>
        <v>0</v>
      </c>
      <c r="C111" s="25">
        <f>Weather_Site!C114</f>
        <v>0</v>
      </c>
      <c r="D111" s="27">
        <f>Weather_Site!D114</f>
        <v>0</v>
      </c>
      <c r="E111" s="27">
        <f>Weather_Site!E114</f>
        <v>0</v>
      </c>
      <c r="F111" s="28">
        <f>Weather_Site!F114</f>
        <v>0</v>
      </c>
      <c r="G111" s="27">
        <f>Weather_Site!G114</f>
        <v>0</v>
      </c>
      <c r="H111" s="27">
        <f>IF(Weather_Site!M114&lt;180,Weather_Site!M114+180,Weather_Site!M114-180)</f>
        <v>180</v>
      </c>
      <c r="I111" s="172">
        <f t="shared" si="29"/>
        <v>0</v>
      </c>
      <c r="J111" s="214">
        <f t="shared" si="30"/>
        <v>3</v>
      </c>
      <c r="K111" s="27">
        <f t="shared" si="31"/>
        <v>0</v>
      </c>
      <c r="L111" s="172">
        <f t="shared" si="52"/>
        <v>5</v>
      </c>
      <c r="M111" s="32">
        <f>IF(Use_BOM_DF,Weather_Site!H114,IF(0.191*(Weather_Site!K114+104)*(Weather_Site!J114+1)^1.5/(3.52*(Weather_Site!J114+1)^1.5+Weather_Site!I114-1)&gt;10, 10,0.191*(Weather_Site!K114+104)*(Weather_Site!J114+1)^1.5/(3.52*(Weather_Site!J114+1)^1.5+Weather_Site!I114-1)))</f>
        <v>0</v>
      </c>
      <c r="N111" s="32" t="e">
        <f t="shared" si="32"/>
        <v>#NUM!</v>
      </c>
      <c r="O111" s="33" t="e">
        <f t="shared" si="33"/>
        <v>#NUM!</v>
      </c>
      <c r="P111" s="33" t="e">
        <f t="shared" si="34"/>
        <v>#NUM!</v>
      </c>
      <c r="Q111" s="32" t="e">
        <f t="shared" si="35"/>
        <v>#NUM!</v>
      </c>
      <c r="R111" s="42" t="e">
        <f t="shared" si="36"/>
        <v>#NUM!</v>
      </c>
      <c r="S111" s="42" t="e">
        <f t="shared" si="37"/>
        <v>#NUM!</v>
      </c>
      <c r="T111" s="42">
        <f t="shared" si="38"/>
        <v>0</v>
      </c>
      <c r="U111" s="32">
        <f t="shared" si="39"/>
        <v>3.0338080000000001</v>
      </c>
      <c r="V111" s="33">
        <f t="shared" si="40"/>
        <v>0</v>
      </c>
      <c r="W111" s="33">
        <f t="shared" si="41"/>
        <v>0</v>
      </c>
      <c r="X111" s="32" t="e">
        <f t="shared" si="42"/>
        <v>#NUM!</v>
      </c>
      <c r="Y111" s="32">
        <f t="shared" si="43"/>
        <v>12.519</v>
      </c>
      <c r="Z111" s="268">
        <f>IF(Use_BOM_DF,M111/10,MIN(0.972+(0.342*LN(Weather_Site!J114))-(0.245*LN(Weather_Site!I114)),1))</f>
        <v>0</v>
      </c>
      <c r="AA111" s="33">
        <f t="shared" si="44"/>
        <v>0</v>
      </c>
      <c r="AB111" s="33">
        <f t="shared" si="45"/>
        <v>0</v>
      </c>
      <c r="AC111" s="33">
        <f t="shared" si="46"/>
        <v>0</v>
      </c>
      <c r="AD111" s="32">
        <f t="shared" si="47"/>
        <v>0</v>
      </c>
      <c r="AE111" s="32">
        <f t="shared" si="48"/>
        <v>-2.19</v>
      </c>
      <c r="AF111" s="42">
        <f t="shared" si="49"/>
        <v>0</v>
      </c>
      <c r="AG111" s="42" t="e">
        <f t="shared" si="50"/>
        <v>#NUM!</v>
      </c>
      <c r="AH111" s="83">
        <f t="shared" si="51"/>
        <v>0</v>
      </c>
    </row>
    <row r="112" spans="1:34" x14ac:dyDescent="0.35">
      <c r="A112" s="23" t="str">
        <f>Weather_Site!A115</f>
        <v>Sat</v>
      </c>
      <c r="B112" s="24">
        <f>Weather_Site!B115</f>
        <v>0</v>
      </c>
      <c r="C112" s="25">
        <f>Weather_Site!C115</f>
        <v>0</v>
      </c>
      <c r="D112" s="27">
        <f>Weather_Site!D115</f>
        <v>0</v>
      </c>
      <c r="E112" s="27">
        <f>Weather_Site!E115</f>
        <v>0</v>
      </c>
      <c r="F112" s="28">
        <f>Weather_Site!F115</f>
        <v>0</v>
      </c>
      <c r="G112" s="27">
        <f>Weather_Site!G115</f>
        <v>0</v>
      </c>
      <c r="H112" s="27">
        <f>IF(Weather_Site!M115&lt;180,Weather_Site!M115+180,Weather_Site!M115-180)</f>
        <v>180</v>
      </c>
      <c r="I112" s="172">
        <f t="shared" si="29"/>
        <v>0</v>
      </c>
      <c r="J112" s="214">
        <f t="shared" si="30"/>
        <v>3</v>
      </c>
      <c r="K112" s="27">
        <f t="shared" si="31"/>
        <v>0</v>
      </c>
      <c r="L112" s="172">
        <f t="shared" si="52"/>
        <v>5</v>
      </c>
      <c r="M112" s="32">
        <f>IF(Use_BOM_DF,Weather_Site!H115,IF(0.191*(Weather_Site!K115+104)*(Weather_Site!J115+1)^1.5/(3.52*(Weather_Site!J115+1)^1.5+Weather_Site!I115-1)&gt;10, 10,0.191*(Weather_Site!K115+104)*(Weather_Site!J115+1)^1.5/(3.52*(Weather_Site!J115+1)^1.5+Weather_Site!I115-1)))</f>
        <v>0</v>
      </c>
      <c r="N112" s="32" t="e">
        <f t="shared" si="32"/>
        <v>#NUM!</v>
      </c>
      <c r="O112" s="33" t="e">
        <f t="shared" si="33"/>
        <v>#NUM!</v>
      </c>
      <c r="P112" s="33" t="e">
        <f t="shared" si="34"/>
        <v>#NUM!</v>
      </c>
      <c r="Q112" s="32" t="e">
        <f t="shared" si="35"/>
        <v>#NUM!</v>
      </c>
      <c r="R112" s="42" t="e">
        <f t="shared" si="36"/>
        <v>#NUM!</v>
      </c>
      <c r="S112" s="42" t="e">
        <f t="shared" si="37"/>
        <v>#NUM!</v>
      </c>
      <c r="T112" s="42">
        <f t="shared" si="38"/>
        <v>0</v>
      </c>
      <c r="U112" s="32">
        <f t="shared" si="39"/>
        <v>3.0338080000000001</v>
      </c>
      <c r="V112" s="33">
        <f t="shared" si="40"/>
        <v>0</v>
      </c>
      <c r="W112" s="33">
        <f t="shared" si="41"/>
        <v>0</v>
      </c>
      <c r="X112" s="32" t="e">
        <f t="shared" si="42"/>
        <v>#NUM!</v>
      </c>
      <c r="Y112" s="32">
        <f t="shared" si="43"/>
        <v>12.519</v>
      </c>
      <c r="Z112" s="268">
        <f>IF(Use_BOM_DF,M112/10,MIN(0.972+(0.342*LN(Weather_Site!J115))-(0.245*LN(Weather_Site!I115)),1))</f>
        <v>0</v>
      </c>
      <c r="AA112" s="33">
        <f t="shared" si="44"/>
        <v>0</v>
      </c>
      <c r="AB112" s="33">
        <f t="shared" si="45"/>
        <v>0</v>
      </c>
      <c r="AC112" s="33">
        <f t="shared" si="46"/>
        <v>0</v>
      </c>
      <c r="AD112" s="32">
        <f t="shared" si="47"/>
        <v>0</v>
      </c>
      <c r="AE112" s="32">
        <f t="shared" si="48"/>
        <v>-2.19</v>
      </c>
      <c r="AF112" s="42">
        <f t="shared" si="49"/>
        <v>0</v>
      </c>
      <c r="AG112" s="42" t="e">
        <f t="shared" si="50"/>
        <v>#NUM!</v>
      </c>
      <c r="AH112" s="83">
        <f t="shared" si="51"/>
        <v>0</v>
      </c>
    </row>
    <row r="113" spans="1:34" x14ac:dyDescent="0.35">
      <c r="A113" s="23" t="str">
        <f>Weather_Site!A116</f>
        <v>Sat</v>
      </c>
      <c r="B113" s="24">
        <f>Weather_Site!B116</f>
        <v>0</v>
      </c>
      <c r="C113" s="25">
        <f>Weather_Site!C116</f>
        <v>0</v>
      </c>
      <c r="D113" s="27">
        <f>Weather_Site!D116</f>
        <v>0</v>
      </c>
      <c r="E113" s="27">
        <f>Weather_Site!E116</f>
        <v>0</v>
      </c>
      <c r="F113" s="28">
        <f>Weather_Site!F116</f>
        <v>0</v>
      </c>
      <c r="G113" s="27">
        <f>Weather_Site!G116</f>
        <v>0</v>
      </c>
      <c r="H113" s="27">
        <f>IF(Weather_Site!M116&lt;180,Weather_Site!M116+180,Weather_Site!M116-180)</f>
        <v>180</v>
      </c>
      <c r="I113" s="172">
        <f t="shared" si="29"/>
        <v>0</v>
      </c>
      <c r="J113" s="214">
        <f t="shared" si="30"/>
        <v>3</v>
      </c>
      <c r="K113" s="27">
        <f t="shared" si="31"/>
        <v>0</v>
      </c>
      <c r="L113" s="172">
        <f t="shared" si="52"/>
        <v>5</v>
      </c>
      <c r="M113" s="32">
        <f>IF(Use_BOM_DF,Weather_Site!H116,IF(0.191*(Weather_Site!K116+104)*(Weather_Site!J116+1)^1.5/(3.52*(Weather_Site!J116+1)^1.5+Weather_Site!I116-1)&gt;10, 10,0.191*(Weather_Site!K116+104)*(Weather_Site!J116+1)^1.5/(3.52*(Weather_Site!J116+1)^1.5+Weather_Site!I116-1)))</f>
        <v>0</v>
      </c>
      <c r="N113" s="32" t="e">
        <f t="shared" si="32"/>
        <v>#NUM!</v>
      </c>
      <c r="O113" s="33" t="e">
        <f t="shared" si="33"/>
        <v>#NUM!</v>
      </c>
      <c r="P113" s="33" t="e">
        <f t="shared" si="34"/>
        <v>#NUM!</v>
      </c>
      <c r="Q113" s="32" t="e">
        <f t="shared" si="35"/>
        <v>#NUM!</v>
      </c>
      <c r="R113" s="42" t="e">
        <f t="shared" si="36"/>
        <v>#NUM!</v>
      </c>
      <c r="S113" s="42" t="e">
        <f t="shared" si="37"/>
        <v>#NUM!</v>
      </c>
      <c r="T113" s="42">
        <f t="shared" si="38"/>
        <v>0</v>
      </c>
      <c r="U113" s="32">
        <f t="shared" si="39"/>
        <v>3.0338080000000001</v>
      </c>
      <c r="V113" s="33">
        <f t="shared" si="40"/>
        <v>0</v>
      </c>
      <c r="W113" s="33">
        <f t="shared" si="41"/>
        <v>0</v>
      </c>
      <c r="X113" s="32" t="e">
        <f t="shared" si="42"/>
        <v>#NUM!</v>
      </c>
      <c r="Y113" s="32">
        <f t="shared" si="43"/>
        <v>12.519</v>
      </c>
      <c r="Z113" s="268">
        <f>IF(Use_BOM_DF,M113/10,MIN(0.972+(0.342*LN(Weather_Site!J116))-(0.245*LN(Weather_Site!I116)),1))</f>
        <v>0</v>
      </c>
      <c r="AA113" s="33">
        <f t="shared" si="44"/>
        <v>0</v>
      </c>
      <c r="AB113" s="33">
        <f t="shared" si="45"/>
        <v>0</v>
      </c>
      <c r="AC113" s="33">
        <f t="shared" si="46"/>
        <v>0</v>
      </c>
      <c r="AD113" s="32">
        <f t="shared" si="47"/>
        <v>0</v>
      </c>
      <c r="AE113" s="32">
        <f t="shared" si="48"/>
        <v>-2.19</v>
      </c>
      <c r="AF113" s="42">
        <f t="shared" si="49"/>
        <v>0</v>
      </c>
      <c r="AG113" s="42" t="e">
        <f t="shared" si="50"/>
        <v>#NUM!</v>
      </c>
      <c r="AH113" s="83">
        <f t="shared" si="51"/>
        <v>0</v>
      </c>
    </row>
    <row r="114" spans="1:34" x14ac:dyDescent="0.35">
      <c r="A114" s="23" t="str">
        <f>Weather_Site!A117</f>
        <v>Sat</v>
      </c>
      <c r="B114" s="24">
        <f>Weather_Site!B117</f>
        <v>0</v>
      </c>
      <c r="C114" s="25">
        <f>Weather_Site!C117</f>
        <v>0</v>
      </c>
      <c r="D114" s="27">
        <f>Weather_Site!D117</f>
        <v>0</v>
      </c>
      <c r="E114" s="27">
        <f>Weather_Site!E117</f>
        <v>0</v>
      </c>
      <c r="F114" s="28">
        <f>Weather_Site!F117</f>
        <v>0</v>
      </c>
      <c r="G114" s="27">
        <f>Weather_Site!G117</f>
        <v>0</v>
      </c>
      <c r="H114" s="27">
        <f>IF(Weather_Site!M117&lt;180,Weather_Site!M117+180,Weather_Site!M117-180)</f>
        <v>180</v>
      </c>
      <c r="I114" s="172">
        <f t="shared" si="29"/>
        <v>0</v>
      </c>
      <c r="J114" s="214">
        <f t="shared" si="30"/>
        <v>3</v>
      </c>
      <c r="K114" s="27">
        <f t="shared" si="31"/>
        <v>0</v>
      </c>
      <c r="L114" s="172">
        <f t="shared" si="52"/>
        <v>5</v>
      </c>
      <c r="M114" s="32">
        <f>IF(Use_BOM_DF,Weather_Site!H117,IF(0.191*(Weather_Site!K117+104)*(Weather_Site!J117+1)^1.5/(3.52*(Weather_Site!J117+1)^1.5+Weather_Site!I117-1)&gt;10, 10,0.191*(Weather_Site!K117+104)*(Weather_Site!J117+1)^1.5/(3.52*(Weather_Site!J117+1)^1.5+Weather_Site!I117-1)))</f>
        <v>0</v>
      </c>
      <c r="N114" s="32" t="e">
        <f t="shared" si="32"/>
        <v>#NUM!</v>
      </c>
      <c r="O114" s="33" t="e">
        <f t="shared" si="33"/>
        <v>#NUM!</v>
      </c>
      <c r="P114" s="33" t="e">
        <f t="shared" si="34"/>
        <v>#NUM!</v>
      </c>
      <c r="Q114" s="32" t="e">
        <f t="shared" si="35"/>
        <v>#NUM!</v>
      </c>
      <c r="R114" s="42" t="e">
        <f t="shared" si="36"/>
        <v>#NUM!</v>
      </c>
      <c r="S114" s="42" t="e">
        <f t="shared" si="37"/>
        <v>#NUM!</v>
      </c>
      <c r="T114" s="42">
        <f t="shared" si="38"/>
        <v>0</v>
      </c>
      <c r="U114" s="32">
        <f t="shared" si="39"/>
        <v>3.0338080000000001</v>
      </c>
      <c r="V114" s="33">
        <f t="shared" si="40"/>
        <v>0</v>
      </c>
      <c r="W114" s="33">
        <f t="shared" si="41"/>
        <v>0</v>
      </c>
      <c r="X114" s="32" t="e">
        <f t="shared" si="42"/>
        <v>#NUM!</v>
      </c>
      <c r="Y114" s="32">
        <f t="shared" si="43"/>
        <v>12.519</v>
      </c>
      <c r="Z114" s="268">
        <f>IF(Use_BOM_DF,M114/10,MIN(0.972+(0.342*LN(Weather_Site!J117))-(0.245*LN(Weather_Site!I117)),1))</f>
        <v>0</v>
      </c>
      <c r="AA114" s="33">
        <f t="shared" si="44"/>
        <v>0</v>
      </c>
      <c r="AB114" s="33">
        <f t="shared" si="45"/>
        <v>0</v>
      </c>
      <c r="AC114" s="33">
        <f t="shared" si="46"/>
        <v>0</v>
      </c>
      <c r="AD114" s="32">
        <f t="shared" si="47"/>
        <v>0</v>
      </c>
      <c r="AE114" s="32">
        <f t="shared" si="48"/>
        <v>-2.19</v>
      </c>
      <c r="AF114" s="42">
        <f t="shared" si="49"/>
        <v>0</v>
      </c>
      <c r="AG114" s="42" t="e">
        <f t="shared" si="50"/>
        <v>#NUM!</v>
      </c>
      <c r="AH114" s="83">
        <f t="shared" si="51"/>
        <v>0</v>
      </c>
    </row>
    <row r="115" spans="1:34" x14ac:dyDescent="0.35">
      <c r="A115" s="45" t="str">
        <f>Weather_Site!A118</f>
        <v>Sat</v>
      </c>
      <c r="B115" s="46">
        <f>Weather_Site!B118</f>
        <v>0</v>
      </c>
      <c r="C115" s="47">
        <f>Weather_Site!C118</f>
        <v>0</v>
      </c>
      <c r="D115" s="48">
        <f>Weather_Site!D118</f>
        <v>0</v>
      </c>
      <c r="E115" s="48">
        <f>Weather_Site!E118</f>
        <v>0</v>
      </c>
      <c r="F115" s="49">
        <f>Weather_Site!F118</f>
        <v>0</v>
      </c>
      <c r="G115" s="48">
        <f>Weather_Site!G118</f>
        <v>0</v>
      </c>
      <c r="H115" s="48">
        <f>IF(Weather_Site!M118&lt;180,Weather_Site!M118+180,Weather_Site!M118-180)</f>
        <v>180</v>
      </c>
      <c r="I115" s="172">
        <f t="shared" si="29"/>
        <v>0</v>
      </c>
      <c r="J115" s="214">
        <f t="shared" si="30"/>
        <v>3</v>
      </c>
      <c r="K115" s="48">
        <f t="shared" si="31"/>
        <v>0</v>
      </c>
      <c r="L115" s="172">
        <f t="shared" si="52"/>
        <v>5</v>
      </c>
      <c r="M115" s="51">
        <f>IF(Use_BOM_DF,Weather_Site!H118,IF(0.191*(Weather_Site!K118+104)*(Weather_Site!J118+1)^1.5/(3.52*(Weather_Site!J118+1)^1.5+Weather_Site!I118-1)&gt;10, 10,0.191*(Weather_Site!K118+104)*(Weather_Site!J118+1)^1.5/(3.52*(Weather_Site!J118+1)^1.5+Weather_Site!I118-1)))</f>
        <v>0</v>
      </c>
      <c r="N115" s="51" t="e">
        <f t="shared" si="32"/>
        <v>#NUM!</v>
      </c>
      <c r="O115" s="52" t="e">
        <f t="shared" si="33"/>
        <v>#NUM!</v>
      </c>
      <c r="P115" s="52" t="e">
        <f t="shared" si="34"/>
        <v>#NUM!</v>
      </c>
      <c r="Q115" s="51" t="e">
        <f t="shared" si="35"/>
        <v>#NUM!</v>
      </c>
      <c r="R115" s="53" t="e">
        <f t="shared" si="36"/>
        <v>#NUM!</v>
      </c>
      <c r="S115" s="53" t="e">
        <f t="shared" si="37"/>
        <v>#NUM!</v>
      </c>
      <c r="T115" s="53">
        <f t="shared" si="38"/>
        <v>0</v>
      </c>
      <c r="U115" s="51">
        <f t="shared" si="39"/>
        <v>3.0338080000000001</v>
      </c>
      <c r="V115" s="52">
        <f t="shared" si="40"/>
        <v>0</v>
      </c>
      <c r="W115" s="52">
        <f t="shared" si="41"/>
        <v>0</v>
      </c>
      <c r="X115" s="51" t="e">
        <f t="shared" si="42"/>
        <v>#NUM!</v>
      </c>
      <c r="Y115" s="51">
        <f t="shared" si="43"/>
        <v>12.519</v>
      </c>
      <c r="Z115" s="51">
        <f>IF(Use_BOM_DF,M115/10,MIN(0.972+(0.342*LN(Weather_Site!J118))-(0.245*LN(Weather_Site!I118)),1))</f>
        <v>0</v>
      </c>
      <c r="AA115" s="52">
        <f t="shared" si="44"/>
        <v>0</v>
      </c>
      <c r="AB115" s="52">
        <f t="shared" si="45"/>
        <v>0</v>
      </c>
      <c r="AC115" s="52">
        <f t="shared" si="46"/>
        <v>0</v>
      </c>
      <c r="AD115" s="51">
        <f t="shared" si="47"/>
        <v>0</v>
      </c>
      <c r="AE115" s="51">
        <f t="shared" si="48"/>
        <v>-2.19</v>
      </c>
      <c r="AF115" s="53">
        <f t="shared" si="49"/>
        <v>0</v>
      </c>
      <c r="AG115" s="53" t="e">
        <f t="shared" si="50"/>
        <v>#NUM!</v>
      </c>
      <c r="AH115" s="294">
        <f t="shared" si="51"/>
        <v>0</v>
      </c>
    </row>
    <row r="116" spans="1:34" x14ac:dyDescent="0.35">
      <c r="A116" s="45" t="str">
        <f>Weather_Site!A119</f>
        <v>Sat</v>
      </c>
      <c r="B116" s="46">
        <f>Weather_Site!B119</f>
        <v>0</v>
      </c>
      <c r="C116" s="47">
        <f>Weather_Site!C119</f>
        <v>0</v>
      </c>
      <c r="D116" s="48">
        <f>Weather_Site!D119</f>
        <v>0</v>
      </c>
      <c r="E116" s="48">
        <f>Weather_Site!E119</f>
        <v>0</v>
      </c>
      <c r="F116" s="49">
        <f>Weather_Site!F119</f>
        <v>0</v>
      </c>
      <c r="G116" s="48">
        <f>Weather_Site!G119</f>
        <v>0</v>
      </c>
      <c r="H116" s="48">
        <f>IF(Weather_Site!M119&lt;180,Weather_Site!M119+180,Weather_Site!M119-180)</f>
        <v>180</v>
      </c>
      <c r="I116" s="172">
        <f t="shared" si="29"/>
        <v>0</v>
      </c>
      <c r="J116" s="214">
        <f t="shared" si="30"/>
        <v>3</v>
      </c>
      <c r="K116" s="48">
        <f t="shared" si="31"/>
        <v>0</v>
      </c>
      <c r="L116" s="172">
        <f t="shared" si="52"/>
        <v>5</v>
      </c>
      <c r="M116" s="51">
        <f>IF(Use_BOM_DF,Weather_Site!H119,IF(0.191*(Weather_Site!K119+104)*(Weather_Site!J119+1)^1.5/(3.52*(Weather_Site!J119+1)^1.5+Weather_Site!I119-1)&gt;10, 10,0.191*(Weather_Site!K119+104)*(Weather_Site!J119+1)^1.5/(3.52*(Weather_Site!J119+1)^1.5+Weather_Site!I119-1)))</f>
        <v>0</v>
      </c>
      <c r="N116" s="51" t="e">
        <f t="shared" si="32"/>
        <v>#NUM!</v>
      </c>
      <c r="O116" s="52" t="e">
        <f t="shared" si="33"/>
        <v>#NUM!</v>
      </c>
      <c r="P116" s="52" t="e">
        <f t="shared" si="34"/>
        <v>#NUM!</v>
      </c>
      <c r="Q116" s="51" t="e">
        <f t="shared" si="35"/>
        <v>#NUM!</v>
      </c>
      <c r="R116" s="53" t="e">
        <f t="shared" si="36"/>
        <v>#NUM!</v>
      </c>
      <c r="S116" s="53" t="e">
        <f t="shared" si="37"/>
        <v>#NUM!</v>
      </c>
      <c r="T116" s="53">
        <f t="shared" si="38"/>
        <v>0</v>
      </c>
      <c r="U116" s="51">
        <f t="shared" si="39"/>
        <v>3.0338080000000001</v>
      </c>
      <c r="V116" s="52">
        <f t="shared" si="40"/>
        <v>0</v>
      </c>
      <c r="W116" s="52">
        <f t="shared" si="41"/>
        <v>0</v>
      </c>
      <c r="X116" s="51" t="e">
        <f t="shared" si="42"/>
        <v>#NUM!</v>
      </c>
      <c r="Y116" s="51">
        <f t="shared" si="43"/>
        <v>12.519</v>
      </c>
      <c r="Z116" s="51">
        <f>IF(Use_BOM_DF,M116/10,MIN(0.972+(0.342*LN(Weather_Site!J119))-(0.245*LN(Weather_Site!I119)),1))</f>
        <v>0</v>
      </c>
      <c r="AA116" s="52">
        <f t="shared" si="44"/>
        <v>0</v>
      </c>
      <c r="AB116" s="52">
        <f t="shared" si="45"/>
        <v>0</v>
      </c>
      <c r="AC116" s="52">
        <f t="shared" si="46"/>
        <v>0</v>
      </c>
      <c r="AD116" s="51">
        <f t="shared" si="47"/>
        <v>0</v>
      </c>
      <c r="AE116" s="51">
        <f t="shared" si="48"/>
        <v>-2.19</v>
      </c>
      <c r="AF116" s="53">
        <f t="shared" si="49"/>
        <v>0</v>
      </c>
      <c r="AG116" s="53" t="e">
        <f t="shared" si="50"/>
        <v>#NUM!</v>
      </c>
      <c r="AH116" s="294">
        <f t="shared" si="51"/>
        <v>0</v>
      </c>
    </row>
    <row r="117" spans="1:34" x14ac:dyDescent="0.35">
      <c r="A117" s="45" t="str">
        <f>Weather_Site!A120</f>
        <v>Sat</v>
      </c>
      <c r="B117" s="46">
        <f>Weather_Site!B120</f>
        <v>0</v>
      </c>
      <c r="C117" s="47">
        <f>Weather_Site!C120</f>
        <v>0</v>
      </c>
      <c r="D117" s="48">
        <f>Weather_Site!D120</f>
        <v>0</v>
      </c>
      <c r="E117" s="48">
        <f>Weather_Site!E120</f>
        <v>0</v>
      </c>
      <c r="F117" s="49">
        <f>Weather_Site!F120</f>
        <v>0</v>
      </c>
      <c r="G117" s="48">
        <f>Weather_Site!G120</f>
        <v>0</v>
      </c>
      <c r="H117" s="48">
        <f>IF(Weather_Site!M120&lt;180,Weather_Site!M120+180,Weather_Site!M120-180)</f>
        <v>180</v>
      </c>
      <c r="I117" s="172">
        <f t="shared" si="29"/>
        <v>0</v>
      </c>
      <c r="J117" s="214">
        <f t="shared" si="30"/>
        <v>3</v>
      </c>
      <c r="K117" s="48">
        <f t="shared" si="31"/>
        <v>0</v>
      </c>
      <c r="L117" s="172">
        <f t="shared" si="52"/>
        <v>5</v>
      </c>
      <c r="M117" s="51">
        <f>IF(Use_BOM_DF,Weather_Site!H120,IF(0.191*(Weather_Site!K120+104)*(Weather_Site!J120+1)^1.5/(3.52*(Weather_Site!J120+1)^1.5+Weather_Site!I120-1)&gt;10, 10,0.191*(Weather_Site!K120+104)*(Weather_Site!J120+1)^1.5/(3.52*(Weather_Site!J120+1)^1.5+Weather_Site!I120-1)))</f>
        <v>0</v>
      </c>
      <c r="N117" s="51" t="e">
        <f t="shared" si="32"/>
        <v>#NUM!</v>
      </c>
      <c r="O117" s="52" t="e">
        <f t="shared" si="33"/>
        <v>#NUM!</v>
      </c>
      <c r="P117" s="52" t="e">
        <f t="shared" si="34"/>
        <v>#NUM!</v>
      </c>
      <c r="Q117" s="51" t="e">
        <f t="shared" si="35"/>
        <v>#NUM!</v>
      </c>
      <c r="R117" s="53" t="e">
        <f t="shared" si="36"/>
        <v>#NUM!</v>
      </c>
      <c r="S117" s="53" t="e">
        <f t="shared" si="37"/>
        <v>#NUM!</v>
      </c>
      <c r="T117" s="53">
        <f t="shared" si="38"/>
        <v>0</v>
      </c>
      <c r="U117" s="51">
        <f t="shared" si="39"/>
        <v>3.0338080000000001</v>
      </c>
      <c r="V117" s="52">
        <f t="shared" si="40"/>
        <v>0</v>
      </c>
      <c r="W117" s="52">
        <f t="shared" si="41"/>
        <v>0</v>
      </c>
      <c r="X117" s="51" t="e">
        <f t="shared" si="42"/>
        <v>#NUM!</v>
      </c>
      <c r="Y117" s="51">
        <f t="shared" si="43"/>
        <v>12.519</v>
      </c>
      <c r="Z117" s="51">
        <f>IF(Use_BOM_DF,M117/10,MIN(0.972+(0.342*LN(Weather_Site!J120))-(0.245*LN(Weather_Site!I120)),1))</f>
        <v>0</v>
      </c>
      <c r="AA117" s="52">
        <f t="shared" si="44"/>
        <v>0</v>
      </c>
      <c r="AB117" s="52">
        <f t="shared" si="45"/>
        <v>0</v>
      </c>
      <c r="AC117" s="52">
        <f t="shared" si="46"/>
        <v>0</v>
      </c>
      <c r="AD117" s="51">
        <f t="shared" si="47"/>
        <v>0</v>
      </c>
      <c r="AE117" s="51">
        <f t="shared" si="48"/>
        <v>-2.19</v>
      </c>
      <c r="AF117" s="53">
        <f t="shared" si="49"/>
        <v>0</v>
      </c>
      <c r="AG117" s="53" t="e">
        <f t="shared" si="50"/>
        <v>#NUM!</v>
      </c>
      <c r="AH117" s="294">
        <f t="shared" si="51"/>
        <v>0</v>
      </c>
    </row>
    <row r="118" spans="1:34" x14ac:dyDescent="0.35">
      <c r="A118" s="45" t="str">
        <f>Weather_Site!A121</f>
        <v>Sat</v>
      </c>
      <c r="B118" s="46">
        <f>Weather_Site!B121</f>
        <v>0</v>
      </c>
      <c r="C118" s="47">
        <f>Weather_Site!C121</f>
        <v>0</v>
      </c>
      <c r="D118" s="48">
        <f>Weather_Site!D121</f>
        <v>0</v>
      </c>
      <c r="E118" s="48">
        <f>Weather_Site!E121</f>
        <v>0</v>
      </c>
      <c r="F118" s="49">
        <f>Weather_Site!F121</f>
        <v>0</v>
      </c>
      <c r="G118" s="48">
        <f>Weather_Site!G121</f>
        <v>0</v>
      </c>
      <c r="H118" s="48">
        <f>IF(Weather_Site!M121&lt;180,Weather_Site!M121+180,Weather_Site!M121-180)</f>
        <v>180</v>
      </c>
      <c r="I118" s="172">
        <f t="shared" si="29"/>
        <v>0</v>
      </c>
      <c r="J118" s="214">
        <f t="shared" si="30"/>
        <v>3</v>
      </c>
      <c r="K118" s="48">
        <f t="shared" si="31"/>
        <v>0</v>
      </c>
      <c r="L118" s="172">
        <f t="shared" si="52"/>
        <v>5</v>
      </c>
      <c r="M118" s="51">
        <f>IF(Use_BOM_DF,Weather_Site!H121,IF(0.191*(Weather_Site!K121+104)*(Weather_Site!J121+1)^1.5/(3.52*(Weather_Site!J121+1)^1.5+Weather_Site!I121-1)&gt;10, 10,0.191*(Weather_Site!K121+104)*(Weather_Site!J121+1)^1.5/(3.52*(Weather_Site!J121+1)^1.5+Weather_Site!I121-1)))</f>
        <v>0</v>
      </c>
      <c r="N118" s="51" t="e">
        <f t="shared" si="32"/>
        <v>#NUM!</v>
      </c>
      <c r="O118" s="52" t="e">
        <f t="shared" si="33"/>
        <v>#NUM!</v>
      </c>
      <c r="P118" s="52" t="e">
        <f t="shared" si="34"/>
        <v>#NUM!</v>
      </c>
      <c r="Q118" s="51" t="e">
        <f t="shared" si="35"/>
        <v>#NUM!</v>
      </c>
      <c r="R118" s="53" t="e">
        <f t="shared" si="36"/>
        <v>#NUM!</v>
      </c>
      <c r="S118" s="53" t="e">
        <f t="shared" si="37"/>
        <v>#NUM!</v>
      </c>
      <c r="T118" s="53">
        <f t="shared" si="38"/>
        <v>0</v>
      </c>
      <c r="U118" s="51">
        <f t="shared" si="39"/>
        <v>3.0338080000000001</v>
      </c>
      <c r="V118" s="52">
        <f t="shared" si="40"/>
        <v>0</v>
      </c>
      <c r="W118" s="52">
        <f t="shared" si="41"/>
        <v>0</v>
      </c>
      <c r="X118" s="51" t="e">
        <f t="shared" si="42"/>
        <v>#NUM!</v>
      </c>
      <c r="Y118" s="51">
        <f t="shared" si="43"/>
        <v>12.519</v>
      </c>
      <c r="Z118" s="51">
        <f>IF(Use_BOM_DF,M118/10,MIN(0.972+(0.342*LN(Weather_Site!J121))-(0.245*LN(Weather_Site!I121)),1))</f>
        <v>0</v>
      </c>
      <c r="AA118" s="52">
        <f t="shared" si="44"/>
        <v>0</v>
      </c>
      <c r="AB118" s="52">
        <f t="shared" si="45"/>
        <v>0</v>
      </c>
      <c r="AC118" s="52">
        <f t="shared" si="46"/>
        <v>0</v>
      </c>
      <c r="AD118" s="51">
        <f t="shared" si="47"/>
        <v>0</v>
      </c>
      <c r="AE118" s="51">
        <f t="shared" si="48"/>
        <v>-2.19</v>
      </c>
      <c r="AF118" s="53">
        <f t="shared" si="49"/>
        <v>0</v>
      </c>
      <c r="AG118" s="53" t="e">
        <f t="shared" si="50"/>
        <v>#NUM!</v>
      </c>
      <c r="AH118" s="294">
        <f t="shared" si="51"/>
        <v>0</v>
      </c>
    </row>
    <row r="119" spans="1:34" x14ac:dyDescent="0.35">
      <c r="A119" s="45" t="str">
        <f>Weather_Site!A122</f>
        <v>Sat</v>
      </c>
      <c r="B119" s="46">
        <f>Weather_Site!B122</f>
        <v>0</v>
      </c>
      <c r="C119" s="47">
        <f>Weather_Site!C122</f>
        <v>0</v>
      </c>
      <c r="D119" s="48">
        <f>Weather_Site!D122</f>
        <v>0</v>
      </c>
      <c r="E119" s="48">
        <f>Weather_Site!E122</f>
        <v>0</v>
      </c>
      <c r="F119" s="49">
        <f>Weather_Site!F122</f>
        <v>0</v>
      </c>
      <c r="G119" s="48">
        <f>Weather_Site!G122</f>
        <v>0</v>
      </c>
      <c r="H119" s="48">
        <f>IF(Weather_Site!M122&lt;180,Weather_Site!M122+180,Weather_Site!M122-180)</f>
        <v>180</v>
      </c>
      <c r="I119" s="172">
        <f t="shared" si="29"/>
        <v>0</v>
      </c>
      <c r="J119" s="214">
        <f t="shared" si="30"/>
        <v>3</v>
      </c>
      <c r="K119" s="48">
        <f t="shared" si="31"/>
        <v>0</v>
      </c>
      <c r="L119" s="172">
        <f t="shared" si="52"/>
        <v>5</v>
      </c>
      <c r="M119" s="51">
        <f>IF(Use_BOM_DF,Weather_Site!H122,IF(0.191*(Weather_Site!K122+104)*(Weather_Site!J122+1)^1.5/(3.52*(Weather_Site!J122+1)^1.5+Weather_Site!I122-1)&gt;10, 10,0.191*(Weather_Site!K122+104)*(Weather_Site!J122+1)^1.5/(3.52*(Weather_Site!J122+1)^1.5+Weather_Site!I122-1)))</f>
        <v>0</v>
      </c>
      <c r="N119" s="51" t="e">
        <f t="shared" si="32"/>
        <v>#NUM!</v>
      </c>
      <c r="O119" s="52" t="e">
        <f t="shared" si="33"/>
        <v>#NUM!</v>
      </c>
      <c r="P119" s="52" t="e">
        <f t="shared" si="34"/>
        <v>#NUM!</v>
      </c>
      <c r="Q119" s="51" t="e">
        <f t="shared" si="35"/>
        <v>#NUM!</v>
      </c>
      <c r="R119" s="53" t="e">
        <f t="shared" si="36"/>
        <v>#NUM!</v>
      </c>
      <c r="S119" s="53" t="e">
        <f t="shared" si="37"/>
        <v>#NUM!</v>
      </c>
      <c r="T119" s="53">
        <f t="shared" si="38"/>
        <v>0</v>
      </c>
      <c r="U119" s="51">
        <f t="shared" si="39"/>
        <v>3.0338080000000001</v>
      </c>
      <c r="V119" s="52">
        <f t="shared" si="40"/>
        <v>0</v>
      </c>
      <c r="W119" s="52">
        <f t="shared" si="41"/>
        <v>0</v>
      </c>
      <c r="X119" s="51" t="e">
        <f t="shared" si="42"/>
        <v>#NUM!</v>
      </c>
      <c r="Y119" s="51">
        <f t="shared" si="43"/>
        <v>12.519</v>
      </c>
      <c r="Z119" s="51">
        <f>IF(Use_BOM_DF,M119/10,MIN(0.972+(0.342*LN(Weather_Site!J122))-(0.245*LN(Weather_Site!I122)),1))</f>
        <v>0</v>
      </c>
      <c r="AA119" s="52">
        <f t="shared" si="44"/>
        <v>0</v>
      </c>
      <c r="AB119" s="52">
        <f t="shared" si="45"/>
        <v>0</v>
      </c>
      <c r="AC119" s="52">
        <f t="shared" si="46"/>
        <v>0</v>
      </c>
      <c r="AD119" s="51">
        <f t="shared" si="47"/>
        <v>0</v>
      </c>
      <c r="AE119" s="51">
        <f t="shared" si="48"/>
        <v>-2.19</v>
      </c>
      <c r="AF119" s="53">
        <f t="shared" si="49"/>
        <v>0</v>
      </c>
      <c r="AG119" s="53" t="e">
        <f t="shared" si="50"/>
        <v>#NUM!</v>
      </c>
      <c r="AH119" s="294">
        <f t="shared" si="51"/>
        <v>0</v>
      </c>
    </row>
    <row r="120" spans="1:34" x14ac:dyDescent="0.35">
      <c r="A120" s="23" t="str">
        <f>Weather_Site!A123</f>
        <v>Sat</v>
      </c>
      <c r="B120" s="24">
        <f>Weather_Site!B123</f>
        <v>0</v>
      </c>
      <c r="C120" s="25">
        <f>Weather_Site!C123</f>
        <v>0</v>
      </c>
      <c r="D120" s="27">
        <f>Weather_Site!D123</f>
        <v>0</v>
      </c>
      <c r="E120" s="27">
        <f>Weather_Site!E123</f>
        <v>0</v>
      </c>
      <c r="F120" s="28">
        <f>Weather_Site!F123</f>
        <v>0</v>
      </c>
      <c r="G120" s="27">
        <f>Weather_Site!G123</f>
        <v>0</v>
      </c>
      <c r="H120" s="27">
        <f>IF(Weather_Site!M123&lt;180,Weather_Site!M123+180,Weather_Site!M123-180)</f>
        <v>180</v>
      </c>
      <c r="I120" s="172">
        <f t="shared" si="29"/>
        <v>0</v>
      </c>
      <c r="J120" s="214">
        <f t="shared" si="30"/>
        <v>3</v>
      </c>
      <c r="K120" s="27">
        <f t="shared" si="31"/>
        <v>0</v>
      </c>
      <c r="L120" s="172">
        <f t="shared" si="52"/>
        <v>5</v>
      </c>
      <c r="M120" s="32">
        <f>IF(Use_BOM_DF,Weather_Site!H123,IF(0.191*(Weather_Site!K123+104)*(Weather_Site!J123+1)^1.5/(3.52*(Weather_Site!J123+1)^1.5+Weather_Site!I123-1)&gt;10, 10,0.191*(Weather_Site!K123+104)*(Weather_Site!J123+1)^1.5/(3.52*(Weather_Site!J123+1)^1.5+Weather_Site!I123-1)))</f>
        <v>0</v>
      </c>
      <c r="N120" s="32" t="e">
        <f t="shared" si="32"/>
        <v>#NUM!</v>
      </c>
      <c r="O120" s="33" t="e">
        <f t="shared" si="33"/>
        <v>#NUM!</v>
      </c>
      <c r="P120" s="33" t="e">
        <f t="shared" si="34"/>
        <v>#NUM!</v>
      </c>
      <c r="Q120" s="32" t="e">
        <f t="shared" si="35"/>
        <v>#NUM!</v>
      </c>
      <c r="R120" s="42" t="e">
        <f t="shared" si="36"/>
        <v>#NUM!</v>
      </c>
      <c r="S120" s="42" t="e">
        <f t="shared" si="37"/>
        <v>#NUM!</v>
      </c>
      <c r="T120" s="42">
        <f t="shared" si="38"/>
        <v>0</v>
      </c>
      <c r="U120" s="32">
        <f t="shared" si="39"/>
        <v>3.0338080000000001</v>
      </c>
      <c r="V120" s="33">
        <f t="shared" si="40"/>
        <v>0</v>
      </c>
      <c r="W120" s="33">
        <f t="shared" si="41"/>
        <v>0</v>
      </c>
      <c r="X120" s="32" t="e">
        <f t="shared" si="42"/>
        <v>#NUM!</v>
      </c>
      <c r="Y120" s="32">
        <f t="shared" si="43"/>
        <v>12.519</v>
      </c>
      <c r="Z120" s="268">
        <f>IF(Use_BOM_DF,M120/10,MIN(0.972+(0.342*LN(Weather_Site!J123))-(0.245*LN(Weather_Site!I123)),1))</f>
        <v>0</v>
      </c>
      <c r="AA120" s="33">
        <f t="shared" si="44"/>
        <v>0</v>
      </c>
      <c r="AB120" s="33">
        <f t="shared" si="45"/>
        <v>0</v>
      </c>
      <c r="AC120" s="33">
        <f t="shared" si="46"/>
        <v>0</v>
      </c>
      <c r="AD120" s="32">
        <f t="shared" si="47"/>
        <v>0</v>
      </c>
      <c r="AE120" s="32">
        <f t="shared" si="48"/>
        <v>-2.19</v>
      </c>
      <c r="AF120" s="42">
        <f t="shared" si="49"/>
        <v>0</v>
      </c>
      <c r="AG120" s="42" t="e">
        <f t="shared" si="50"/>
        <v>#NUM!</v>
      </c>
      <c r="AH120" s="83">
        <f t="shared" si="51"/>
        <v>0</v>
      </c>
    </row>
    <row r="121" spans="1:34" x14ac:dyDescent="0.35">
      <c r="A121" s="23" t="str">
        <f>Weather_Site!A124</f>
        <v>Sat</v>
      </c>
      <c r="B121" s="24">
        <f>Weather_Site!B124</f>
        <v>0</v>
      </c>
      <c r="C121" s="25">
        <f>Weather_Site!C124</f>
        <v>0</v>
      </c>
      <c r="D121" s="27">
        <f>Weather_Site!D124</f>
        <v>0</v>
      </c>
      <c r="E121" s="27">
        <f>Weather_Site!E124</f>
        <v>0</v>
      </c>
      <c r="F121" s="28">
        <f>Weather_Site!F124</f>
        <v>0</v>
      </c>
      <c r="G121" s="27">
        <f>Weather_Site!G124</f>
        <v>0</v>
      </c>
      <c r="H121" s="27">
        <f>IF(Weather_Site!M124&lt;180,Weather_Site!M124+180,Weather_Site!M124-180)</f>
        <v>180</v>
      </c>
      <c r="I121" s="172">
        <f t="shared" si="29"/>
        <v>0</v>
      </c>
      <c r="J121" s="214">
        <f t="shared" si="30"/>
        <v>3</v>
      </c>
      <c r="K121" s="27">
        <f t="shared" si="31"/>
        <v>0</v>
      </c>
      <c r="L121" s="172">
        <f t="shared" si="52"/>
        <v>5</v>
      </c>
      <c r="M121" s="32">
        <f>IF(Use_BOM_DF,Weather_Site!H124,IF(0.191*(Weather_Site!K124+104)*(Weather_Site!J124+1)^1.5/(3.52*(Weather_Site!J124+1)^1.5+Weather_Site!I124-1)&gt;10, 10,0.191*(Weather_Site!K124+104)*(Weather_Site!J124+1)^1.5/(3.52*(Weather_Site!J124+1)^1.5+Weather_Site!I124-1)))</f>
        <v>0</v>
      </c>
      <c r="N121" s="32" t="e">
        <f t="shared" si="32"/>
        <v>#NUM!</v>
      </c>
      <c r="O121" s="33" t="e">
        <f t="shared" si="33"/>
        <v>#NUM!</v>
      </c>
      <c r="P121" s="33" t="e">
        <f t="shared" si="34"/>
        <v>#NUM!</v>
      </c>
      <c r="Q121" s="32" t="e">
        <f t="shared" si="35"/>
        <v>#NUM!</v>
      </c>
      <c r="R121" s="42" t="e">
        <f t="shared" si="36"/>
        <v>#NUM!</v>
      </c>
      <c r="S121" s="42" t="e">
        <f t="shared" si="37"/>
        <v>#NUM!</v>
      </c>
      <c r="T121" s="42">
        <f t="shared" si="38"/>
        <v>0</v>
      </c>
      <c r="U121" s="32">
        <f t="shared" si="39"/>
        <v>3.0338080000000001</v>
      </c>
      <c r="V121" s="33">
        <f t="shared" si="40"/>
        <v>0</v>
      </c>
      <c r="W121" s="33">
        <f t="shared" si="41"/>
        <v>0</v>
      </c>
      <c r="X121" s="32" t="e">
        <f t="shared" si="42"/>
        <v>#NUM!</v>
      </c>
      <c r="Y121" s="32">
        <f t="shared" si="43"/>
        <v>12.519</v>
      </c>
      <c r="Z121" s="268">
        <f>IF(Use_BOM_DF,M121/10,MIN(0.972+(0.342*LN(Weather_Site!J124))-(0.245*LN(Weather_Site!I124)),1))</f>
        <v>0</v>
      </c>
      <c r="AA121" s="33">
        <f t="shared" si="44"/>
        <v>0</v>
      </c>
      <c r="AB121" s="33">
        <f t="shared" si="45"/>
        <v>0</v>
      </c>
      <c r="AC121" s="33">
        <f t="shared" si="46"/>
        <v>0</v>
      </c>
      <c r="AD121" s="32">
        <f t="shared" si="47"/>
        <v>0</v>
      </c>
      <c r="AE121" s="32">
        <f t="shared" si="48"/>
        <v>-2.19</v>
      </c>
      <c r="AF121" s="42">
        <f t="shared" si="49"/>
        <v>0</v>
      </c>
      <c r="AG121" s="42" t="e">
        <f t="shared" si="50"/>
        <v>#NUM!</v>
      </c>
      <c r="AH121" s="83">
        <f t="shared" si="51"/>
        <v>0</v>
      </c>
    </row>
    <row r="122" spans="1:34" x14ac:dyDescent="0.35">
      <c r="A122" s="23" t="str">
        <f>Weather_Site!A125</f>
        <v>Sat</v>
      </c>
      <c r="B122" s="24">
        <f>Weather_Site!B125</f>
        <v>0</v>
      </c>
      <c r="C122" s="25">
        <f>Weather_Site!C125</f>
        <v>0</v>
      </c>
      <c r="D122" s="27">
        <f>Weather_Site!D125</f>
        <v>0</v>
      </c>
      <c r="E122" s="27">
        <f>Weather_Site!E125</f>
        <v>0</v>
      </c>
      <c r="F122" s="28">
        <f>Weather_Site!F125</f>
        <v>0</v>
      </c>
      <c r="G122" s="27">
        <f>Weather_Site!G125</f>
        <v>0</v>
      </c>
      <c r="H122" s="27">
        <f>IF(Weather_Site!M125&lt;180,Weather_Site!M125+180,Weather_Site!M125-180)</f>
        <v>180</v>
      </c>
      <c r="I122" s="172">
        <f t="shared" si="29"/>
        <v>0</v>
      </c>
      <c r="J122" s="214">
        <f t="shared" si="30"/>
        <v>3</v>
      </c>
      <c r="K122" s="27">
        <f t="shared" si="31"/>
        <v>0</v>
      </c>
      <c r="L122" s="172">
        <f t="shared" si="52"/>
        <v>5</v>
      </c>
      <c r="M122" s="32">
        <f>IF(Use_BOM_DF,Weather_Site!H125,IF(0.191*(Weather_Site!K125+104)*(Weather_Site!J125+1)^1.5/(3.52*(Weather_Site!J125+1)^1.5+Weather_Site!I125-1)&gt;10, 10,0.191*(Weather_Site!K125+104)*(Weather_Site!J125+1)^1.5/(3.52*(Weather_Site!J125+1)^1.5+Weather_Site!I125-1)))</f>
        <v>0</v>
      </c>
      <c r="N122" s="32" t="e">
        <f t="shared" si="32"/>
        <v>#NUM!</v>
      </c>
      <c r="O122" s="33" t="e">
        <f t="shared" si="33"/>
        <v>#NUM!</v>
      </c>
      <c r="P122" s="33" t="e">
        <f t="shared" si="34"/>
        <v>#NUM!</v>
      </c>
      <c r="Q122" s="32" t="e">
        <f t="shared" si="35"/>
        <v>#NUM!</v>
      </c>
      <c r="R122" s="42" t="e">
        <f t="shared" si="36"/>
        <v>#NUM!</v>
      </c>
      <c r="S122" s="42" t="e">
        <f t="shared" si="37"/>
        <v>#NUM!</v>
      </c>
      <c r="T122" s="42">
        <f t="shared" si="38"/>
        <v>0</v>
      </c>
      <c r="U122" s="32">
        <f t="shared" si="39"/>
        <v>3.0338080000000001</v>
      </c>
      <c r="V122" s="33">
        <f t="shared" si="40"/>
        <v>0</v>
      </c>
      <c r="W122" s="33">
        <f t="shared" si="41"/>
        <v>0</v>
      </c>
      <c r="X122" s="32" t="e">
        <f t="shared" si="42"/>
        <v>#NUM!</v>
      </c>
      <c r="Y122" s="32">
        <f t="shared" si="43"/>
        <v>12.519</v>
      </c>
      <c r="Z122" s="268">
        <f>IF(Use_BOM_DF,M122/10,MIN(0.972+(0.342*LN(Weather_Site!J125))-(0.245*LN(Weather_Site!I125)),1))</f>
        <v>0</v>
      </c>
      <c r="AA122" s="33">
        <f t="shared" si="44"/>
        <v>0</v>
      </c>
      <c r="AB122" s="33">
        <f t="shared" si="45"/>
        <v>0</v>
      </c>
      <c r="AC122" s="33">
        <f t="shared" si="46"/>
        <v>0</v>
      </c>
      <c r="AD122" s="32">
        <f t="shared" si="47"/>
        <v>0</v>
      </c>
      <c r="AE122" s="32">
        <f t="shared" si="48"/>
        <v>-2.19</v>
      </c>
      <c r="AF122" s="42">
        <f t="shared" si="49"/>
        <v>0</v>
      </c>
      <c r="AG122" s="42" t="e">
        <f t="shared" si="50"/>
        <v>#NUM!</v>
      </c>
      <c r="AH122" s="83">
        <f t="shared" si="51"/>
        <v>0</v>
      </c>
    </row>
    <row r="123" spans="1:34" x14ac:dyDescent="0.35">
      <c r="A123" s="23" t="str">
        <f>Weather_Site!A126</f>
        <v>Sat</v>
      </c>
      <c r="B123" s="24">
        <f>Weather_Site!B126</f>
        <v>0</v>
      </c>
      <c r="C123" s="25">
        <f>Weather_Site!C126</f>
        <v>0</v>
      </c>
      <c r="D123" s="27">
        <f>Weather_Site!D126</f>
        <v>0</v>
      </c>
      <c r="E123" s="27">
        <f>Weather_Site!E126</f>
        <v>0</v>
      </c>
      <c r="F123" s="28">
        <f>Weather_Site!F126</f>
        <v>0</v>
      </c>
      <c r="G123" s="27">
        <f>Weather_Site!G126</f>
        <v>0</v>
      </c>
      <c r="H123" s="27">
        <f>IF(Weather_Site!M126&lt;180,Weather_Site!M126+180,Weather_Site!M126-180)</f>
        <v>180</v>
      </c>
      <c r="I123" s="172">
        <f t="shared" si="29"/>
        <v>0</v>
      </c>
      <c r="J123" s="214">
        <f t="shared" si="30"/>
        <v>3</v>
      </c>
      <c r="K123" s="27">
        <f t="shared" si="31"/>
        <v>0</v>
      </c>
      <c r="L123" s="172">
        <f t="shared" si="52"/>
        <v>5</v>
      </c>
      <c r="M123" s="32">
        <f>IF(Use_BOM_DF,Weather_Site!H126,IF(0.191*(Weather_Site!K126+104)*(Weather_Site!J126+1)^1.5/(3.52*(Weather_Site!J126+1)^1.5+Weather_Site!I126-1)&gt;10, 10,0.191*(Weather_Site!K126+104)*(Weather_Site!J126+1)^1.5/(3.52*(Weather_Site!J126+1)^1.5+Weather_Site!I126-1)))</f>
        <v>0</v>
      </c>
      <c r="N123" s="32" t="e">
        <f t="shared" si="32"/>
        <v>#NUM!</v>
      </c>
      <c r="O123" s="33" t="e">
        <f t="shared" si="33"/>
        <v>#NUM!</v>
      </c>
      <c r="P123" s="33" t="e">
        <f t="shared" si="34"/>
        <v>#NUM!</v>
      </c>
      <c r="Q123" s="32" t="e">
        <f t="shared" si="35"/>
        <v>#NUM!</v>
      </c>
      <c r="R123" s="42" t="e">
        <f t="shared" si="36"/>
        <v>#NUM!</v>
      </c>
      <c r="S123" s="42" t="e">
        <f t="shared" si="37"/>
        <v>#NUM!</v>
      </c>
      <c r="T123" s="42">
        <f t="shared" si="38"/>
        <v>0</v>
      </c>
      <c r="U123" s="32">
        <f t="shared" si="39"/>
        <v>3.0338080000000001</v>
      </c>
      <c r="V123" s="33">
        <f t="shared" si="40"/>
        <v>0</v>
      </c>
      <c r="W123" s="33">
        <f t="shared" si="41"/>
        <v>0</v>
      </c>
      <c r="X123" s="32" t="e">
        <f t="shared" si="42"/>
        <v>#NUM!</v>
      </c>
      <c r="Y123" s="32">
        <f t="shared" si="43"/>
        <v>12.519</v>
      </c>
      <c r="Z123" s="268">
        <f>IF(Use_BOM_DF,M123/10,MIN(0.972+(0.342*LN(Weather_Site!J126))-(0.245*LN(Weather_Site!I126)),1))</f>
        <v>0</v>
      </c>
      <c r="AA123" s="33">
        <f t="shared" si="44"/>
        <v>0</v>
      </c>
      <c r="AB123" s="33">
        <f t="shared" si="45"/>
        <v>0</v>
      </c>
      <c r="AC123" s="33">
        <f t="shared" si="46"/>
        <v>0</v>
      </c>
      <c r="AD123" s="32">
        <f t="shared" si="47"/>
        <v>0</v>
      </c>
      <c r="AE123" s="32">
        <f t="shared" si="48"/>
        <v>-2.19</v>
      </c>
      <c r="AF123" s="42">
        <f t="shared" si="49"/>
        <v>0</v>
      </c>
      <c r="AG123" s="42" t="e">
        <f t="shared" si="50"/>
        <v>#NUM!</v>
      </c>
      <c r="AH123" s="83">
        <f t="shared" si="51"/>
        <v>0</v>
      </c>
    </row>
    <row r="124" spans="1:34" x14ac:dyDescent="0.35">
      <c r="A124" s="23" t="str">
        <f>Weather_Site!A127</f>
        <v>Sat</v>
      </c>
      <c r="B124" s="24">
        <f>Weather_Site!B127</f>
        <v>0</v>
      </c>
      <c r="C124" s="25">
        <f>Weather_Site!C127</f>
        <v>0</v>
      </c>
      <c r="D124" s="27">
        <f>Weather_Site!D127</f>
        <v>0</v>
      </c>
      <c r="E124" s="27">
        <f>Weather_Site!E127</f>
        <v>0</v>
      </c>
      <c r="F124" s="28">
        <f>Weather_Site!F127</f>
        <v>0</v>
      </c>
      <c r="G124" s="27">
        <f>Weather_Site!G127</f>
        <v>0</v>
      </c>
      <c r="H124" s="27">
        <f>IF(Weather_Site!M127&lt;180,Weather_Site!M127+180,Weather_Site!M127-180)</f>
        <v>180</v>
      </c>
      <c r="I124" s="172">
        <f t="shared" si="29"/>
        <v>0</v>
      </c>
      <c r="J124" s="214">
        <f t="shared" si="30"/>
        <v>3</v>
      </c>
      <c r="K124" s="27">
        <f t="shared" si="31"/>
        <v>0</v>
      </c>
      <c r="L124" s="172">
        <f t="shared" si="52"/>
        <v>5</v>
      </c>
      <c r="M124" s="32">
        <f>IF(Use_BOM_DF,Weather_Site!H127,IF(0.191*(Weather_Site!K127+104)*(Weather_Site!J127+1)^1.5/(3.52*(Weather_Site!J127+1)^1.5+Weather_Site!I127-1)&gt;10, 10,0.191*(Weather_Site!K127+104)*(Weather_Site!J127+1)^1.5/(3.52*(Weather_Site!J127+1)^1.5+Weather_Site!I127-1)))</f>
        <v>0</v>
      </c>
      <c r="N124" s="32" t="e">
        <f t="shared" si="32"/>
        <v>#NUM!</v>
      </c>
      <c r="O124" s="33" t="e">
        <f t="shared" si="33"/>
        <v>#NUM!</v>
      </c>
      <c r="P124" s="33" t="e">
        <f t="shared" si="34"/>
        <v>#NUM!</v>
      </c>
      <c r="Q124" s="32" t="e">
        <f t="shared" si="35"/>
        <v>#NUM!</v>
      </c>
      <c r="R124" s="42" t="e">
        <f t="shared" si="36"/>
        <v>#NUM!</v>
      </c>
      <c r="S124" s="42" t="e">
        <f t="shared" si="37"/>
        <v>#NUM!</v>
      </c>
      <c r="T124" s="42">
        <f t="shared" si="38"/>
        <v>0</v>
      </c>
      <c r="U124" s="32">
        <f t="shared" si="39"/>
        <v>3.0338080000000001</v>
      </c>
      <c r="V124" s="33">
        <f t="shared" si="40"/>
        <v>0</v>
      </c>
      <c r="W124" s="33">
        <f t="shared" si="41"/>
        <v>0</v>
      </c>
      <c r="X124" s="32" t="e">
        <f t="shared" si="42"/>
        <v>#NUM!</v>
      </c>
      <c r="Y124" s="32">
        <f t="shared" si="43"/>
        <v>12.519</v>
      </c>
      <c r="Z124" s="268">
        <f>IF(Use_BOM_DF,M124/10,MIN(0.972+(0.342*LN(Weather_Site!J127))-(0.245*LN(Weather_Site!I127)),1))</f>
        <v>0</v>
      </c>
      <c r="AA124" s="33">
        <f t="shared" si="44"/>
        <v>0</v>
      </c>
      <c r="AB124" s="33">
        <f t="shared" si="45"/>
        <v>0</v>
      </c>
      <c r="AC124" s="33">
        <f t="shared" si="46"/>
        <v>0</v>
      </c>
      <c r="AD124" s="32">
        <f t="shared" si="47"/>
        <v>0</v>
      </c>
      <c r="AE124" s="32">
        <f t="shared" si="48"/>
        <v>-2.19</v>
      </c>
      <c r="AF124" s="42">
        <f t="shared" si="49"/>
        <v>0</v>
      </c>
      <c r="AG124" s="42" t="e">
        <f t="shared" si="50"/>
        <v>#NUM!</v>
      </c>
      <c r="AH124" s="83">
        <f t="shared" si="51"/>
        <v>0</v>
      </c>
    </row>
    <row r="125" spans="1:34" x14ac:dyDescent="0.35">
      <c r="A125" s="45" t="str">
        <f>Weather_Site!A128</f>
        <v>Sat</v>
      </c>
      <c r="B125" s="46">
        <f>Weather_Site!B128</f>
        <v>0</v>
      </c>
      <c r="C125" s="47">
        <f>Weather_Site!C128</f>
        <v>0</v>
      </c>
      <c r="D125" s="48">
        <f>Weather_Site!D128</f>
        <v>0</v>
      </c>
      <c r="E125" s="48">
        <f>Weather_Site!E128</f>
        <v>0</v>
      </c>
      <c r="F125" s="49">
        <f>Weather_Site!F128</f>
        <v>0</v>
      </c>
      <c r="G125" s="48">
        <f>Weather_Site!G128</f>
        <v>0</v>
      </c>
      <c r="H125" s="48">
        <f>IF(Weather_Site!M128&lt;180,Weather_Site!M128+180,Weather_Site!M128-180)</f>
        <v>180</v>
      </c>
      <c r="I125" s="172">
        <f t="shared" si="29"/>
        <v>0</v>
      </c>
      <c r="J125" s="214">
        <f t="shared" si="30"/>
        <v>3</v>
      </c>
      <c r="K125" s="48">
        <f t="shared" si="31"/>
        <v>0</v>
      </c>
      <c r="L125" s="172">
        <f t="shared" si="52"/>
        <v>5</v>
      </c>
      <c r="M125" s="51">
        <f>IF(Use_BOM_DF,Weather_Site!H128,IF(0.191*(Weather_Site!K128+104)*(Weather_Site!J128+1)^1.5/(3.52*(Weather_Site!J128+1)^1.5+Weather_Site!I128-1)&gt;10, 10,0.191*(Weather_Site!K128+104)*(Weather_Site!J128+1)^1.5/(3.52*(Weather_Site!J128+1)^1.5+Weather_Site!I128-1)))</f>
        <v>0</v>
      </c>
      <c r="N125" s="51" t="e">
        <f t="shared" si="32"/>
        <v>#NUM!</v>
      </c>
      <c r="O125" s="52" t="e">
        <f t="shared" si="33"/>
        <v>#NUM!</v>
      </c>
      <c r="P125" s="52" t="e">
        <f t="shared" si="34"/>
        <v>#NUM!</v>
      </c>
      <c r="Q125" s="51" t="e">
        <f t="shared" si="35"/>
        <v>#NUM!</v>
      </c>
      <c r="R125" s="53" t="e">
        <f t="shared" si="36"/>
        <v>#NUM!</v>
      </c>
      <c r="S125" s="53" t="e">
        <f t="shared" si="37"/>
        <v>#NUM!</v>
      </c>
      <c r="T125" s="53">
        <f t="shared" si="38"/>
        <v>0</v>
      </c>
      <c r="U125" s="51">
        <f t="shared" si="39"/>
        <v>3.0338080000000001</v>
      </c>
      <c r="V125" s="52">
        <f t="shared" si="40"/>
        <v>0</v>
      </c>
      <c r="W125" s="52">
        <f t="shared" si="41"/>
        <v>0</v>
      </c>
      <c r="X125" s="51" t="e">
        <f t="shared" si="42"/>
        <v>#NUM!</v>
      </c>
      <c r="Y125" s="51">
        <f t="shared" si="43"/>
        <v>12.519</v>
      </c>
      <c r="Z125" s="51">
        <f>IF(Use_BOM_DF,M125/10,MIN(0.972+(0.342*LN(Weather_Site!J128))-(0.245*LN(Weather_Site!I128)),1))</f>
        <v>0</v>
      </c>
      <c r="AA125" s="52">
        <f t="shared" si="44"/>
        <v>0</v>
      </c>
      <c r="AB125" s="52">
        <f t="shared" si="45"/>
        <v>0</v>
      </c>
      <c r="AC125" s="52">
        <f t="shared" si="46"/>
        <v>0</v>
      </c>
      <c r="AD125" s="51">
        <f t="shared" si="47"/>
        <v>0</v>
      </c>
      <c r="AE125" s="51">
        <f t="shared" si="48"/>
        <v>-2.19</v>
      </c>
      <c r="AF125" s="53">
        <f t="shared" si="49"/>
        <v>0</v>
      </c>
      <c r="AG125" s="53" t="e">
        <f t="shared" si="50"/>
        <v>#NUM!</v>
      </c>
      <c r="AH125" s="294">
        <f t="shared" si="51"/>
        <v>0</v>
      </c>
    </row>
    <row r="126" spans="1:34" x14ac:dyDescent="0.35">
      <c r="A126" s="45" t="str">
        <f>Weather_Site!A129</f>
        <v>Sat</v>
      </c>
      <c r="B126" s="46">
        <f>Weather_Site!B129</f>
        <v>0</v>
      </c>
      <c r="C126" s="47">
        <f>Weather_Site!C129</f>
        <v>0</v>
      </c>
      <c r="D126" s="48">
        <f>Weather_Site!D129</f>
        <v>0</v>
      </c>
      <c r="E126" s="48">
        <f>Weather_Site!E129</f>
        <v>0</v>
      </c>
      <c r="F126" s="49">
        <f>Weather_Site!F129</f>
        <v>0</v>
      </c>
      <c r="G126" s="48">
        <f>Weather_Site!G129</f>
        <v>0</v>
      </c>
      <c r="H126" s="48">
        <f>IF(Weather_Site!M129&lt;180,Weather_Site!M129+180,Weather_Site!M129-180)</f>
        <v>180</v>
      </c>
      <c r="I126" s="172">
        <f t="shared" si="29"/>
        <v>0</v>
      </c>
      <c r="J126" s="214">
        <f t="shared" si="30"/>
        <v>3</v>
      </c>
      <c r="K126" s="48">
        <f t="shared" si="31"/>
        <v>0</v>
      </c>
      <c r="L126" s="172">
        <f t="shared" ref="L126:L148" si="53">C$4</f>
        <v>5</v>
      </c>
      <c r="M126" s="51">
        <f>IF(Use_BOM_DF,Weather_Site!H129,IF(0.191*(Weather_Site!K129+104)*(Weather_Site!J129+1)^1.5/(3.52*(Weather_Site!J129+1)^1.5+Weather_Site!I129-1)&gt;10, 10,0.191*(Weather_Site!K129+104)*(Weather_Site!J129+1)^1.5/(3.52*(Weather_Site!J129+1)^1.5+Weather_Site!I129-1)))</f>
        <v>0</v>
      </c>
      <c r="N126" s="51" t="e">
        <f t="shared" si="32"/>
        <v>#NUM!</v>
      </c>
      <c r="O126" s="52" t="e">
        <f t="shared" si="33"/>
        <v>#NUM!</v>
      </c>
      <c r="P126" s="52" t="e">
        <f t="shared" si="34"/>
        <v>#NUM!</v>
      </c>
      <c r="Q126" s="51" t="e">
        <f t="shared" si="35"/>
        <v>#NUM!</v>
      </c>
      <c r="R126" s="53" t="e">
        <f t="shared" si="36"/>
        <v>#NUM!</v>
      </c>
      <c r="S126" s="53" t="e">
        <f t="shared" si="37"/>
        <v>#NUM!</v>
      </c>
      <c r="T126" s="53">
        <f t="shared" si="38"/>
        <v>0</v>
      </c>
      <c r="U126" s="51">
        <f t="shared" si="39"/>
        <v>3.0338080000000001</v>
      </c>
      <c r="V126" s="52">
        <f t="shared" si="40"/>
        <v>0</v>
      </c>
      <c r="W126" s="52">
        <f t="shared" si="41"/>
        <v>0</v>
      </c>
      <c r="X126" s="51" t="e">
        <f t="shared" si="42"/>
        <v>#NUM!</v>
      </c>
      <c r="Y126" s="51">
        <f t="shared" si="43"/>
        <v>12.519</v>
      </c>
      <c r="Z126" s="51">
        <f>IF(Use_BOM_DF,M126/10,MIN(0.972+(0.342*LN(Weather_Site!J129))-(0.245*LN(Weather_Site!I129)),1))</f>
        <v>0</v>
      </c>
      <c r="AA126" s="52">
        <f t="shared" si="44"/>
        <v>0</v>
      </c>
      <c r="AB126" s="52">
        <f t="shared" si="45"/>
        <v>0</v>
      </c>
      <c r="AC126" s="52">
        <f t="shared" si="46"/>
        <v>0</v>
      </c>
      <c r="AD126" s="51">
        <f t="shared" si="47"/>
        <v>0</v>
      </c>
      <c r="AE126" s="51">
        <f t="shared" si="48"/>
        <v>-2.19</v>
      </c>
      <c r="AF126" s="53">
        <f t="shared" si="49"/>
        <v>0</v>
      </c>
      <c r="AG126" s="53" t="e">
        <f t="shared" si="50"/>
        <v>#NUM!</v>
      </c>
      <c r="AH126" s="294">
        <f t="shared" si="51"/>
        <v>0</v>
      </c>
    </row>
    <row r="127" spans="1:34" x14ac:dyDescent="0.35">
      <c r="A127" s="45" t="str">
        <f>Weather_Site!A130</f>
        <v>Sat</v>
      </c>
      <c r="B127" s="46">
        <f>Weather_Site!B130</f>
        <v>0</v>
      </c>
      <c r="C127" s="47">
        <f>Weather_Site!C130</f>
        <v>0</v>
      </c>
      <c r="D127" s="48">
        <f>Weather_Site!D130</f>
        <v>0</v>
      </c>
      <c r="E127" s="48">
        <f>Weather_Site!E130</f>
        <v>0</v>
      </c>
      <c r="F127" s="49">
        <f>Weather_Site!F130</f>
        <v>0</v>
      </c>
      <c r="G127" s="48">
        <f>Weather_Site!G130</f>
        <v>0</v>
      </c>
      <c r="H127" s="48">
        <f>IF(Weather_Site!M130&lt;180,Weather_Site!M130+180,Weather_Site!M130-180)</f>
        <v>180</v>
      </c>
      <c r="I127" s="172">
        <f t="shared" si="29"/>
        <v>0</v>
      </c>
      <c r="J127" s="214">
        <f t="shared" si="30"/>
        <v>3</v>
      </c>
      <c r="K127" s="48">
        <f t="shared" si="31"/>
        <v>0</v>
      </c>
      <c r="L127" s="172">
        <f t="shared" si="53"/>
        <v>5</v>
      </c>
      <c r="M127" s="51">
        <f>IF(Use_BOM_DF,Weather_Site!H130,IF(0.191*(Weather_Site!K130+104)*(Weather_Site!J130+1)^1.5/(3.52*(Weather_Site!J130+1)^1.5+Weather_Site!I130-1)&gt;10, 10,0.191*(Weather_Site!K130+104)*(Weather_Site!J130+1)^1.5/(3.52*(Weather_Site!J130+1)^1.5+Weather_Site!I130-1)))</f>
        <v>0</v>
      </c>
      <c r="N127" s="51" t="e">
        <f t="shared" si="32"/>
        <v>#NUM!</v>
      </c>
      <c r="O127" s="52" t="e">
        <f t="shared" si="33"/>
        <v>#NUM!</v>
      </c>
      <c r="P127" s="52" t="e">
        <f t="shared" si="34"/>
        <v>#NUM!</v>
      </c>
      <c r="Q127" s="51" t="e">
        <f t="shared" si="35"/>
        <v>#NUM!</v>
      </c>
      <c r="R127" s="53" t="e">
        <f t="shared" si="36"/>
        <v>#NUM!</v>
      </c>
      <c r="S127" s="53" t="e">
        <f t="shared" si="37"/>
        <v>#NUM!</v>
      </c>
      <c r="T127" s="53">
        <f t="shared" si="38"/>
        <v>0</v>
      </c>
      <c r="U127" s="51">
        <f t="shared" si="39"/>
        <v>3.0338080000000001</v>
      </c>
      <c r="V127" s="52">
        <f t="shared" si="40"/>
        <v>0</v>
      </c>
      <c r="W127" s="52">
        <f t="shared" si="41"/>
        <v>0</v>
      </c>
      <c r="X127" s="51" t="e">
        <f t="shared" si="42"/>
        <v>#NUM!</v>
      </c>
      <c r="Y127" s="51">
        <f t="shared" si="43"/>
        <v>12.519</v>
      </c>
      <c r="Z127" s="51">
        <f>IF(Use_BOM_DF,M127/10,MIN(0.972+(0.342*LN(Weather_Site!J130))-(0.245*LN(Weather_Site!I130)),1))</f>
        <v>0</v>
      </c>
      <c r="AA127" s="52">
        <f t="shared" si="44"/>
        <v>0</v>
      </c>
      <c r="AB127" s="52">
        <f t="shared" si="45"/>
        <v>0</v>
      </c>
      <c r="AC127" s="52">
        <f t="shared" si="46"/>
        <v>0</v>
      </c>
      <c r="AD127" s="51">
        <f t="shared" si="47"/>
        <v>0</v>
      </c>
      <c r="AE127" s="51">
        <f t="shared" si="48"/>
        <v>-2.19</v>
      </c>
      <c r="AF127" s="53">
        <f t="shared" si="49"/>
        <v>0</v>
      </c>
      <c r="AG127" s="53" t="e">
        <f t="shared" si="50"/>
        <v>#NUM!</v>
      </c>
      <c r="AH127" s="294">
        <f t="shared" si="51"/>
        <v>0</v>
      </c>
    </row>
    <row r="128" spans="1:34" x14ac:dyDescent="0.35">
      <c r="A128" s="45" t="str">
        <f>Weather_Site!A131</f>
        <v>Sat</v>
      </c>
      <c r="B128" s="46">
        <f>Weather_Site!B131</f>
        <v>0</v>
      </c>
      <c r="C128" s="47">
        <f>Weather_Site!C131</f>
        <v>0</v>
      </c>
      <c r="D128" s="48">
        <f>Weather_Site!D131</f>
        <v>0</v>
      </c>
      <c r="E128" s="48">
        <f>Weather_Site!E131</f>
        <v>0</v>
      </c>
      <c r="F128" s="49">
        <f>Weather_Site!F131</f>
        <v>0</v>
      </c>
      <c r="G128" s="48">
        <f>Weather_Site!G131</f>
        <v>0</v>
      </c>
      <c r="H128" s="48">
        <f>IF(Weather_Site!M131&lt;180,Weather_Site!M131+180,Weather_Site!M131-180)</f>
        <v>180</v>
      </c>
      <c r="I128" s="172">
        <f t="shared" si="29"/>
        <v>0</v>
      </c>
      <c r="J128" s="214">
        <f t="shared" si="30"/>
        <v>3</v>
      </c>
      <c r="K128" s="48">
        <f t="shared" si="31"/>
        <v>0</v>
      </c>
      <c r="L128" s="172">
        <f t="shared" si="53"/>
        <v>5</v>
      </c>
      <c r="M128" s="51">
        <f>IF(Use_BOM_DF,Weather_Site!H131,IF(0.191*(Weather_Site!K131+104)*(Weather_Site!J131+1)^1.5/(3.52*(Weather_Site!J131+1)^1.5+Weather_Site!I131-1)&gt;10, 10,0.191*(Weather_Site!K131+104)*(Weather_Site!J131+1)^1.5/(3.52*(Weather_Site!J131+1)^1.5+Weather_Site!I131-1)))</f>
        <v>0</v>
      </c>
      <c r="N128" s="51" t="e">
        <f t="shared" si="32"/>
        <v>#NUM!</v>
      </c>
      <c r="O128" s="52" t="e">
        <f t="shared" si="33"/>
        <v>#NUM!</v>
      </c>
      <c r="P128" s="52" t="e">
        <f t="shared" si="34"/>
        <v>#NUM!</v>
      </c>
      <c r="Q128" s="51" t="e">
        <f t="shared" si="35"/>
        <v>#NUM!</v>
      </c>
      <c r="R128" s="53" t="e">
        <f t="shared" si="36"/>
        <v>#NUM!</v>
      </c>
      <c r="S128" s="53" t="e">
        <f t="shared" si="37"/>
        <v>#NUM!</v>
      </c>
      <c r="T128" s="53">
        <f t="shared" si="38"/>
        <v>0</v>
      </c>
      <c r="U128" s="51">
        <f t="shared" si="39"/>
        <v>3.0338080000000001</v>
      </c>
      <c r="V128" s="52">
        <f t="shared" si="40"/>
        <v>0</v>
      </c>
      <c r="W128" s="52">
        <f t="shared" si="41"/>
        <v>0</v>
      </c>
      <c r="X128" s="51" t="e">
        <f t="shared" si="42"/>
        <v>#NUM!</v>
      </c>
      <c r="Y128" s="51">
        <f t="shared" si="43"/>
        <v>12.519</v>
      </c>
      <c r="Z128" s="51">
        <f>IF(Use_BOM_DF,M128/10,MIN(0.972+(0.342*LN(Weather_Site!J131))-(0.245*LN(Weather_Site!I131)),1))</f>
        <v>0</v>
      </c>
      <c r="AA128" s="52">
        <f t="shared" si="44"/>
        <v>0</v>
      </c>
      <c r="AB128" s="52">
        <f t="shared" si="45"/>
        <v>0</v>
      </c>
      <c r="AC128" s="52">
        <f t="shared" si="46"/>
        <v>0</v>
      </c>
      <c r="AD128" s="51">
        <f t="shared" si="47"/>
        <v>0</v>
      </c>
      <c r="AE128" s="51">
        <f t="shared" si="48"/>
        <v>-2.19</v>
      </c>
      <c r="AF128" s="53">
        <f t="shared" si="49"/>
        <v>0</v>
      </c>
      <c r="AG128" s="53" t="e">
        <f t="shared" si="50"/>
        <v>#NUM!</v>
      </c>
      <c r="AH128" s="294">
        <f t="shared" si="51"/>
        <v>0</v>
      </c>
    </row>
    <row r="129" spans="1:34" x14ac:dyDescent="0.35">
      <c r="A129" s="45" t="str">
        <f>Weather_Site!A132</f>
        <v>Sat</v>
      </c>
      <c r="B129" s="46">
        <f>Weather_Site!B132</f>
        <v>0</v>
      </c>
      <c r="C129" s="47">
        <f>Weather_Site!C132</f>
        <v>0</v>
      </c>
      <c r="D129" s="48">
        <f>Weather_Site!D132</f>
        <v>0</v>
      </c>
      <c r="E129" s="48">
        <f>Weather_Site!E132</f>
        <v>0</v>
      </c>
      <c r="F129" s="49">
        <f>Weather_Site!F132</f>
        <v>0</v>
      </c>
      <c r="G129" s="48">
        <f>Weather_Site!G132</f>
        <v>0</v>
      </c>
      <c r="H129" s="48">
        <f>IF(Weather_Site!M132&lt;180,Weather_Site!M132+180,Weather_Site!M132-180)</f>
        <v>180</v>
      </c>
      <c r="I129" s="172">
        <f t="shared" si="29"/>
        <v>0</v>
      </c>
      <c r="J129" s="214">
        <f t="shared" si="30"/>
        <v>3</v>
      </c>
      <c r="K129" s="48">
        <f t="shared" si="31"/>
        <v>0</v>
      </c>
      <c r="L129" s="172">
        <f t="shared" si="53"/>
        <v>5</v>
      </c>
      <c r="M129" s="51">
        <f>IF(Use_BOM_DF,Weather_Site!H132,IF(0.191*(Weather_Site!K132+104)*(Weather_Site!J132+1)^1.5/(3.52*(Weather_Site!J132+1)^1.5+Weather_Site!I132-1)&gt;10, 10,0.191*(Weather_Site!K132+104)*(Weather_Site!J132+1)^1.5/(3.52*(Weather_Site!J132+1)^1.5+Weather_Site!I132-1)))</f>
        <v>0</v>
      </c>
      <c r="N129" s="51" t="e">
        <f t="shared" si="32"/>
        <v>#NUM!</v>
      </c>
      <c r="O129" s="52" t="e">
        <f t="shared" si="33"/>
        <v>#NUM!</v>
      </c>
      <c r="P129" s="52" t="e">
        <f t="shared" si="34"/>
        <v>#NUM!</v>
      </c>
      <c r="Q129" s="51" t="e">
        <f t="shared" si="35"/>
        <v>#NUM!</v>
      </c>
      <c r="R129" s="53" t="e">
        <f t="shared" si="36"/>
        <v>#NUM!</v>
      </c>
      <c r="S129" s="53" t="e">
        <f t="shared" si="37"/>
        <v>#NUM!</v>
      </c>
      <c r="T129" s="53">
        <f t="shared" si="38"/>
        <v>0</v>
      </c>
      <c r="U129" s="51">
        <f t="shared" si="39"/>
        <v>3.0338080000000001</v>
      </c>
      <c r="V129" s="52">
        <f t="shared" si="40"/>
        <v>0</v>
      </c>
      <c r="W129" s="52">
        <f t="shared" si="41"/>
        <v>0</v>
      </c>
      <c r="X129" s="51" t="e">
        <f t="shared" si="42"/>
        <v>#NUM!</v>
      </c>
      <c r="Y129" s="51">
        <f t="shared" si="43"/>
        <v>12.519</v>
      </c>
      <c r="Z129" s="51">
        <f>IF(Use_BOM_DF,M129/10,MIN(0.972+(0.342*LN(Weather_Site!J132))-(0.245*LN(Weather_Site!I132)),1))</f>
        <v>0</v>
      </c>
      <c r="AA129" s="52">
        <f t="shared" si="44"/>
        <v>0</v>
      </c>
      <c r="AB129" s="52">
        <f t="shared" si="45"/>
        <v>0</v>
      </c>
      <c r="AC129" s="52">
        <f t="shared" si="46"/>
        <v>0</v>
      </c>
      <c r="AD129" s="51">
        <f t="shared" si="47"/>
        <v>0</v>
      </c>
      <c r="AE129" s="51">
        <f t="shared" si="48"/>
        <v>-2.19</v>
      </c>
      <c r="AF129" s="53">
        <f t="shared" si="49"/>
        <v>0</v>
      </c>
      <c r="AG129" s="53" t="e">
        <f t="shared" si="50"/>
        <v>#NUM!</v>
      </c>
      <c r="AH129" s="294">
        <f t="shared" si="51"/>
        <v>0</v>
      </c>
    </row>
    <row r="130" spans="1:34" x14ac:dyDescent="0.35">
      <c r="A130" s="23" t="str">
        <f>Weather_Site!A133</f>
        <v>Sat</v>
      </c>
      <c r="B130" s="24">
        <f>Weather_Site!B133</f>
        <v>0</v>
      </c>
      <c r="C130" s="25">
        <f>Weather_Site!C133</f>
        <v>0</v>
      </c>
      <c r="D130" s="27">
        <f>Weather_Site!D133</f>
        <v>0</v>
      </c>
      <c r="E130" s="27">
        <f>Weather_Site!E133</f>
        <v>0</v>
      </c>
      <c r="F130" s="28">
        <f>Weather_Site!F133</f>
        <v>0</v>
      </c>
      <c r="G130" s="27">
        <f>Weather_Site!G133</f>
        <v>0</v>
      </c>
      <c r="H130" s="27">
        <f>IF(Weather_Site!M133&lt;180,Weather_Site!M133+180,Weather_Site!M133-180)</f>
        <v>180</v>
      </c>
      <c r="I130" s="172">
        <f t="shared" si="29"/>
        <v>0</v>
      </c>
      <c r="J130" s="214">
        <f t="shared" si="30"/>
        <v>3</v>
      </c>
      <c r="K130" s="27">
        <f t="shared" si="31"/>
        <v>0</v>
      </c>
      <c r="L130" s="172">
        <f t="shared" si="53"/>
        <v>5</v>
      </c>
      <c r="M130" s="32">
        <f>IF(Use_BOM_DF,Weather_Site!H133,IF(0.191*(Weather_Site!K133+104)*(Weather_Site!J133+1)^1.5/(3.52*(Weather_Site!J133+1)^1.5+Weather_Site!I133-1)&gt;10, 10,0.191*(Weather_Site!K133+104)*(Weather_Site!J133+1)^1.5/(3.52*(Weather_Site!J133+1)^1.5+Weather_Site!I133-1)))</f>
        <v>0</v>
      </c>
      <c r="N130" s="32" t="e">
        <f t="shared" si="32"/>
        <v>#NUM!</v>
      </c>
      <c r="O130" s="33" t="e">
        <f t="shared" si="33"/>
        <v>#NUM!</v>
      </c>
      <c r="P130" s="33" t="e">
        <f t="shared" si="34"/>
        <v>#NUM!</v>
      </c>
      <c r="Q130" s="32" t="e">
        <f t="shared" si="35"/>
        <v>#NUM!</v>
      </c>
      <c r="R130" s="42" t="e">
        <f t="shared" si="36"/>
        <v>#NUM!</v>
      </c>
      <c r="S130" s="42" t="e">
        <f t="shared" si="37"/>
        <v>#NUM!</v>
      </c>
      <c r="T130" s="42">
        <f t="shared" si="38"/>
        <v>0</v>
      </c>
      <c r="U130" s="32">
        <f t="shared" si="39"/>
        <v>3.0338080000000001</v>
      </c>
      <c r="V130" s="33">
        <f t="shared" si="40"/>
        <v>0</v>
      </c>
      <c r="W130" s="33">
        <f t="shared" si="41"/>
        <v>0</v>
      </c>
      <c r="X130" s="32" t="e">
        <f t="shared" si="42"/>
        <v>#NUM!</v>
      </c>
      <c r="Y130" s="32">
        <f t="shared" si="43"/>
        <v>12.519</v>
      </c>
      <c r="Z130" s="268">
        <f>IF(Use_BOM_DF,M130/10,MIN(0.972+(0.342*LN(Weather_Site!J133))-(0.245*LN(Weather_Site!I133)),1))</f>
        <v>0</v>
      </c>
      <c r="AA130" s="33">
        <f t="shared" si="44"/>
        <v>0</v>
      </c>
      <c r="AB130" s="33">
        <f t="shared" si="45"/>
        <v>0</v>
      </c>
      <c r="AC130" s="33">
        <f t="shared" si="46"/>
        <v>0</v>
      </c>
      <c r="AD130" s="32">
        <f t="shared" si="47"/>
        <v>0</v>
      </c>
      <c r="AE130" s="32">
        <f t="shared" si="48"/>
        <v>-2.19</v>
      </c>
      <c r="AF130" s="42">
        <f t="shared" si="49"/>
        <v>0</v>
      </c>
      <c r="AG130" s="42" t="e">
        <f t="shared" si="50"/>
        <v>#NUM!</v>
      </c>
      <c r="AH130" s="83">
        <f t="shared" si="51"/>
        <v>0</v>
      </c>
    </row>
    <row r="131" spans="1:34" x14ac:dyDescent="0.35">
      <c r="A131" s="23" t="str">
        <f>Weather_Site!A134</f>
        <v>Sat</v>
      </c>
      <c r="B131" s="24">
        <f>Weather_Site!B134</f>
        <v>0</v>
      </c>
      <c r="C131" s="25">
        <f>Weather_Site!C134</f>
        <v>0</v>
      </c>
      <c r="D131" s="27">
        <f>Weather_Site!D134</f>
        <v>0</v>
      </c>
      <c r="E131" s="27">
        <f>Weather_Site!E134</f>
        <v>0</v>
      </c>
      <c r="F131" s="28">
        <f>Weather_Site!F134</f>
        <v>0</v>
      </c>
      <c r="G131" s="27">
        <f>Weather_Site!G134</f>
        <v>0</v>
      </c>
      <c r="H131" s="27">
        <f>IF(Weather_Site!M134&lt;180,Weather_Site!M134+180,Weather_Site!M134-180)</f>
        <v>180</v>
      </c>
      <c r="I131" s="172">
        <f t="shared" si="29"/>
        <v>0</v>
      </c>
      <c r="J131" s="214">
        <f t="shared" si="30"/>
        <v>3</v>
      </c>
      <c r="K131" s="27">
        <f t="shared" si="31"/>
        <v>0</v>
      </c>
      <c r="L131" s="172">
        <f t="shared" si="53"/>
        <v>5</v>
      </c>
      <c r="M131" s="32">
        <f>IF(Use_BOM_DF,Weather_Site!H134,IF(0.191*(Weather_Site!K134+104)*(Weather_Site!J134+1)^1.5/(3.52*(Weather_Site!J134+1)^1.5+Weather_Site!I134-1)&gt;10, 10,0.191*(Weather_Site!K134+104)*(Weather_Site!J134+1)^1.5/(3.52*(Weather_Site!J134+1)^1.5+Weather_Site!I134-1)))</f>
        <v>0</v>
      </c>
      <c r="N131" s="32" t="e">
        <f t="shared" si="32"/>
        <v>#NUM!</v>
      </c>
      <c r="O131" s="33" t="e">
        <f t="shared" si="33"/>
        <v>#NUM!</v>
      </c>
      <c r="P131" s="33" t="e">
        <f t="shared" si="34"/>
        <v>#NUM!</v>
      </c>
      <c r="Q131" s="32" t="e">
        <f t="shared" si="35"/>
        <v>#NUM!</v>
      </c>
      <c r="R131" s="42" t="e">
        <f t="shared" si="36"/>
        <v>#NUM!</v>
      </c>
      <c r="S131" s="42" t="e">
        <f t="shared" si="37"/>
        <v>#NUM!</v>
      </c>
      <c r="T131" s="42">
        <f t="shared" si="38"/>
        <v>0</v>
      </c>
      <c r="U131" s="32">
        <f t="shared" si="39"/>
        <v>3.0338080000000001</v>
      </c>
      <c r="V131" s="33">
        <f t="shared" si="40"/>
        <v>0</v>
      </c>
      <c r="W131" s="33">
        <f t="shared" si="41"/>
        <v>0</v>
      </c>
      <c r="X131" s="32" t="e">
        <f t="shared" si="42"/>
        <v>#NUM!</v>
      </c>
      <c r="Y131" s="32">
        <f t="shared" si="43"/>
        <v>12.519</v>
      </c>
      <c r="Z131" s="268">
        <f>IF(Use_BOM_DF,M131/10,MIN(0.972+(0.342*LN(Weather_Site!J134))-(0.245*LN(Weather_Site!I134)),1))</f>
        <v>0</v>
      </c>
      <c r="AA131" s="33">
        <f t="shared" si="44"/>
        <v>0</v>
      </c>
      <c r="AB131" s="33">
        <f t="shared" si="45"/>
        <v>0</v>
      </c>
      <c r="AC131" s="33">
        <f t="shared" si="46"/>
        <v>0</v>
      </c>
      <c r="AD131" s="32">
        <f t="shared" si="47"/>
        <v>0</v>
      </c>
      <c r="AE131" s="32">
        <f t="shared" si="48"/>
        <v>-2.19</v>
      </c>
      <c r="AF131" s="42">
        <f t="shared" si="49"/>
        <v>0</v>
      </c>
      <c r="AG131" s="42" t="e">
        <f t="shared" si="50"/>
        <v>#NUM!</v>
      </c>
      <c r="AH131" s="83">
        <f t="shared" si="51"/>
        <v>0</v>
      </c>
    </row>
    <row r="132" spans="1:34" x14ac:dyDescent="0.35">
      <c r="A132" s="23" t="str">
        <f>Weather_Site!A135</f>
        <v>Sat</v>
      </c>
      <c r="B132" s="24">
        <f>Weather_Site!B135</f>
        <v>0</v>
      </c>
      <c r="C132" s="25">
        <f>Weather_Site!C135</f>
        <v>0</v>
      </c>
      <c r="D132" s="27">
        <f>Weather_Site!D135</f>
        <v>0</v>
      </c>
      <c r="E132" s="27">
        <f>Weather_Site!E135</f>
        <v>0</v>
      </c>
      <c r="F132" s="28">
        <f>Weather_Site!F135</f>
        <v>0</v>
      </c>
      <c r="G132" s="27">
        <f>Weather_Site!G135</f>
        <v>0</v>
      </c>
      <c r="H132" s="27">
        <f>IF(Weather_Site!M135&lt;180,Weather_Site!M135+180,Weather_Site!M135-180)</f>
        <v>180</v>
      </c>
      <c r="I132" s="172">
        <f t="shared" si="29"/>
        <v>0</v>
      </c>
      <c r="J132" s="214">
        <f t="shared" si="30"/>
        <v>3</v>
      </c>
      <c r="K132" s="27">
        <f t="shared" si="31"/>
        <v>0</v>
      </c>
      <c r="L132" s="172">
        <f t="shared" si="53"/>
        <v>5</v>
      </c>
      <c r="M132" s="32">
        <f>IF(Use_BOM_DF,Weather_Site!H135,IF(0.191*(Weather_Site!K135+104)*(Weather_Site!J135+1)^1.5/(3.52*(Weather_Site!J135+1)^1.5+Weather_Site!I135-1)&gt;10, 10,0.191*(Weather_Site!K135+104)*(Weather_Site!J135+1)^1.5/(3.52*(Weather_Site!J135+1)^1.5+Weather_Site!I135-1)))</f>
        <v>0</v>
      </c>
      <c r="N132" s="32" t="e">
        <f t="shared" si="32"/>
        <v>#NUM!</v>
      </c>
      <c r="O132" s="33" t="e">
        <f t="shared" si="33"/>
        <v>#NUM!</v>
      </c>
      <c r="P132" s="33" t="e">
        <f t="shared" si="34"/>
        <v>#NUM!</v>
      </c>
      <c r="Q132" s="32" t="e">
        <f t="shared" si="35"/>
        <v>#NUM!</v>
      </c>
      <c r="R132" s="42" t="e">
        <f t="shared" si="36"/>
        <v>#NUM!</v>
      </c>
      <c r="S132" s="42" t="e">
        <f t="shared" si="37"/>
        <v>#NUM!</v>
      </c>
      <c r="T132" s="42">
        <f t="shared" si="38"/>
        <v>0</v>
      </c>
      <c r="U132" s="32">
        <f t="shared" si="39"/>
        <v>3.0338080000000001</v>
      </c>
      <c r="V132" s="33">
        <f t="shared" si="40"/>
        <v>0</v>
      </c>
      <c r="W132" s="33">
        <f t="shared" si="41"/>
        <v>0</v>
      </c>
      <c r="X132" s="32" t="e">
        <f t="shared" si="42"/>
        <v>#NUM!</v>
      </c>
      <c r="Y132" s="32">
        <f t="shared" si="43"/>
        <v>12.519</v>
      </c>
      <c r="Z132" s="268">
        <f>IF(Use_BOM_DF,M132/10,MIN(0.972+(0.342*LN(Weather_Site!J135))-(0.245*LN(Weather_Site!I135)),1))</f>
        <v>0</v>
      </c>
      <c r="AA132" s="33">
        <f t="shared" si="44"/>
        <v>0</v>
      </c>
      <c r="AB132" s="33">
        <f t="shared" si="45"/>
        <v>0</v>
      </c>
      <c r="AC132" s="33">
        <f t="shared" si="46"/>
        <v>0</v>
      </c>
      <c r="AD132" s="32">
        <f t="shared" si="47"/>
        <v>0</v>
      </c>
      <c r="AE132" s="32">
        <f t="shared" si="48"/>
        <v>-2.19</v>
      </c>
      <c r="AF132" s="42">
        <f t="shared" si="49"/>
        <v>0</v>
      </c>
      <c r="AG132" s="42" t="e">
        <f t="shared" si="50"/>
        <v>#NUM!</v>
      </c>
      <c r="AH132" s="83">
        <f t="shared" si="51"/>
        <v>0</v>
      </c>
    </row>
    <row r="133" spans="1:34" x14ac:dyDescent="0.35">
      <c r="A133" s="23" t="str">
        <f>Weather_Site!A136</f>
        <v>Sat</v>
      </c>
      <c r="B133" s="24">
        <f>Weather_Site!B136</f>
        <v>0</v>
      </c>
      <c r="C133" s="25">
        <f>Weather_Site!C136</f>
        <v>0</v>
      </c>
      <c r="D133" s="27">
        <f>Weather_Site!D136</f>
        <v>0</v>
      </c>
      <c r="E133" s="27">
        <f>Weather_Site!E136</f>
        <v>0</v>
      </c>
      <c r="F133" s="28">
        <f>Weather_Site!F136</f>
        <v>0</v>
      </c>
      <c r="G133" s="27">
        <f>Weather_Site!G136</f>
        <v>0</v>
      </c>
      <c r="H133" s="27">
        <f>IF(Weather_Site!M136&lt;180,Weather_Site!M136+180,Weather_Site!M136-180)</f>
        <v>180</v>
      </c>
      <c r="I133" s="172">
        <f t="shared" si="29"/>
        <v>0</v>
      </c>
      <c r="J133" s="214">
        <f t="shared" si="30"/>
        <v>3</v>
      </c>
      <c r="K133" s="27">
        <f t="shared" si="31"/>
        <v>0</v>
      </c>
      <c r="L133" s="172">
        <f t="shared" si="53"/>
        <v>5</v>
      </c>
      <c r="M133" s="32">
        <f>IF(Use_BOM_DF,Weather_Site!H136,IF(0.191*(Weather_Site!K136+104)*(Weather_Site!J136+1)^1.5/(3.52*(Weather_Site!J136+1)^1.5+Weather_Site!I136-1)&gt;10, 10,0.191*(Weather_Site!K136+104)*(Weather_Site!J136+1)^1.5/(3.52*(Weather_Site!J136+1)^1.5+Weather_Site!I136-1)))</f>
        <v>0</v>
      </c>
      <c r="N133" s="32" t="e">
        <f t="shared" si="32"/>
        <v>#NUM!</v>
      </c>
      <c r="O133" s="33" t="e">
        <f t="shared" si="33"/>
        <v>#NUM!</v>
      </c>
      <c r="P133" s="33" t="e">
        <f t="shared" si="34"/>
        <v>#NUM!</v>
      </c>
      <c r="Q133" s="32" t="e">
        <f t="shared" si="35"/>
        <v>#NUM!</v>
      </c>
      <c r="R133" s="42" t="e">
        <f t="shared" si="36"/>
        <v>#NUM!</v>
      </c>
      <c r="S133" s="42" t="e">
        <f t="shared" si="37"/>
        <v>#NUM!</v>
      </c>
      <c r="T133" s="42">
        <f t="shared" si="38"/>
        <v>0</v>
      </c>
      <c r="U133" s="32">
        <f t="shared" si="39"/>
        <v>3.0338080000000001</v>
      </c>
      <c r="V133" s="33">
        <f t="shared" si="40"/>
        <v>0</v>
      </c>
      <c r="W133" s="33">
        <f t="shared" si="41"/>
        <v>0</v>
      </c>
      <c r="X133" s="32" t="e">
        <f t="shared" si="42"/>
        <v>#NUM!</v>
      </c>
      <c r="Y133" s="32">
        <f t="shared" si="43"/>
        <v>12.519</v>
      </c>
      <c r="Z133" s="268">
        <f>IF(Use_BOM_DF,M133/10,MIN(0.972+(0.342*LN(Weather_Site!J136))-(0.245*LN(Weather_Site!I136)),1))</f>
        <v>0</v>
      </c>
      <c r="AA133" s="33">
        <f t="shared" si="44"/>
        <v>0</v>
      </c>
      <c r="AB133" s="33">
        <f t="shared" si="45"/>
        <v>0</v>
      </c>
      <c r="AC133" s="33">
        <f t="shared" si="46"/>
        <v>0</v>
      </c>
      <c r="AD133" s="32">
        <f t="shared" si="47"/>
        <v>0</v>
      </c>
      <c r="AE133" s="32">
        <f t="shared" si="48"/>
        <v>-2.19</v>
      </c>
      <c r="AF133" s="42">
        <f t="shared" si="49"/>
        <v>0</v>
      </c>
      <c r="AG133" s="42" t="e">
        <f t="shared" si="50"/>
        <v>#NUM!</v>
      </c>
      <c r="AH133" s="83">
        <f t="shared" si="51"/>
        <v>0</v>
      </c>
    </row>
    <row r="134" spans="1:34" x14ac:dyDescent="0.35">
      <c r="A134" s="23" t="str">
        <f>Weather_Site!A137</f>
        <v>Sat</v>
      </c>
      <c r="B134" s="24">
        <f>Weather_Site!B137</f>
        <v>0</v>
      </c>
      <c r="C134" s="25">
        <f>Weather_Site!C137</f>
        <v>0</v>
      </c>
      <c r="D134" s="27">
        <f>Weather_Site!D137</f>
        <v>0</v>
      </c>
      <c r="E134" s="27">
        <f>Weather_Site!E137</f>
        <v>0</v>
      </c>
      <c r="F134" s="28">
        <f>Weather_Site!F137</f>
        <v>0</v>
      </c>
      <c r="G134" s="27">
        <f>Weather_Site!G137</f>
        <v>0</v>
      </c>
      <c r="H134" s="27">
        <f>IF(Weather_Site!M137&lt;180,Weather_Site!M137+180,Weather_Site!M137-180)</f>
        <v>180</v>
      </c>
      <c r="I134" s="172">
        <f t="shared" si="29"/>
        <v>0</v>
      </c>
      <c r="J134" s="214">
        <f t="shared" si="30"/>
        <v>3</v>
      </c>
      <c r="K134" s="27">
        <f t="shared" si="31"/>
        <v>0</v>
      </c>
      <c r="L134" s="172">
        <f t="shared" si="53"/>
        <v>5</v>
      </c>
      <c r="M134" s="32">
        <f>IF(Use_BOM_DF,Weather_Site!H137,IF(0.191*(Weather_Site!K137+104)*(Weather_Site!J137+1)^1.5/(3.52*(Weather_Site!J137+1)^1.5+Weather_Site!I137-1)&gt;10, 10,0.191*(Weather_Site!K137+104)*(Weather_Site!J137+1)^1.5/(3.52*(Weather_Site!J137+1)^1.5+Weather_Site!I137-1)))</f>
        <v>0</v>
      </c>
      <c r="N134" s="32" t="e">
        <f t="shared" si="32"/>
        <v>#NUM!</v>
      </c>
      <c r="O134" s="33" t="e">
        <f t="shared" si="33"/>
        <v>#NUM!</v>
      </c>
      <c r="P134" s="33" t="e">
        <f t="shared" si="34"/>
        <v>#NUM!</v>
      </c>
      <c r="Q134" s="32" t="e">
        <f t="shared" si="35"/>
        <v>#NUM!</v>
      </c>
      <c r="R134" s="42" t="e">
        <f t="shared" si="36"/>
        <v>#NUM!</v>
      </c>
      <c r="S134" s="42" t="e">
        <f t="shared" si="37"/>
        <v>#NUM!</v>
      </c>
      <c r="T134" s="42">
        <f t="shared" si="38"/>
        <v>0</v>
      </c>
      <c r="U134" s="32">
        <f t="shared" si="39"/>
        <v>3.0338080000000001</v>
      </c>
      <c r="V134" s="33">
        <f t="shared" si="40"/>
        <v>0</v>
      </c>
      <c r="W134" s="33">
        <f t="shared" si="41"/>
        <v>0</v>
      </c>
      <c r="X134" s="32" t="e">
        <f t="shared" si="42"/>
        <v>#NUM!</v>
      </c>
      <c r="Y134" s="32">
        <f t="shared" si="43"/>
        <v>12.519</v>
      </c>
      <c r="Z134" s="268">
        <f>IF(Use_BOM_DF,M134/10,MIN(0.972+(0.342*LN(Weather_Site!J137))-(0.245*LN(Weather_Site!I137)),1))</f>
        <v>0</v>
      </c>
      <c r="AA134" s="33">
        <f t="shared" si="44"/>
        <v>0</v>
      </c>
      <c r="AB134" s="33">
        <f t="shared" si="45"/>
        <v>0</v>
      </c>
      <c r="AC134" s="33">
        <f t="shared" si="46"/>
        <v>0</v>
      </c>
      <c r="AD134" s="32">
        <f t="shared" si="47"/>
        <v>0</v>
      </c>
      <c r="AE134" s="32">
        <f t="shared" si="48"/>
        <v>-2.19</v>
      </c>
      <c r="AF134" s="42">
        <f t="shared" si="49"/>
        <v>0</v>
      </c>
      <c r="AG134" s="42" t="e">
        <f t="shared" si="50"/>
        <v>#NUM!</v>
      </c>
      <c r="AH134" s="83">
        <f t="shared" si="51"/>
        <v>0</v>
      </c>
    </row>
    <row r="135" spans="1:34" x14ac:dyDescent="0.35">
      <c r="A135" s="23" t="str">
        <f>Weather_Site!A138</f>
        <v>Sat</v>
      </c>
      <c r="B135" s="24">
        <f>Weather_Site!B138</f>
        <v>0</v>
      </c>
      <c r="C135" s="25">
        <f>Weather_Site!C138</f>
        <v>0</v>
      </c>
      <c r="D135" s="27">
        <f>Weather_Site!D138</f>
        <v>0</v>
      </c>
      <c r="E135" s="27">
        <f>Weather_Site!E138</f>
        <v>0</v>
      </c>
      <c r="F135" s="28">
        <f>Weather_Site!F138</f>
        <v>0</v>
      </c>
      <c r="G135" s="27">
        <f>Weather_Site!G138</f>
        <v>0</v>
      </c>
      <c r="H135" s="27">
        <f>IF(Weather_Site!M138&lt;180,Weather_Site!M138+180,Weather_Site!M138-180)</f>
        <v>180</v>
      </c>
      <c r="I135" s="172">
        <f t="shared" si="29"/>
        <v>0</v>
      </c>
      <c r="J135" s="214">
        <f t="shared" si="30"/>
        <v>3</v>
      </c>
      <c r="K135" s="27">
        <f t="shared" si="31"/>
        <v>0</v>
      </c>
      <c r="L135" s="172">
        <f t="shared" si="53"/>
        <v>5</v>
      </c>
      <c r="M135" s="32">
        <f>IF(Use_BOM_DF,Weather_Site!H138,IF(0.191*(Weather_Site!K138+104)*(Weather_Site!J138+1)^1.5/(3.52*(Weather_Site!J138+1)^1.5+Weather_Site!I138-1)&gt;10, 10,0.191*(Weather_Site!K138+104)*(Weather_Site!J138+1)^1.5/(3.52*(Weather_Site!J138+1)^1.5+Weather_Site!I138-1)))</f>
        <v>0</v>
      </c>
      <c r="N135" s="32" t="e">
        <f t="shared" si="32"/>
        <v>#NUM!</v>
      </c>
      <c r="O135" s="33" t="e">
        <f t="shared" si="33"/>
        <v>#NUM!</v>
      </c>
      <c r="P135" s="33" t="e">
        <f t="shared" si="34"/>
        <v>#NUM!</v>
      </c>
      <c r="Q135" s="32" t="e">
        <f t="shared" si="35"/>
        <v>#NUM!</v>
      </c>
      <c r="R135" s="42" t="e">
        <f t="shared" si="36"/>
        <v>#NUM!</v>
      </c>
      <c r="S135" s="42" t="e">
        <f t="shared" si="37"/>
        <v>#NUM!</v>
      </c>
      <c r="T135" s="42">
        <f t="shared" si="38"/>
        <v>0</v>
      </c>
      <c r="U135" s="32">
        <f t="shared" si="39"/>
        <v>3.0338080000000001</v>
      </c>
      <c r="V135" s="33">
        <f t="shared" si="40"/>
        <v>0</v>
      </c>
      <c r="W135" s="33">
        <f t="shared" si="41"/>
        <v>0</v>
      </c>
      <c r="X135" s="32" t="e">
        <f t="shared" si="42"/>
        <v>#NUM!</v>
      </c>
      <c r="Y135" s="32">
        <f t="shared" si="43"/>
        <v>12.519</v>
      </c>
      <c r="Z135" s="268">
        <f>IF(Use_BOM_DF,M135/10,MIN(0.972+(0.342*LN(Weather_Site!J138))-(0.245*LN(Weather_Site!I138)),1))</f>
        <v>0</v>
      </c>
      <c r="AA135" s="33">
        <f t="shared" si="44"/>
        <v>0</v>
      </c>
      <c r="AB135" s="33">
        <f t="shared" si="45"/>
        <v>0</v>
      </c>
      <c r="AC135" s="33">
        <f t="shared" si="46"/>
        <v>0</v>
      </c>
      <c r="AD135" s="32">
        <f t="shared" si="47"/>
        <v>0</v>
      </c>
      <c r="AE135" s="32">
        <f t="shared" si="48"/>
        <v>-2.19</v>
      </c>
      <c r="AF135" s="42">
        <f t="shared" si="49"/>
        <v>0</v>
      </c>
      <c r="AG135" s="42" t="e">
        <f t="shared" si="50"/>
        <v>#NUM!</v>
      </c>
      <c r="AH135" s="83">
        <f t="shared" si="51"/>
        <v>0</v>
      </c>
    </row>
    <row r="136" spans="1:34" x14ac:dyDescent="0.35">
      <c r="A136" s="23" t="str">
        <f>Weather_Site!A139</f>
        <v>Sat</v>
      </c>
      <c r="B136" s="24">
        <f>Weather_Site!B139</f>
        <v>0</v>
      </c>
      <c r="C136" s="25">
        <f>Weather_Site!C139</f>
        <v>0</v>
      </c>
      <c r="D136" s="27">
        <f>Weather_Site!D139</f>
        <v>0</v>
      </c>
      <c r="E136" s="27">
        <f>Weather_Site!E139</f>
        <v>0</v>
      </c>
      <c r="F136" s="28">
        <f>Weather_Site!F139</f>
        <v>0</v>
      </c>
      <c r="G136" s="27">
        <f>Weather_Site!G139</f>
        <v>0</v>
      </c>
      <c r="H136" s="27">
        <f>IF(Weather_Site!M139&lt;180,Weather_Site!M139+180,Weather_Site!M139-180)</f>
        <v>180</v>
      </c>
      <c r="I136" s="172">
        <f t="shared" si="29"/>
        <v>0</v>
      </c>
      <c r="J136" s="214">
        <f t="shared" si="30"/>
        <v>3</v>
      </c>
      <c r="K136" s="27">
        <f t="shared" si="31"/>
        <v>0</v>
      </c>
      <c r="L136" s="172">
        <f t="shared" si="53"/>
        <v>5</v>
      </c>
      <c r="M136" s="32">
        <f>IF(Use_BOM_DF,Weather_Site!H139,IF(0.191*(Weather_Site!K139+104)*(Weather_Site!J139+1)^1.5/(3.52*(Weather_Site!J139+1)^1.5+Weather_Site!I139-1)&gt;10, 10,0.191*(Weather_Site!K139+104)*(Weather_Site!J139+1)^1.5/(3.52*(Weather_Site!J139+1)^1.5+Weather_Site!I139-1)))</f>
        <v>0</v>
      </c>
      <c r="N136" s="32" t="e">
        <f t="shared" si="32"/>
        <v>#NUM!</v>
      </c>
      <c r="O136" s="33" t="e">
        <f t="shared" si="33"/>
        <v>#NUM!</v>
      </c>
      <c r="P136" s="33" t="e">
        <f t="shared" si="34"/>
        <v>#NUM!</v>
      </c>
      <c r="Q136" s="32" t="e">
        <f t="shared" si="35"/>
        <v>#NUM!</v>
      </c>
      <c r="R136" s="42" t="e">
        <f t="shared" si="36"/>
        <v>#NUM!</v>
      </c>
      <c r="S136" s="42" t="e">
        <f t="shared" si="37"/>
        <v>#NUM!</v>
      </c>
      <c r="T136" s="42">
        <f t="shared" si="38"/>
        <v>0</v>
      </c>
      <c r="U136" s="32">
        <f t="shared" si="39"/>
        <v>3.0338080000000001</v>
      </c>
      <c r="V136" s="33">
        <f t="shared" si="40"/>
        <v>0</v>
      </c>
      <c r="W136" s="33">
        <f t="shared" si="41"/>
        <v>0</v>
      </c>
      <c r="X136" s="32" t="e">
        <f t="shared" si="42"/>
        <v>#NUM!</v>
      </c>
      <c r="Y136" s="32">
        <f t="shared" si="43"/>
        <v>12.519</v>
      </c>
      <c r="Z136" s="268">
        <f>IF(Use_BOM_DF,M136/10,MIN(0.972+(0.342*LN(Weather_Site!J139))-(0.245*LN(Weather_Site!I139)),1))</f>
        <v>0</v>
      </c>
      <c r="AA136" s="33">
        <f t="shared" si="44"/>
        <v>0</v>
      </c>
      <c r="AB136" s="33">
        <f t="shared" si="45"/>
        <v>0</v>
      </c>
      <c r="AC136" s="33">
        <f t="shared" si="46"/>
        <v>0</v>
      </c>
      <c r="AD136" s="32">
        <f t="shared" si="47"/>
        <v>0</v>
      </c>
      <c r="AE136" s="32">
        <f t="shared" si="48"/>
        <v>-2.19</v>
      </c>
      <c r="AF136" s="42">
        <f t="shared" si="49"/>
        <v>0</v>
      </c>
      <c r="AG136" s="42" t="e">
        <f t="shared" si="50"/>
        <v>#NUM!</v>
      </c>
      <c r="AH136" s="83">
        <f t="shared" si="51"/>
        <v>0</v>
      </c>
    </row>
    <row r="137" spans="1:34" x14ac:dyDescent="0.35">
      <c r="A137" s="23" t="str">
        <f>Weather_Site!A140</f>
        <v>Sat</v>
      </c>
      <c r="B137" s="24">
        <f>Weather_Site!B140</f>
        <v>0</v>
      </c>
      <c r="C137" s="25">
        <f>Weather_Site!C140</f>
        <v>0</v>
      </c>
      <c r="D137" s="27">
        <f>Weather_Site!D140</f>
        <v>0</v>
      </c>
      <c r="E137" s="27">
        <f>Weather_Site!E140</f>
        <v>0</v>
      </c>
      <c r="F137" s="28">
        <f>Weather_Site!F140</f>
        <v>0</v>
      </c>
      <c r="G137" s="27">
        <f>Weather_Site!G140</f>
        <v>0</v>
      </c>
      <c r="H137" s="27">
        <f>IF(Weather_Site!M140&lt;180,Weather_Site!M140+180,Weather_Site!M140-180)</f>
        <v>180</v>
      </c>
      <c r="I137" s="172">
        <f t="shared" si="29"/>
        <v>0</v>
      </c>
      <c r="J137" s="214">
        <f t="shared" si="30"/>
        <v>3</v>
      </c>
      <c r="K137" s="27">
        <f t="shared" si="31"/>
        <v>0</v>
      </c>
      <c r="L137" s="172">
        <f t="shared" si="53"/>
        <v>5</v>
      </c>
      <c r="M137" s="32">
        <f>IF(Use_BOM_DF,Weather_Site!H140,IF(0.191*(Weather_Site!K140+104)*(Weather_Site!J140+1)^1.5/(3.52*(Weather_Site!J140+1)^1.5+Weather_Site!I140-1)&gt;10, 10,0.191*(Weather_Site!K140+104)*(Weather_Site!J140+1)^1.5/(3.52*(Weather_Site!J140+1)^1.5+Weather_Site!I140-1)))</f>
        <v>0</v>
      </c>
      <c r="N137" s="32" t="e">
        <f t="shared" si="32"/>
        <v>#NUM!</v>
      </c>
      <c r="O137" s="33" t="e">
        <f t="shared" si="33"/>
        <v>#NUM!</v>
      </c>
      <c r="P137" s="33" t="e">
        <f t="shared" si="34"/>
        <v>#NUM!</v>
      </c>
      <c r="Q137" s="32" t="e">
        <f t="shared" si="35"/>
        <v>#NUM!</v>
      </c>
      <c r="R137" s="42" t="e">
        <f t="shared" si="36"/>
        <v>#NUM!</v>
      </c>
      <c r="S137" s="42" t="e">
        <f t="shared" si="37"/>
        <v>#NUM!</v>
      </c>
      <c r="T137" s="42">
        <f t="shared" si="38"/>
        <v>0</v>
      </c>
      <c r="U137" s="32">
        <f t="shared" si="39"/>
        <v>3.0338080000000001</v>
      </c>
      <c r="V137" s="33">
        <f t="shared" si="40"/>
        <v>0</v>
      </c>
      <c r="W137" s="33">
        <f t="shared" si="41"/>
        <v>0</v>
      </c>
      <c r="X137" s="32" t="e">
        <f t="shared" si="42"/>
        <v>#NUM!</v>
      </c>
      <c r="Y137" s="32">
        <f t="shared" si="43"/>
        <v>12.519</v>
      </c>
      <c r="Z137" s="268">
        <f>IF(Use_BOM_DF,M137/10,MIN(0.972+(0.342*LN(Weather_Site!J140))-(0.245*LN(Weather_Site!I140)),1))</f>
        <v>0</v>
      </c>
      <c r="AA137" s="33">
        <f t="shared" si="44"/>
        <v>0</v>
      </c>
      <c r="AB137" s="33">
        <f t="shared" si="45"/>
        <v>0</v>
      </c>
      <c r="AC137" s="33">
        <f t="shared" si="46"/>
        <v>0</v>
      </c>
      <c r="AD137" s="32">
        <f t="shared" si="47"/>
        <v>0</v>
      </c>
      <c r="AE137" s="32">
        <f t="shared" si="48"/>
        <v>-2.19</v>
      </c>
      <c r="AF137" s="42">
        <f t="shared" si="49"/>
        <v>0</v>
      </c>
      <c r="AG137" s="42" t="e">
        <f t="shared" si="50"/>
        <v>#NUM!</v>
      </c>
      <c r="AH137" s="83">
        <f t="shared" si="51"/>
        <v>0</v>
      </c>
    </row>
    <row r="138" spans="1:34" x14ac:dyDescent="0.35">
      <c r="A138" s="23" t="str">
        <f>Weather_Site!A141</f>
        <v>Sat</v>
      </c>
      <c r="B138" s="24">
        <f>Weather_Site!B141</f>
        <v>0</v>
      </c>
      <c r="C138" s="25">
        <f>Weather_Site!C141</f>
        <v>0</v>
      </c>
      <c r="D138" s="27">
        <f>Weather_Site!D141</f>
        <v>0</v>
      </c>
      <c r="E138" s="27">
        <f>Weather_Site!E141</f>
        <v>0</v>
      </c>
      <c r="F138" s="28">
        <f>Weather_Site!F141</f>
        <v>0</v>
      </c>
      <c r="G138" s="27">
        <f>Weather_Site!G141</f>
        <v>0</v>
      </c>
      <c r="H138" s="27">
        <f>IF(Weather_Site!M141&lt;180,Weather_Site!M141+180,Weather_Site!M141-180)</f>
        <v>180</v>
      </c>
      <c r="I138" s="172">
        <f t="shared" ref="I138:I148" si="54">C$5</f>
        <v>0</v>
      </c>
      <c r="J138" s="214">
        <f t="shared" ref="J138:J148" si="55">J$4</f>
        <v>3</v>
      </c>
      <c r="K138" s="27">
        <f t="shared" ref="K138:K148" si="56">G138/J138</f>
        <v>0</v>
      </c>
      <c r="L138" s="172">
        <f t="shared" si="53"/>
        <v>5</v>
      </c>
      <c r="M138" s="32">
        <f>IF(Use_BOM_DF,Weather_Site!H141,IF(0.191*(Weather_Site!K141+104)*(Weather_Site!J141+1)^1.5/(3.52*(Weather_Site!J141+1)^1.5+Weather_Site!I141-1)&gt;10, 10,0.191*(Weather_Site!K141+104)*(Weather_Site!J141+1)^1.5/(3.52*(Weather_Site!J141+1)^1.5+Weather_Site!I141-1)))</f>
        <v>0</v>
      </c>
      <c r="N138" s="32" t="e">
        <f t="shared" ref="N138:N148" si="57">2*EXP(-0.45+0.987*LN(M138)-0.0345*E138+0.0338*D138+0.0234*G138*3/J138)</f>
        <v>#NUM!</v>
      </c>
      <c r="O138" s="33" t="e">
        <f t="shared" ref="O138:O148" si="58">0.0012*N138*L138*EXP(0.069*I138)*1000</f>
        <v>#NUM!</v>
      </c>
      <c r="P138" s="33" t="e">
        <f t="shared" ref="P138:P148" si="59">0.0012*X138*L138*EXP(0.069*0)*1000</f>
        <v>#NUM!</v>
      </c>
      <c r="Q138" s="32" t="e">
        <f t="shared" ref="Q138:Q148" si="60">(13*O138/EXP(0.069*I138)/1000+0.24*L138-2)</f>
        <v>#NUM!</v>
      </c>
      <c r="R138" s="42" t="e">
        <f t="shared" ref="R138:R148" si="61">IF((O138/EXP(0.069*I138)/1000*(4.17-0.033*L138)-0.36)*1000&lt;0,0,(O138/EXP(0.069*I138)/1000*(4.17-0.033*L138)-0.36)*1000)</f>
        <v>#NUM!</v>
      </c>
      <c r="S138" s="42" t="e">
        <f t="shared" ref="S138:S148" si="62">516.7*L138*M138/10*O138/1000</f>
        <v>#NUM!</v>
      </c>
      <c r="T138" s="42">
        <f t="shared" ref="T138:T148" si="63">1860*L138*M138/10</f>
        <v>0</v>
      </c>
      <c r="U138" s="32">
        <f t="shared" ref="U138:U148" si="64">3.033808*EXP(E138*(-0.00033169*D138+0.02638614))</f>
        <v>3.0338080000000001</v>
      </c>
      <c r="V138" s="33">
        <f t="shared" ref="V138:V148" si="65">G138/3</f>
        <v>0</v>
      </c>
      <c r="W138" s="33">
        <f t="shared" ref="W138:W148" si="66">G138/1.2</f>
        <v>0</v>
      </c>
      <c r="X138" s="32" t="e">
        <f t="shared" ref="X138:X148" si="67">2*EXP(-0.45+0.987*LN(M138)-0.0345*E138+0.0338*D138+0.0234*0)</f>
        <v>#NUM!</v>
      </c>
      <c r="Y138" s="32">
        <f t="shared" ref="Y138:Y148" si="68">IF(HOUR(C138)&lt;12,12.519-(0.282*D138)+(0.112*E138),6.783-(0.17*D138)+(0.133*E138))</f>
        <v>12.519</v>
      </c>
      <c r="Z138" s="268">
        <f>IF(Use_BOM_DF,M138/10,MIN(0.972+(0.342*LN(Weather_Site!J141))-(0.245*LN(Weather_Site!I141)),1))</f>
        <v>0</v>
      </c>
      <c r="AA138" s="33">
        <f t="shared" ref="AA138:AA148" si="69">(0.22*L138*EXP(0.158*(1.674+0.179*G138)-0.227*Y138))*Z138*60</f>
        <v>0</v>
      </c>
      <c r="AB138" s="33">
        <f t="shared" ref="AB138:AB148" si="70">AA138*EXP(0.0662*I138)</f>
        <v>0</v>
      </c>
      <c r="AC138" s="33">
        <f t="shared" ref="AC138:AC148" si="71">(0.22*L138*EXP(0.158*0-0.227*Y138))*Z138*60</f>
        <v>0</v>
      </c>
      <c r="AD138" s="32">
        <f t="shared" ref="AD138:AD148" si="72">0.3048*31.7537*(1-EXP(-0.31772*AB138/18.3))*(1-EXP(-(0.03644*1.1289^(AB138/18.3))*(Z138*L138/2.2417)))</f>
        <v>0</v>
      </c>
      <c r="AE138" s="32">
        <f t="shared" ref="AE138:AE148" si="73">IF(D138&lt;20,-2.19+(2.23*SQRT(AA138)),-0.296+(2.23*SQRT(AA138)))</f>
        <v>-2.19</v>
      </c>
      <c r="AF138" s="42">
        <f t="shared" ref="AF138:AF148" si="74">18000*(L138*Z138)*AB138/36000</f>
        <v>0</v>
      </c>
      <c r="AG138" s="42" t="e">
        <f t="shared" ref="AG138:AG148" si="75">IF(OR($N138&gt;12,$D138&gt;35,$D138&lt;5,$E138&gt;70,$E138&lt;20),"O of R","")</f>
        <v>#NUM!</v>
      </c>
      <c r="AH138" s="83">
        <f t="shared" ref="AH138:AH148" si="76">34.8 * M138 * EXP(0.0234 * G138) * U138 ^ -2.1</f>
        <v>0</v>
      </c>
    </row>
    <row r="139" spans="1:34" x14ac:dyDescent="0.35">
      <c r="A139" s="23" t="str">
        <f>Weather_Site!A142</f>
        <v>Sat</v>
      </c>
      <c r="B139" s="24">
        <f>Weather_Site!B142</f>
        <v>0</v>
      </c>
      <c r="C139" s="25">
        <f>Weather_Site!C142</f>
        <v>0</v>
      </c>
      <c r="D139" s="27">
        <f>Weather_Site!D142</f>
        <v>0</v>
      </c>
      <c r="E139" s="27">
        <f>Weather_Site!E142</f>
        <v>0</v>
      </c>
      <c r="F139" s="28">
        <f>Weather_Site!F142</f>
        <v>0</v>
      </c>
      <c r="G139" s="27">
        <f>Weather_Site!G142</f>
        <v>0</v>
      </c>
      <c r="H139" s="27">
        <f>IF(Weather_Site!M142&lt;180,Weather_Site!M142+180,Weather_Site!M142-180)</f>
        <v>180</v>
      </c>
      <c r="I139" s="172">
        <f t="shared" si="54"/>
        <v>0</v>
      </c>
      <c r="J139" s="214">
        <f t="shared" si="55"/>
        <v>3</v>
      </c>
      <c r="K139" s="27">
        <f t="shared" si="56"/>
        <v>0</v>
      </c>
      <c r="L139" s="172">
        <f t="shared" si="53"/>
        <v>5</v>
      </c>
      <c r="M139" s="32">
        <f>IF(Use_BOM_DF,Weather_Site!H142,IF(0.191*(Weather_Site!K142+104)*(Weather_Site!J142+1)^1.5/(3.52*(Weather_Site!J142+1)^1.5+Weather_Site!I142-1)&gt;10, 10,0.191*(Weather_Site!K142+104)*(Weather_Site!J142+1)^1.5/(3.52*(Weather_Site!J142+1)^1.5+Weather_Site!I142-1)))</f>
        <v>0</v>
      </c>
      <c r="N139" s="32" t="e">
        <f t="shared" si="57"/>
        <v>#NUM!</v>
      </c>
      <c r="O139" s="33" t="e">
        <f t="shared" si="58"/>
        <v>#NUM!</v>
      </c>
      <c r="P139" s="33" t="e">
        <f t="shared" si="59"/>
        <v>#NUM!</v>
      </c>
      <c r="Q139" s="32" t="e">
        <f t="shared" si="60"/>
        <v>#NUM!</v>
      </c>
      <c r="R139" s="42" t="e">
        <f t="shared" si="61"/>
        <v>#NUM!</v>
      </c>
      <c r="S139" s="42" t="e">
        <f t="shared" si="62"/>
        <v>#NUM!</v>
      </c>
      <c r="T139" s="42">
        <f t="shared" si="63"/>
        <v>0</v>
      </c>
      <c r="U139" s="32">
        <f t="shared" si="64"/>
        <v>3.0338080000000001</v>
      </c>
      <c r="V139" s="33">
        <f t="shared" si="65"/>
        <v>0</v>
      </c>
      <c r="W139" s="33">
        <f t="shared" si="66"/>
        <v>0</v>
      </c>
      <c r="X139" s="32" t="e">
        <f t="shared" si="67"/>
        <v>#NUM!</v>
      </c>
      <c r="Y139" s="32">
        <f t="shared" si="68"/>
        <v>12.519</v>
      </c>
      <c r="Z139" s="268">
        <f>IF(Use_BOM_DF,M139/10,MIN(0.972+(0.342*LN(Weather_Site!J142))-(0.245*LN(Weather_Site!I142)),1))</f>
        <v>0</v>
      </c>
      <c r="AA139" s="33">
        <f t="shared" si="69"/>
        <v>0</v>
      </c>
      <c r="AB139" s="33">
        <f t="shared" si="70"/>
        <v>0</v>
      </c>
      <c r="AC139" s="33">
        <f t="shared" si="71"/>
        <v>0</v>
      </c>
      <c r="AD139" s="32">
        <f t="shared" si="72"/>
        <v>0</v>
      </c>
      <c r="AE139" s="32">
        <f t="shared" si="73"/>
        <v>-2.19</v>
      </c>
      <c r="AF139" s="42">
        <f t="shared" si="74"/>
        <v>0</v>
      </c>
      <c r="AG139" s="42" t="e">
        <f t="shared" si="75"/>
        <v>#NUM!</v>
      </c>
      <c r="AH139" s="83">
        <f t="shared" si="76"/>
        <v>0</v>
      </c>
    </row>
    <row r="140" spans="1:34" x14ac:dyDescent="0.35">
      <c r="A140" s="23" t="str">
        <f>Weather_Site!A143</f>
        <v>Sat</v>
      </c>
      <c r="B140" s="24">
        <f>Weather_Site!B143</f>
        <v>0</v>
      </c>
      <c r="C140" s="25">
        <f>Weather_Site!C143</f>
        <v>0</v>
      </c>
      <c r="D140" s="27">
        <f>Weather_Site!D143</f>
        <v>0</v>
      </c>
      <c r="E140" s="27">
        <f>Weather_Site!E143</f>
        <v>0</v>
      </c>
      <c r="F140" s="28">
        <f>Weather_Site!F143</f>
        <v>0</v>
      </c>
      <c r="G140" s="27">
        <f>Weather_Site!G143</f>
        <v>0</v>
      </c>
      <c r="H140" s="27">
        <f>IF(Weather_Site!M143&lt;180,Weather_Site!M143+180,Weather_Site!M143-180)</f>
        <v>180</v>
      </c>
      <c r="I140" s="172">
        <f t="shared" si="54"/>
        <v>0</v>
      </c>
      <c r="J140" s="214">
        <f t="shared" si="55"/>
        <v>3</v>
      </c>
      <c r="K140" s="27">
        <f t="shared" si="56"/>
        <v>0</v>
      </c>
      <c r="L140" s="172">
        <f t="shared" si="53"/>
        <v>5</v>
      </c>
      <c r="M140" s="32">
        <f>IF(Use_BOM_DF,Weather_Site!H143,IF(0.191*(Weather_Site!K143+104)*(Weather_Site!J143+1)^1.5/(3.52*(Weather_Site!J143+1)^1.5+Weather_Site!I143-1)&gt;10, 10,0.191*(Weather_Site!K143+104)*(Weather_Site!J143+1)^1.5/(3.52*(Weather_Site!J143+1)^1.5+Weather_Site!I143-1)))</f>
        <v>0</v>
      </c>
      <c r="N140" s="32" t="e">
        <f t="shared" si="57"/>
        <v>#NUM!</v>
      </c>
      <c r="O140" s="33" t="e">
        <f t="shared" si="58"/>
        <v>#NUM!</v>
      </c>
      <c r="P140" s="33" t="e">
        <f t="shared" si="59"/>
        <v>#NUM!</v>
      </c>
      <c r="Q140" s="32" t="e">
        <f t="shared" si="60"/>
        <v>#NUM!</v>
      </c>
      <c r="R140" s="42" t="e">
        <f t="shared" si="61"/>
        <v>#NUM!</v>
      </c>
      <c r="S140" s="42" t="e">
        <f t="shared" si="62"/>
        <v>#NUM!</v>
      </c>
      <c r="T140" s="42">
        <f t="shared" si="63"/>
        <v>0</v>
      </c>
      <c r="U140" s="32">
        <f t="shared" si="64"/>
        <v>3.0338080000000001</v>
      </c>
      <c r="V140" s="33">
        <f t="shared" si="65"/>
        <v>0</v>
      </c>
      <c r="W140" s="33">
        <f t="shared" si="66"/>
        <v>0</v>
      </c>
      <c r="X140" s="32" t="e">
        <f t="shared" si="67"/>
        <v>#NUM!</v>
      </c>
      <c r="Y140" s="32">
        <f t="shared" si="68"/>
        <v>12.519</v>
      </c>
      <c r="Z140" s="268">
        <f>IF(Use_BOM_DF,M140/10,MIN(0.972+(0.342*LN(Weather_Site!J143))-(0.245*LN(Weather_Site!I143)),1))</f>
        <v>0</v>
      </c>
      <c r="AA140" s="33">
        <f t="shared" si="69"/>
        <v>0</v>
      </c>
      <c r="AB140" s="33">
        <f t="shared" si="70"/>
        <v>0</v>
      </c>
      <c r="AC140" s="33">
        <f t="shared" si="71"/>
        <v>0</v>
      </c>
      <c r="AD140" s="32">
        <f t="shared" si="72"/>
        <v>0</v>
      </c>
      <c r="AE140" s="32">
        <f t="shared" si="73"/>
        <v>-2.19</v>
      </c>
      <c r="AF140" s="42">
        <f t="shared" si="74"/>
        <v>0</v>
      </c>
      <c r="AG140" s="42" t="e">
        <f t="shared" si="75"/>
        <v>#NUM!</v>
      </c>
      <c r="AH140" s="83">
        <f t="shared" si="76"/>
        <v>0</v>
      </c>
    </row>
    <row r="141" spans="1:34" x14ac:dyDescent="0.35">
      <c r="A141" s="23" t="str">
        <f>Weather_Site!A144</f>
        <v>Sat</v>
      </c>
      <c r="B141" s="24">
        <f>Weather_Site!B144</f>
        <v>0</v>
      </c>
      <c r="C141" s="25">
        <f>Weather_Site!C144</f>
        <v>0</v>
      </c>
      <c r="D141" s="27">
        <f>Weather_Site!D144</f>
        <v>0</v>
      </c>
      <c r="E141" s="27">
        <f>Weather_Site!E144</f>
        <v>0</v>
      </c>
      <c r="F141" s="28">
        <f>Weather_Site!F144</f>
        <v>0</v>
      </c>
      <c r="G141" s="27">
        <f>Weather_Site!G144</f>
        <v>0</v>
      </c>
      <c r="H141" s="27">
        <f>IF(Weather_Site!M144&lt;180,Weather_Site!M144+180,Weather_Site!M144-180)</f>
        <v>180</v>
      </c>
      <c r="I141" s="172">
        <f t="shared" si="54"/>
        <v>0</v>
      </c>
      <c r="J141" s="214">
        <f t="shared" si="55"/>
        <v>3</v>
      </c>
      <c r="K141" s="27">
        <f t="shared" si="56"/>
        <v>0</v>
      </c>
      <c r="L141" s="172">
        <f t="shared" si="53"/>
        <v>5</v>
      </c>
      <c r="M141" s="32">
        <f>IF(Use_BOM_DF,Weather_Site!H144,IF(0.191*(Weather_Site!K144+104)*(Weather_Site!J144+1)^1.5/(3.52*(Weather_Site!J144+1)^1.5+Weather_Site!I144-1)&gt;10, 10,0.191*(Weather_Site!K144+104)*(Weather_Site!J144+1)^1.5/(3.52*(Weather_Site!J144+1)^1.5+Weather_Site!I144-1)))</f>
        <v>0</v>
      </c>
      <c r="N141" s="32" t="e">
        <f t="shared" si="57"/>
        <v>#NUM!</v>
      </c>
      <c r="O141" s="33" t="e">
        <f t="shared" si="58"/>
        <v>#NUM!</v>
      </c>
      <c r="P141" s="33" t="e">
        <f t="shared" si="59"/>
        <v>#NUM!</v>
      </c>
      <c r="Q141" s="32" t="e">
        <f t="shared" si="60"/>
        <v>#NUM!</v>
      </c>
      <c r="R141" s="42" t="e">
        <f t="shared" si="61"/>
        <v>#NUM!</v>
      </c>
      <c r="S141" s="42" t="e">
        <f t="shared" si="62"/>
        <v>#NUM!</v>
      </c>
      <c r="T141" s="42">
        <f t="shared" si="63"/>
        <v>0</v>
      </c>
      <c r="U141" s="32">
        <f t="shared" si="64"/>
        <v>3.0338080000000001</v>
      </c>
      <c r="V141" s="33">
        <f t="shared" si="65"/>
        <v>0</v>
      </c>
      <c r="W141" s="33">
        <f t="shared" si="66"/>
        <v>0</v>
      </c>
      <c r="X141" s="32" t="e">
        <f t="shared" si="67"/>
        <v>#NUM!</v>
      </c>
      <c r="Y141" s="32">
        <f t="shared" si="68"/>
        <v>12.519</v>
      </c>
      <c r="Z141" s="268">
        <f>IF(Use_BOM_DF,M141/10,MIN(0.972+(0.342*LN(Weather_Site!J144))-(0.245*LN(Weather_Site!I144)),1))</f>
        <v>0</v>
      </c>
      <c r="AA141" s="33">
        <f t="shared" si="69"/>
        <v>0</v>
      </c>
      <c r="AB141" s="33">
        <f t="shared" si="70"/>
        <v>0</v>
      </c>
      <c r="AC141" s="33">
        <f t="shared" si="71"/>
        <v>0</v>
      </c>
      <c r="AD141" s="32">
        <f t="shared" si="72"/>
        <v>0</v>
      </c>
      <c r="AE141" s="32">
        <f t="shared" si="73"/>
        <v>-2.19</v>
      </c>
      <c r="AF141" s="42">
        <f t="shared" si="74"/>
        <v>0</v>
      </c>
      <c r="AG141" s="42" t="e">
        <f t="shared" si="75"/>
        <v>#NUM!</v>
      </c>
      <c r="AH141" s="83">
        <f t="shared" si="76"/>
        <v>0</v>
      </c>
    </row>
    <row r="142" spans="1:34" x14ac:dyDescent="0.35">
      <c r="A142" s="23" t="str">
        <f>Weather_Site!A145</f>
        <v>Sat</v>
      </c>
      <c r="B142" s="24">
        <f>Weather_Site!B145</f>
        <v>0</v>
      </c>
      <c r="C142" s="25">
        <f>Weather_Site!C145</f>
        <v>0</v>
      </c>
      <c r="D142" s="27">
        <f>Weather_Site!D145</f>
        <v>0</v>
      </c>
      <c r="E142" s="27">
        <f>Weather_Site!E145</f>
        <v>0</v>
      </c>
      <c r="F142" s="28">
        <f>Weather_Site!F145</f>
        <v>0</v>
      </c>
      <c r="G142" s="27">
        <f>Weather_Site!G145</f>
        <v>0</v>
      </c>
      <c r="H142" s="27">
        <f>IF(Weather_Site!M145&lt;180,Weather_Site!M145+180,Weather_Site!M145-180)</f>
        <v>180</v>
      </c>
      <c r="I142" s="172">
        <f t="shared" si="54"/>
        <v>0</v>
      </c>
      <c r="J142" s="214">
        <f t="shared" si="55"/>
        <v>3</v>
      </c>
      <c r="K142" s="27">
        <f t="shared" si="56"/>
        <v>0</v>
      </c>
      <c r="L142" s="172">
        <f t="shared" si="53"/>
        <v>5</v>
      </c>
      <c r="M142" s="32">
        <f>IF(Use_BOM_DF,Weather_Site!H145,IF(0.191*(Weather_Site!K145+104)*(Weather_Site!J145+1)^1.5/(3.52*(Weather_Site!J145+1)^1.5+Weather_Site!I145-1)&gt;10, 10,0.191*(Weather_Site!K145+104)*(Weather_Site!J145+1)^1.5/(3.52*(Weather_Site!J145+1)^1.5+Weather_Site!I145-1)))</f>
        <v>0</v>
      </c>
      <c r="N142" s="32" t="e">
        <f t="shared" si="57"/>
        <v>#NUM!</v>
      </c>
      <c r="O142" s="33" t="e">
        <f t="shared" si="58"/>
        <v>#NUM!</v>
      </c>
      <c r="P142" s="33" t="e">
        <f t="shared" si="59"/>
        <v>#NUM!</v>
      </c>
      <c r="Q142" s="32" t="e">
        <f t="shared" si="60"/>
        <v>#NUM!</v>
      </c>
      <c r="R142" s="42" t="e">
        <f t="shared" si="61"/>
        <v>#NUM!</v>
      </c>
      <c r="S142" s="42" t="e">
        <f t="shared" si="62"/>
        <v>#NUM!</v>
      </c>
      <c r="T142" s="42">
        <f t="shared" si="63"/>
        <v>0</v>
      </c>
      <c r="U142" s="32">
        <f t="shared" si="64"/>
        <v>3.0338080000000001</v>
      </c>
      <c r="V142" s="33">
        <f t="shared" si="65"/>
        <v>0</v>
      </c>
      <c r="W142" s="33">
        <f t="shared" si="66"/>
        <v>0</v>
      </c>
      <c r="X142" s="32" t="e">
        <f t="shared" si="67"/>
        <v>#NUM!</v>
      </c>
      <c r="Y142" s="32">
        <f t="shared" si="68"/>
        <v>12.519</v>
      </c>
      <c r="Z142" s="268">
        <f>IF(Use_BOM_DF,M142/10,MIN(0.972+(0.342*LN(Weather_Site!J145))-(0.245*LN(Weather_Site!I145)),1))</f>
        <v>0</v>
      </c>
      <c r="AA142" s="33">
        <f t="shared" si="69"/>
        <v>0</v>
      </c>
      <c r="AB142" s="33">
        <f t="shared" si="70"/>
        <v>0</v>
      </c>
      <c r="AC142" s="33">
        <f t="shared" si="71"/>
        <v>0</v>
      </c>
      <c r="AD142" s="32">
        <f t="shared" si="72"/>
        <v>0</v>
      </c>
      <c r="AE142" s="32">
        <f t="shared" si="73"/>
        <v>-2.19</v>
      </c>
      <c r="AF142" s="42">
        <f t="shared" si="74"/>
        <v>0</v>
      </c>
      <c r="AG142" s="42" t="e">
        <f t="shared" si="75"/>
        <v>#NUM!</v>
      </c>
      <c r="AH142" s="83">
        <f t="shared" si="76"/>
        <v>0</v>
      </c>
    </row>
    <row r="143" spans="1:34" x14ac:dyDescent="0.35">
      <c r="A143" s="23" t="str">
        <f>Weather_Site!A146</f>
        <v>Sat</v>
      </c>
      <c r="B143" s="24">
        <f>Weather_Site!B146</f>
        <v>0</v>
      </c>
      <c r="C143" s="25">
        <f>Weather_Site!C146</f>
        <v>0</v>
      </c>
      <c r="D143" s="27">
        <f>Weather_Site!D146</f>
        <v>0</v>
      </c>
      <c r="E143" s="27">
        <f>Weather_Site!E146</f>
        <v>0</v>
      </c>
      <c r="F143" s="28">
        <f>Weather_Site!F146</f>
        <v>0</v>
      </c>
      <c r="G143" s="27">
        <f>Weather_Site!G146</f>
        <v>0</v>
      </c>
      <c r="H143" s="27">
        <f>IF(Weather_Site!M146&lt;180,Weather_Site!M146+180,Weather_Site!M146-180)</f>
        <v>180</v>
      </c>
      <c r="I143" s="172">
        <f t="shared" si="54"/>
        <v>0</v>
      </c>
      <c r="J143" s="214">
        <f t="shared" si="55"/>
        <v>3</v>
      </c>
      <c r="K143" s="27">
        <f t="shared" si="56"/>
        <v>0</v>
      </c>
      <c r="L143" s="172">
        <f t="shared" si="53"/>
        <v>5</v>
      </c>
      <c r="M143" s="32">
        <f>IF(Use_BOM_DF,Weather_Site!H146,IF(0.191*(Weather_Site!K146+104)*(Weather_Site!J146+1)^1.5/(3.52*(Weather_Site!J146+1)^1.5+Weather_Site!I146-1)&gt;10, 10,0.191*(Weather_Site!K146+104)*(Weather_Site!J146+1)^1.5/(3.52*(Weather_Site!J146+1)^1.5+Weather_Site!I146-1)))</f>
        <v>0</v>
      </c>
      <c r="N143" s="32" t="e">
        <f t="shared" si="57"/>
        <v>#NUM!</v>
      </c>
      <c r="O143" s="33" t="e">
        <f t="shared" si="58"/>
        <v>#NUM!</v>
      </c>
      <c r="P143" s="33" t="e">
        <f t="shared" si="59"/>
        <v>#NUM!</v>
      </c>
      <c r="Q143" s="32" t="e">
        <f t="shared" si="60"/>
        <v>#NUM!</v>
      </c>
      <c r="R143" s="42" t="e">
        <f t="shared" si="61"/>
        <v>#NUM!</v>
      </c>
      <c r="S143" s="42" t="e">
        <f t="shared" si="62"/>
        <v>#NUM!</v>
      </c>
      <c r="T143" s="42">
        <f t="shared" si="63"/>
        <v>0</v>
      </c>
      <c r="U143" s="32">
        <f t="shared" si="64"/>
        <v>3.0338080000000001</v>
      </c>
      <c r="V143" s="33">
        <f t="shared" si="65"/>
        <v>0</v>
      </c>
      <c r="W143" s="33">
        <f t="shared" si="66"/>
        <v>0</v>
      </c>
      <c r="X143" s="32" t="e">
        <f t="shared" si="67"/>
        <v>#NUM!</v>
      </c>
      <c r="Y143" s="32">
        <f t="shared" si="68"/>
        <v>12.519</v>
      </c>
      <c r="Z143" s="268">
        <f>IF(Use_BOM_DF,M143/10,MIN(0.972+(0.342*LN(Weather_Site!J146))-(0.245*LN(Weather_Site!I146)),1))</f>
        <v>0</v>
      </c>
      <c r="AA143" s="33">
        <f t="shared" si="69"/>
        <v>0</v>
      </c>
      <c r="AB143" s="33">
        <f t="shared" si="70"/>
        <v>0</v>
      </c>
      <c r="AC143" s="33">
        <f t="shared" si="71"/>
        <v>0</v>
      </c>
      <c r="AD143" s="32">
        <f t="shared" si="72"/>
        <v>0</v>
      </c>
      <c r="AE143" s="32">
        <f t="shared" si="73"/>
        <v>-2.19</v>
      </c>
      <c r="AF143" s="42">
        <f t="shared" si="74"/>
        <v>0</v>
      </c>
      <c r="AG143" s="42" t="e">
        <f t="shared" si="75"/>
        <v>#NUM!</v>
      </c>
      <c r="AH143" s="83">
        <f t="shared" si="76"/>
        <v>0</v>
      </c>
    </row>
    <row r="144" spans="1:34" x14ac:dyDescent="0.35">
      <c r="A144" s="23" t="str">
        <f>Weather_Site!A147</f>
        <v>Sat</v>
      </c>
      <c r="B144" s="24">
        <f>Weather_Site!B147</f>
        <v>0</v>
      </c>
      <c r="C144" s="25">
        <f>Weather_Site!C147</f>
        <v>0</v>
      </c>
      <c r="D144" s="27">
        <f>Weather_Site!D147</f>
        <v>0</v>
      </c>
      <c r="E144" s="27">
        <f>Weather_Site!E147</f>
        <v>0</v>
      </c>
      <c r="F144" s="28">
        <f>Weather_Site!F147</f>
        <v>0</v>
      </c>
      <c r="G144" s="27">
        <f>Weather_Site!G147</f>
        <v>0</v>
      </c>
      <c r="H144" s="27">
        <f>IF(Weather_Site!M147&lt;180,Weather_Site!M147+180,Weather_Site!M147-180)</f>
        <v>180</v>
      </c>
      <c r="I144" s="172">
        <f t="shared" si="54"/>
        <v>0</v>
      </c>
      <c r="J144" s="214">
        <f t="shared" si="55"/>
        <v>3</v>
      </c>
      <c r="K144" s="27">
        <f t="shared" si="56"/>
        <v>0</v>
      </c>
      <c r="L144" s="172">
        <f t="shared" si="53"/>
        <v>5</v>
      </c>
      <c r="M144" s="32">
        <f>IF(Use_BOM_DF,Weather_Site!H147,IF(0.191*(Weather_Site!K147+104)*(Weather_Site!J147+1)^1.5/(3.52*(Weather_Site!J147+1)^1.5+Weather_Site!I147-1)&gt;10, 10,0.191*(Weather_Site!K147+104)*(Weather_Site!J147+1)^1.5/(3.52*(Weather_Site!J147+1)^1.5+Weather_Site!I147-1)))</f>
        <v>0</v>
      </c>
      <c r="N144" s="32" t="e">
        <f t="shared" si="57"/>
        <v>#NUM!</v>
      </c>
      <c r="O144" s="33" t="e">
        <f t="shared" si="58"/>
        <v>#NUM!</v>
      </c>
      <c r="P144" s="33" t="e">
        <f t="shared" si="59"/>
        <v>#NUM!</v>
      </c>
      <c r="Q144" s="32" t="e">
        <f t="shared" si="60"/>
        <v>#NUM!</v>
      </c>
      <c r="R144" s="42" t="e">
        <f t="shared" si="61"/>
        <v>#NUM!</v>
      </c>
      <c r="S144" s="42" t="e">
        <f t="shared" si="62"/>
        <v>#NUM!</v>
      </c>
      <c r="T144" s="42">
        <f t="shared" si="63"/>
        <v>0</v>
      </c>
      <c r="U144" s="32">
        <f t="shared" si="64"/>
        <v>3.0338080000000001</v>
      </c>
      <c r="V144" s="33">
        <f t="shared" si="65"/>
        <v>0</v>
      </c>
      <c r="W144" s="33">
        <f t="shared" si="66"/>
        <v>0</v>
      </c>
      <c r="X144" s="32" t="e">
        <f t="shared" si="67"/>
        <v>#NUM!</v>
      </c>
      <c r="Y144" s="32">
        <f t="shared" si="68"/>
        <v>12.519</v>
      </c>
      <c r="Z144" s="268">
        <f>IF(Use_BOM_DF,M144/10,MIN(0.972+(0.342*LN(Weather_Site!J147))-(0.245*LN(Weather_Site!I147)),1))</f>
        <v>0</v>
      </c>
      <c r="AA144" s="33">
        <f t="shared" si="69"/>
        <v>0</v>
      </c>
      <c r="AB144" s="33">
        <f t="shared" si="70"/>
        <v>0</v>
      </c>
      <c r="AC144" s="33">
        <f t="shared" si="71"/>
        <v>0</v>
      </c>
      <c r="AD144" s="32">
        <f t="shared" si="72"/>
        <v>0</v>
      </c>
      <c r="AE144" s="32">
        <f t="shared" si="73"/>
        <v>-2.19</v>
      </c>
      <c r="AF144" s="42">
        <f t="shared" si="74"/>
        <v>0</v>
      </c>
      <c r="AG144" s="42" t="e">
        <f t="shared" si="75"/>
        <v>#NUM!</v>
      </c>
      <c r="AH144" s="83">
        <f t="shared" si="76"/>
        <v>0</v>
      </c>
    </row>
    <row r="145" spans="1:34" x14ac:dyDescent="0.35">
      <c r="A145" s="23" t="str">
        <f>Weather_Site!A148</f>
        <v>Sat</v>
      </c>
      <c r="B145" s="24">
        <f>Weather_Site!B148</f>
        <v>0</v>
      </c>
      <c r="C145" s="25">
        <f>Weather_Site!C148</f>
        <v>0</v>
      </c>
      <c r="D145" s="27">
        <f>Weather_Site!D148</f>
        <v>0</v>
      </c>
      <c r="E145" s="27">
        <f>Weather_Site!E148</f>
        <v>0</v>
      </c>
      <c r="F145" s="28">
        <f>Weather_Site!F148</f>
        <v>0</v>
      </c>
      <c r="G145" s="27">
        <f>Weather_Site!G148</f>
        <v>0</v>
      </c>
      <c r="H145" s="27">
        <f>IF(Weather_Site!M148&lt;180,Weather_Site!M148+180,Weather_Site!M148-180)</f>
        <v>180</v>
      </c>
      <c r="I145" s="172">
        <f t="shared" si="54"/>
        <v>0</v>
      </c>
      <c r="J145" s="214">
        <f t="shared" si="55"/>
        <v>3</v>
      </c>
      <c r="K145" s="27">
        <f t="shared" si="56"/>
        <v>0</v>
      </c>
      <c r="L145" s="172">
        <f t="shared" si="53"/>
        <v>5</v>
      </c>
      <c r="M145" s="32">
        <f>IF(Use_BOM_DF,Weather_Site!H148,IF(0.191*(Weather_Site!K148+104)*(Weather_Site!J148+1)^1.5/(3.52*(Weather_Site!J148+1)^1.5+Weather_Site!I148-1)&gt;10, 10,0.191*(Weather_Site!K148+104)*(Weather_Site!J148+1)^1.5/(3.52*(Weather_Site!J148+1)^1.5+Weather_Site!I148-1)))</f>
        <v>0</v>
      </c>
      <c r="N145" s="32" t="e">
        <f t="shared" si="57"/>
        <v>#NUM!</v>
      </c>
      <c r="O145" s="33" t="e">
        <f t="shared" si="58"/>
        <v>#NUM!</v>
      </c>
      <c r="P145" s="33" t="e">
        <f t="shared" si="59"/>
        <v>#NUM!</v>
      </c>
      <c r="Q145" s="32" t="e">
        <f t="shared" si="60"/>
        <v>#NUM!</v>
      </c>
      <c r="R145" s="42" t="e">
        <f t="shared" si="61"/>
        <v>#NUM!</v>
      </c>
      <c r="S145" s="42" t="e">
        <f t="shared" si="62"/>
        <v>#NUM!</v>
      </c>
      <c r="T145" s="42">
        <f t="shared" si="63"/>
        <v>0</v>
      </c>
      <c r="U145" s="32">
        <f t="shared" si="64"/>
        <v>3.0338080000000001</v>
      </c>
      <c r="V145" s="33">
        <f t="shared" si="65"/>
        <v>0</v>
      </c>
      <c r="W145" s="33">
        <f t="shared" si="66"/>
        <v>0</v>
      </c>
      <c r="X145" s="32" t="e">
        <f t="shared" si="67"/>
        <v>#NUM!</v>
      </c>
      <c r="Y145" s="32">
        <f t="shared" si="68"/>
        <v>12.519</v>
      </c>
      <c r="Z145" s="268">
        <f>IF(Use_BOM_DF,M145/10,MIN(0.972+(0.342*LN(Weather_Site!J148))-(0.245*LN(Weather_Site!I148)),1))</f>
        <v>0</v>
      </c>
      <c r="AA145" s="33">
        <f t="shared" si="69"/>
        <v>0</v>
      </c>
      <c r="AB145" s="33">
        <f t="shared" si="70"/>
        <v>0</v>
      </c>
      <c r="AC145" s="33">
        <f t="shared" si="71"/>
        <v>0</v>
      </c>
      <c r="AD145" s="32">
        <f t="shared" si="72"/>
        <v>0</v>
      </c>
      <c r="AE145" s="32">
        <f t="shared" si="73"/>
        <v>-2.19</v>
      </c>
      <c r="AF145" s="42">
        <f t="shared" si="74"/>
        <v>0</v>
      </c>
      <c r="AG145" s="42" t="e">
        <f t="shared" si="75"/>
        <v>#NUM!</v>
      </c>
      <c r="AH145" s="83">
        <f t="shared" si="76"/>
        <v>0</v>
      </c>
    </row>
    <row r="146" spans="1:34" x14ac:dyDescent="0.35">
      <c r="A146" s="23" t="str">
        <f>Weather_Site!A149</f>
        <v>Sat</v>
      </c>
      <c r="B146" s="24">
        <f>Weather_Site!B149</f>
        <v>0</v>
      </c>
      <c r="C146" s="25">
        <f>Weather_Site!C149</f>
        <v>0</v>
      </c>
      <c r="D146" s="27">
        <f>Weather_Site!D149</f>
        <v>0</v>
      </c>
      <c r="E146" s="27">
        <f>Weather_Site!E149</f>
        <v>0</v>
      </c>
      <c r="F146" s="28">
        <f>Weather_Site!F149</f>
        <v>0</v>
      </c>
      <c r="G146" s="27">
        <f>Weather_Site!G149</f>
        <v>0</v>
      </c>
      <c r="H146" s="27">
        <f>IF(Weather_Site!M149&lt;180,Weather_Site!M149+180,Weather_Site!M149-180)</f>
        <v>180</v>
      </c>
      <c r="I146" s="172">
        <f t="shared" si="54"/>
        <v>0</v>
      </c>
      <c r="J146" s="214">
        <f t="shared" si="55"/>
        <v>3</v>
      </c>
      <c r="K146" s="27">
        <f t="shared" si="56"/>
        <v>0</v>
      </c>
      <c r="L146" s="172">
        <f t="shared" si="53"/>
        <v>5</v>
      </c>
      <c r="M146" s="32">
        <f>IF(Use_BOM_DF,Weather_Site!H149,IF(0.191*(Weather_Site!K149+104)*(Weather_Site!J149+1)^1.5/(3.52*(Weather_Site!J149+1)^1.5+Weather_Site!I149-1)&gt;10, 10,0.191*(Weather_Site!K149+104)*(Weather_Site!J149+1)^1.5/(3.52*(Weather_Site!J149+1)^1.5+Weather_Site!I149-1)))</f>
        <v>0</v>
      </c>
      <c r="N146" s="32" t="e">
        <f t="shared" si="57"/>
        <v>#NUM!</v>
      </c>
      <c r="O146" s="33" t="e">
        <f t="shared" si="58"/>
        <v>#NUM!</v>
      </c>
      <c r="P146" s="33" t="e">
        <f t="shared" si="59"/>
        <v>#NUM!</v>
      </c>
      <c r="Q146" s="32" t="e">
        <f t="shared" si="60"/>
        <v>#NUM!</v>
      </c>
      <c r="R146" s="42" t="e">
        <f t="shared" si="61"/>
        <v>#NUM!</v>
      </c>
      <c r="S146" s="42" t="e">
        <f t="shared" si="62"/>
        <v>#NUM!</v>
      </c>
      <c r="T146" s="42">
        <f t="shared" si="63"/>
        <v>0</v>
      </c>
      <c r="U146" s="32">
        <f t="shared" si="64"/>
        <v>3.0338080000000001</v>
      </c>
      <c r="V146" s="33">
        <f t="shared" si="65"/>
        <v>0</v>
      </c>
      <c r="W146" s="33">
        <f t="shared" si="66"/>
        <v>0</v>
      </c>
      <c r="X146" s="32" t="e">
        <f t="shared" si="67"/>
        <v>#NUM!</v>
      </c>
      <c r="Y146" s="32">
        <f t="shared" si="68"/>
        <v>12.519</v>
      </c>
      <c r="Z146" s="268">
        <f>IF(Use_BOM_DF,M146/10,MIN(0.972+(0.342*LN(Weather_Site!J149))-(0.245*LN(Weather_Site!I149)),1))</f>
        <v>0</v>
      </c>
      <c r="AA146" s="33">
        <f t="shared" si="69"/>
        <v>0</v>
      </c>
      <c r="AB146" s="33">
        <f t="shared" si="70"/>
        <v>0</v>
      </c>
      <c r="AC146" s="33">
        <f t="shared" si="71"/>
        <v>0</v>
      </c>
      <c r="AD146" s="32">
        <f t="shared" si="72"/>
        <v>0</v>
      </c>
      <c r="AE146" s="32">
        <f t="shared" si="73"/>
        <v>-2.19</v>
      </c>
      <c r="AF146" s="42">
        <f t="shared" si="74"/>
        <v>0</v>
      </c>
      <c r="AG146" s="42" t="e">
        <f t="shared" si="75"/>
        <v>#NUM!</v>
      </c>
      <c r="AH146" s="83">
        <f t="shared" si="76"/>
        <v>0</v>
      </c>
    </row>
    <row r="147" spans="1:34" x14ac:dyDescent="0.35">
      <c r="A147" s="23" t="str">
        <f>Weather_Site!A150</f>
        <v>Sat</v>
      </c>
      <c r="B147" s="24">
        <f>Weather_Site!B150</f>
        <v>0</v>
      </c>
      <c r="C147" s="25">
        <f>Weather_Site!C150</f>
        <v>0</v>
      </c>
      <c r="D147" s="27">
        <f>Weather_Site!D150</f>
        <v>0</v>
      </c>
      <c r="E147" s="27">
        <f>Weather_Site!E150</f>
        <v>0</v>
      </c>
      <c r="F147" s="28">
        <f>Weather_Site!F150</f>
        <v>0</v>
      </c>
      <c r="G147" s="27">
        <f>Weather_Site!G150</f>
        <v>0</v>
      </c>
      <c r="H147" s="27">
        <f>IF(Weather_Site!M150&lt;180,Weather_Site!M150+180,Weather_Site!M150-180)</f>
        <v>180</v>
      </c>
      <c r="I147" s="172">
        <f t="shared" si="54"/>
        <v>0</v>
      </c>
      <c r="J147" s="214">
        <f t="shared" si="55"/>
        <v>3</v>
      </c>
      <c r="K147" s="27">
        <f t="shared" si="56"/>
        <v>0</v>
      </c>
      <c r="L147" s="172">
        <f t="shared" si="53"/>
        <v>5</v>
      </c>
      <c r="M147" s="32">
        <f>IF(Use_BOM_DF,Weather_Site!H150,IF(0.191*(Weather_Site!K150+104)*(Weather_Site!J150+1)^1.5/(3.52*(Weather_Site!J150+1)^1.5+Weather_Site!I150-1)&gt;10, 10,0.191*(Weather_Site!K150+104)*(Weather_Site!J150+1)^1.5/(3.52*(Weather_Site!J150+1)^1.5+Weather_Site!I150-1)))</f>
        <v>0</v>
      </c>
      <c r="N147" s="32" t="e">
        <f t="shared" si="57"/>
        <v>#NUM!</v>
      </c>
      <c r="O147" s="33" t="e">
        <f t="shared" si="58"/>
        <v>#NUM!</v>
      </c>
      <c r="P147" s="33" t="e">
        <f t="shared" si="59"/>
        <v>#NUM!</v>
      </c>
      <c r="Q147" s="32" t="e">
        <f t="shared" si="60"/>
        <v>#NUM!</v>
      </c>
      <c r="R147" s="42" t="e">
        <f t="shared" si="61"/>
        <v>#NUM!</v>
      </c>
      <c r="S147" s="42" t="e">
        <f t="shared" si="62"/>
        <v>#NUM!</v>
      </c>
      <c r="T147" s="42">
        <f t="shared" si="63"/>
        <v>0</v>
      </c>
      <c r="U147" s="32">
        <f t="shared" si="64"/>
        <v>3.0338080000000001</v>
      </c>
      <c r="V147" s="33">
        <f t="shared" si="65"/>
        <v>0</v>
      </c>
      <c r="W147" s="33">
        <f t="shared" si="66"/>
        <v>0</v>
      </c>
      <c r="X147" s="32" t="e">
        <f t="shared" si="67"/>
        <v>#NUM!</v>
      </c>
      <c r="Y147" s="32">
        <f t="shared" si="68"/>
        <v>12.519</v>
      </c>
      <c r="Z147" s="268">
        <f>IF(Use_BOM_DF,M147/10,MIN(0.972+(0.342*LN(Weather_Site!J150))-(0.245*LN(Weather_Site!I150)),1))</f>
        <v>0</v>
      </c>
      <c r="AA147" s="33">
        <f t="shared" si="69"/>
        <v>0</v>
      </c>
      <c r="AB147" s="33">
        <f t="shared" si="70"/>
        <v>0</v>
      </c>
      <c r="AC147" s="33">
        <f t="shared" si="71"/>
        <v>0</v>
      </c>
      <c r="AD147" s="32">
        <f t="shared" si="72"/>
        <v>0</v>
      </c>
      <c r="AE147" s="32">
        <f t="shared" si="73"/>
        <v>-2.19</v>
      </c>
      <c r="AF147" s="42">
        <f t="shared" si="74"/>
        <v>0</v>
      </c>
      <c r="AG147" s="42" t="e">
        <f t="shared" si="75"/>
        <v>#NUM!</v>
      </c>
      <c r="AH147" s="83">
        <f t="shared" si="76"/>
        <v>0</v>
      </c>
    </row>
    <row r="148" spans="1:34" x14ac:dyDescent="0.35">
      <c r="A148" s="23" t="str">
        <f>Weather_Site!A151</f>
        <v>Sat</v>
      </c>
      <c r="B148" s="24">
        <f>Weather_Site!B151</f>
        <v>0</v>
      </c>
      <c r="C148" s="25">
        <f>Weather_Site!C151</f>
        <v>0</v>
      </c>
      <c r="D148" s="27">
        <f>Weather_Site!D151</f>
        <v>0</v>
      </c>
      <c r="E148" s="27">
        <f>Weather_Site!E151</f>
        <v>0</v>
      </c>
      <c r="F148" s="28">
        <f>Weather_Site!F151</f>
        <v>0</v>
      </c>
      <c r="G148" s="27">
        <f>Weather_Site!G151</f>
        <v>0</v>
      </c>
      <c r="H148" s="27">
        <f>IF(Weather_Site!M151&lt;180,Weather_Site!M151+180,Weather_Site!M151-180)</f>
        <v>180</v>
      </c>
      <c r="I148" s="172">
        <f t="shared" si="54"/>
        <v>0</v>
      </c>
      <c r="J148" s="214">
        <f t="shared" si="55"/>
        <v>3</v>
      </c>
      <c r="K148" s="27">
        <f t="shared" si="56"/>
        <v>0</v>
      </c>
      <c r="L148" s="172">
        <f t="shared" si="53"/>
        <v>5</v>
      </c>
      <c r="M148" s="32">
        <f>IF(Use_BOM_DF,Weather_Site!H151,IF(0.191*(Weather_Site!K151+104)*(Weather_Site!J151+1)^1.5/(3.52*(Weather_Site!J151+1)^1.5+Weather_Site!I151-1)&gt;10, 10,0.191*(Weather_Site!K151+104)*(Weather_Site!J151+1)^1.5/(3.52*(Weather_Site!J151+1)^1.5+Weather_Site!I151-1)))</f>
        <v>0</v>
      </c>
      <c r="N148" s="32" t="e">
        <f t="shared" si="57"/>
        <v>#NUM!</v>
      </c>
      <c r="O148" s="33" t="e">
        <f t="shared" si="58"/>
        <v>#NUM!</v>
      </c>
      <c r="P148" s="33" t="e">
        <f t="shared" si="59"/>
        <v>#NUM!</v>
      </c>
      <c r="Q148" s="32" t="e">
        <f t="shared" si="60"/>
        <v>#NUM!</v>
      </c>
      <c r="R148" s="42" t="e">
        <f t="shared" si="61"/>
        <v>#NUM!</v>
      </c>
      <c r="S148" s="42" t="e">
        <f t="shared" si="62"/>
        <v>#NUM!</v>
      </c>
      <c r="T148" s="42">
        <f t="shared" si="63"/>
        <v>0</v>
      </c>
      <c r="U148" s="32">
        <f t="shared" si="64"/>
        <v>3.0338080000000001</v>
      </c>
      <c r="V148" s="33">
        <f t="shared" si="65"/>
        <v>0</v>
      </c>
      <c r="W148" s="33">
        <f t="shared" si="66"/>
        <v>0</v>
      </c>
      <c r="X148" s="32" t="e">
        <f t="shared" si="67"/>
        <v>#NUM!</v>
      </c>
      <c r="Y148" s="32">
        <f t="shared" si="68"/>
        <v>12.519</v>
      </c>
      <c r="Z148" s="268">
        <f>IF(Use_BOM_DF,M148/10,MIN(0.972+(0.342*LN(Weather_Site!J151))-(0.245*LN(Weather_Site!I151)),1))</f>
        <v>0</v>
      </c>
      <c r="AA148" s="33">
        <f t="shared" si="69"/>
        <v>0</v>
      </c>
      <c r="AB148" s="33">
        <f t="shared" si="70"/>
        <v>0</v>
      </c>
      <c r="AC148" s="33">
        <f t="shared" si="71"/>
        <v>0</v>
      </c>
      <c r="AD148" s="32">
        <f t="shared" si="72"/>
        <v>0</v>
      </c>
      <c r="AE148" s="32">
        <f t="shared" si="73"/>
        <v>-2.19</v>
      </c>
      <c r="AF148" s="42">
        <f t="shared" si="74"/>
        <v>0</v>
      </c>
      <c r="AG148" s="42" t="e">
        <f t="shared" si="75"/>
        <v>#NUM!</v>
      </c>
      <c r="AH148" s="83">
        <f t="shared" si="76"/>
        <v>0</v>
      </c>
    </row>
    <row r="149" spans="1:34" x14ac:dyDescent="0.3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8"/>
      <c r="AA149" s="33"/>
      <c r="AB149" s="33"/>
      <c r="AC149" s="33"/>
      <c r="AD149" s="32"/>
      <c r="AE149" s="32"/>
      <c r="AF149" s="42"/>
      <c r="AG149" s="42"/>
      <c r="AH149" s="83"/>
    </row>
    <row r="150" spans="1:34" x14ac:dyDescent="0.3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8"/>
      <c r="AA150" s="33"/>
      <c r="AB150" s="33"/>
      <c r="AC150" s="33"/>
      <c r="AD150" s="32"/>
      <c r="AE150" s="32"/>
      <c r="AF150" s="42"/>
      <c r="AG150" s="42"/>
      <c r="AH150" s="83"/>
    </row>
    <row r="151" spans="1:34" x14ac:dyDescent="0.3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8"/>
      <c r="AA151" s="33"/>
      <c r="AB151" s="33"/>
      <c r="AC151" s="33"/>
      <c r="AD151" s="32"/>
      <c r="AE151" s="32"/>
      <c r="AF151" s="42"/>
      <c r="AG151" s="42"/>
      <c r="AH151" s="83"/>
    </row>
    <row r="152" spans="1:34" x14ac:dyDescent="0.3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8"/>
      <c r="AA152" s="33"/>
      <c r="AB152" s="33"/>
      <c r="AC152" s="33"/>
      <c r="AD152" s="32"/>
      <c r="AE152" s="32"/>
      <c r="AF152" s="42"/>
      <c r="AG152" s="42"/>
      <c r="AH152" s="83"/>
    </row>
    <row r="153" spans="1:34" x14ac:dyDescent="0.3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8"/>
      <c r="AA153" s="33"/>
      <c r="AB153" s="33"/>
      <c r="AC153" s="33"/>
      <c r="AD153" s="32"/>
      <c r="AE153" s="32"/>
      <c r="AF153" s="42"/>
      <c r="AG153" s="42"/>
      <c r="AH153" s="83"/>
    </row>
    <row r="154" spans="1:34" x14ac:dyDescent="0.3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8"/>
      <c r="AA154" s="33"/>
      <c r="AB154" s="33"/>
      <c r="AC154" s="33"/>
      <c r="AD154" s="32"/>
      <c r="AE154" s="32"/>
      <c r="AF154" s="42"/>
      <c r="AG154" s="42"/>
      <c r="AH154" s="83"/>
    </row>
    <row r="155" spans="1:34" x14ac:dyDescent="0.3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42"/>
      <c r="AH155" s="83"/>
    </row>
    <row r="156" spans="1:34" x14ac:dyDescent="0.3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42"/>
      <c r="AH156" s="83"/>
    </row>
    <row r="157" spans="1:34" x14ac:dyDescent="0.3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42"/>
      <c r="AH157" s="83"/>
    </row>
    <row r="158" spans="1:34" x14ac:dyDescent="0.3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42"/>
      <c r="AH158" s="83"/>
    </row>
    <row r="159" spans="1:34" x14ac:dyDescent="0.3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42"/>
      <c r="AH159" s="83"/>
    </row>
    <row r="160" spans="1:34" x14ac:dyDescent="0.3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42"/>
      <c r="AH160" s="83"/>
    </row>
    <row r="161" spans="1:34" x14ac:dyDescent="0.3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42"/>
      <c r="AH161" s="83"/>
    </row>
    <row r="162" spans="1:34" x14ac:dyDescent="0.3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42"/>
      <c r="AH162" s="83"/>
    </row>
    <row r="163" spans="1:34" x14ac:dyDescent="0.3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42"/>
      <c r="AH163" s="83"/>
    </row>
    <row r="164" spans="1:34" x14ac:dyDescent="0.3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42"/>
      <c r="AH164" s="83"/>
    </row>
    <row r="165" spans="1:34" x14ac:dyDescent="0.3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42"/>
      <c r="AH165" s="83"/>
    </row>
    <row r="166" spans="1:34" x14ac:dyDescent="0.3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42"/>
      <c r="AH166" s="83"/>
    </row>
    <row r="167" spans="1:34" x14ac:dyDescent="0.3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42"/>
      <c r="AH167" s="83"/>
    </row>
    <row r="168" spans="1:34" x14ac:dyDescent="0.3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42"/>
      <c r="AH168" s="83"/>
    </row>
    <row r="169" spans="1:34" x14ac:dyDescent="0.3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42"/>
      <c r="AH169" s="83"/>
    </row>
    <row r="170" spans="1:34" x14ac:dyDescent="0.3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42"/>
      <c r="AH170" s="83"/>
    </row>
    <row r="171" spans="1:34" x14ac:dyDescent="0.3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42"/>
      <c r="AH171" s="83"/>
    </row>
    <row r="172" spans="1:34" x14ac:dyDescent="0.3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42"/>
      <c r="AH172" s="83"/>
    </row>
    <row r="173" spans="1:34" x14ac:dyDescent="0.3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42"/>
      <c r="AH173" s="83"/>
    </row>
    <row r="174" spans="1:34" x14ac:dyDescent="0.3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42"/>
      <c r="AH174" s="83"/>
    </row>
    <row r="175" spans="1:34" x14ac:dyDescent="0.3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42"/>
      <c r="AH175" s="83"/>
    </row>
    <row r="176" spans="1:34" x14ac:dyDescent="0.3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42"/>
      <c r="AH176" s="83"/>
    </row>
    <row r="177" spans="1:34" x14ac:dyDescent="0.3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42"/>
      <c r="AH177" s="83"/>
    </row>
    <row r="178" spans="1:34" x14ac:dyDescent="0.3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42"/>
      <c r="AH178" s="83"/>
    </row>
    <row r="179" spans="1:34" x14ac:dyDescent="0.3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42"/>
      <c r="AH179" s="83"/>
    </row>
    <row r="180" spans="1:34" x14ac:dyDescent="0.3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42"/>
      <c r="AH180" s="83"/>
    </row>
    <row r="181" spans="1:34" x14ac:dyDescent="0.3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42"/>
      <c r="AH181" s="83"/>
    </row>
    <row r="182" spans="1:34" x14ac:dyDescent="0.3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42"/>
      <c r="AH182" s="83"/>
    </row>
    <row r="183" spans="1:34" x14ac:dyDescent="0.3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42"/>
      <c r="AH183" s="83"/>
    </row>
    <row r="184" spans="1:34" x14ac:dyDescent="0.3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42"/>
      <c r="AH184" s="83"/>
    </row>
    <row r="185" spans="1:34" x14ac:dyDescent="0.3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42"/>
      <c r="AH185" s="83"/>
    </row>
    <row r="186" spans="1:34" x14ac:dyDescent="0.3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42"/>
      <c r="AH186" s="83"/>
    </row>
    <row r="187" spans="1:34" x14ac:dyDescent="0.3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42"/>
      <c r="AH187" s="83"/>
    </row>
    <row r="188" spans="1:34" x14ac:dyDescent="0.3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42"/>
      <c r="AH188" s="83"/>
    </row>
    <row r="189" spans="1:34" x14ac:dyDescent="0.3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42"/>
      <c r="AH189" s="83"/>
    </row>
    <row r="190" spans="1:34" x14ac:dyDescent="0.3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42"/>
      <c r="AH190" s="83"/>
    </row>
    <row r="191" spans="1:34" x14ac:dyDescent="0.3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42"/>
      <c r="AH191" s="83"/>
    </row>
    <row r="192" spans="1:34" x14ac:dyDescent="0.3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42"/>
      <c r="AH192" s="83"/>
    </row>
    <row r="193" spans="1:34" x14ac:dyDescent="0.3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42"/>
      <c r="AH193" s="83"/>
    </row>
    <row r="194" spans="1:34" x14ac:dyDescent="0.3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42"/>
      <c r="AH194" s="83"/>
    </row>
    <row r="195" spans="1:34" x14ac:dyDescent="0.3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42"/>
      <c r="AH195" s="83"/>
    </row>
    <row r="196" spans="1:34" x14ac:dyDescent="0.3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42"/>
      <c r="AH196" s="83"/>
    </row>
    <row r="197" spans="1:34" x14ac:dyDescent="0.3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42"/>
      <c r="AH197" s="83"/>
    </row>
    <row r="198" spans="1:34" x14ac:dyDescent="0.3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42"/>
      <c r="AH198" s="83"/>
    </row>
    <row r="199" spans="1:34" x14ac:dyDescent="0.3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42"/>
      <c r="AH199" s="83"/>
    </row>
    <row r="200" spans="1:34" x14ac:dyDescent="0.3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42"/>
      <c r="AH200" s="83"/>
    </row>
    <row r="201" spans="1:34" x14ac:dyDescent="0.3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42"/>
      <c r="AH201" s="83"/>
    </row>
    <row r="202" spans="1:34" x14ac:dyDescent="0.3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42"/>
      <c r="AH202" s="83"/>
    </row>
    <row r="203" spans="1:34" x14ac:dyDescent="0.3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42"/>
      <c r="AH203" s="83"/>
    </row>
    <row r="204" spans="1:34" x14ac:dyDescent="0.3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42"/>
      <c r="AH204" s="83"/>
    </row>
    <row r="205" spans="1:34" x14ac:dyDescent="0.3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42"/>
      <c r="AH205" s="83"/>
    </row>
    <row r="206" spans="1:34" x14ac:dyDescent="0.3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42"/>
      <c r="AH206" s="83"/>
    </row>
    <row r="207" spans="1:34" x14ac:dyDescent="0.3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42"/>
      <c r="AH207" s="83"/>
    </row>
    <row r="208" spans="1:34" x14ac:dyDescent="0.3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42"/>
      <c r="AH208" s="83"/>
    </row>
    <row r="209" spans="1:34" x14ac:dyDescent="0.3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42"/>
      <c r="AH209" s="83"/>
    </row>
    <row r="210" spans="1:34" x14ac:dyDescent="0.3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42"/>
      <c r="AH210" s="83"/>
    </row>
    <row r="211" spans="1:34" x14ac:dyDescent="0.3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42"/>
      <c r="AH211" s="83"/>
    </row>
    <row r="212" spans="1:34" x14ac:dyDescent="0.3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42"/>
      <c r="AH212" s="83"/>
    </row>
    <row r="213" spans="1:34" x14ac:dyDescent="0.3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42"/>
      <c r="AH213" s="83"/>
    </row>
    <row r="214" spans="1:34" x14ac:dyDescent="0.3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42"/>
      <c r="AH214" s="83"/>
    </row>
    <row r="215" spans="1:34" x14ac:dyDescent="0.3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42"/>
      <c r="AH215" s="83"/>
    </row>
    <row r="216" spans="1:34" x14ac:dyDescent="0.3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42"/>
      <c r="AH216" s="83"/>
    </row>
    <row r="217" spans="1:34" x14ac:dyDescent="0.3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42"/>
      <c r="AH217" s="83"/>
    </row>
    <row r="218" spans="1:34" x14ac:dyDescent="0.3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42"/>
      <c r="AH218" s="83"/>
    </row>
    <row r="219" spans="1:34" x14ac:dyDescent="0.3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42"/>
      <c r="AH219" s="83"/>
    </row>
    <row r="220" spans="1:34" x14ac:dyDescent="0.3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42"/>
      <c r="AH220" s="83"/>
    </row>
    <row r="221" spans="1:34" x14ac:dyDescent="0.3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42"/>
      <c r="AH221" s="83"/>
    </row>
    <row r="222" spans="1:34" x14ac:dyDescent="0.3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42"/>
      <c r="AH222" s="83"/>
    </row>
    <row r="223" spans="1:34" x14ac:dyDescent="0.3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42"/>
      <c r="AH223" s="83"/>
    </row>
    <row r="224" spans="1:34" x14ac:dyDescent="0.3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42"/>
      <c r="AH224" s="83"/>
    </row>
    <row r="225" spans="1:34" x14ac:dyDescent="0.3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42"/>
      <c r="AH225" s="83"/>
    </row>
    <row r="226" spans="1:34" x14ac:dyDescent="0.3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42"/>
      <c r="AH226" s="83"/>
    </row>
    <row r="227" spans="1:34" x14ac:dyDescent="0.3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42"/>
      <c r="AH227" s="83"/>
    </row>
    <row r="228" spans="1:34" x14ac:dyDescent="0.3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42"/>
      <c r="AH228" s="83"/>
    </row>
    <row r="229" spans="1:34" x14ac:dyDescent="0.3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42"/>
      <c r="AH229" s="83"/>
    </row>
    <row r="230" spans="1:34" x14ac:dyDescent="0.3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42"/>
      <c r="AH230" s="83"/>
    </row>
    <row r="231" spans="1:34" x14ac:dyDescent="0.3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42"/>
      <c r="AH231" s="83"/>
    </row>
    <row r="232" spans="1:34" x14ac:dyDescent="0.3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42"/>
      <c r="AH232" s="83"/>
    </row>
    <row r="233" spans="1:34" x14ac:dyDescent="0.3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42"/>
      <c r="AH233" s="83"/>
    </row>
    <row r="234" spans="1:34" x14ac:dyDescent="0.3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42"/>
      <c r="AH234" s="83"/>
    </row>
    <row r="235" spans="1:34" x14ac:dyDescent="0.3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42"/>
      <c r="AH235" s="83"/>
    </row>
    <row r="236" spans="1:34" x14ac:dyDescent="0.3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42"/>
      <c r="AH236" s="83"/>
    </row>
    <row r="237" spans="1:34" x14ac:dyDescent="0.3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42"/>
      <c r="AH237" s="5"/>
    </row>
    <row r="238" spans="1:34" x14ac:dyDescent="0.3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42"/>
      <c r="AH238" s="5"/>
    </row>
    <row r="239" spans="1:34" x14ac:dyDescent="0.3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42"/>
      <c r="AH239" s="5"/>
    </row>
    <row r="240" spans="1:34" x14ac:dyDescent="0.3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42"/>
      <c r="AH240" s="5"/>
    </row>
    <row r="241" spans="1:34" x14ac:dyDescent="0.3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42"/>
      <c r="AH241" s="5"/>
    </row>
    <row r="242" spans="1:34" x14ac:dyDescent="0.3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42"/>
      <c r="AH242" s="5"/>
    </row>
    <row r="243" spans="1:34" x14ac:dyDescent="0.3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42"/>
      <c r="AH243" s="5"/>
    </row>
    <row r="244" spans="1:34" x14ac:dyDescent="0.3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42"/>
      <c r="AH244" s="5"/>
    </row>
    <row r="245" spans="1:34" x14ac:dyDescent="0.3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42"/>
      <c r="AH245" s="5"/>
    </row>
    <row r="246" spans="1:34" x14ac:dyDescent="0.3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42"/>
      <c r="AH246" s="5"/>
    </row>
    <row r="247" spans="1:34" x14ac:dyDescent="0.3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42"/>
      <c r="AH247" s="5"/>
    </row>
    <row r="248" spans="1:34" x14ac:dyDescent="0.3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42"/>
      <c r="AH248" s="5"/>
    </row>
    <row r="249" spans="1:34" x14ac:dyDescent="0.3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42"/>
      <c r="AH249" s="5"/>
    </row>
    <row r="250" spans="1:34" x14ac:dyDescent="0.3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42"/>
      <c r="AH250" s="5"/>
    </row>
    <row r="251" spans="1:34" x14ac:dyDescent="0.3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42"/>
      <c r="AH251" s="5"/>
    </row>
    <row r="252" spans="1:34" x14ac:dyDescent="0.3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42"/>
      <c r="AH252" s="5"/>
    </row>
    <row r="253" spans="1:34" x14ac:dyDescent="0.3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42"/>
      <c r="AH253" s="5"/>
    </row>
    <row r="254" spans="1:34" x14ac:dyDescent="0.3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42"/>
      <c r="AH254" s="5"/>
    </row>
    <row r="255" spans="1:34" x14ac:dyDescent="0.3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42"/>
      <c r="AH255" s="5"/>
    </row>
    <row r="256" spans="1:34" x14ac:dyDescent="0.3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42"/>
      <c r="AH256" s="5"/>
    </row>
    <row r="257" spans="1:34" x14ac:dyDescent="0.3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42"/>
      <c r="AH257" s="5"/>
    </row>
    <row r="258" spans="1:34" x14ac:dyDescent="0.3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42"/>
      <c r="AH258" s="5"/>
    </row>
    <row r="259" spans="1:34" x14ac:dyDescent="0.3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42"/>
      <c r="AH259" s="5"/>
    </row>
    <row r="260" spans="1:34" x14ac:dyDescent="0.3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42"/>
      <c r="AH260" s="5"/>
    </row>
    <row r="261" spans="1:34" x14ac:dyDescent="0.3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42"/>
      <c r="AH261" s="5"/>
    </row>
    <row r="262" spans="1:34" x14ac:dyDescent="0.3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42"/>
      <c r="AH262" s="5"/>
    </row>
    <row r="263" spans="1:34" x14ac:dyDescent="0.3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42"/>
      <c r="AH263" s="5"/>
    </row>
    <row r="264" spans="1:34" x14ac:dyDescent="0.3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42"/>
      <c r="AH264" s="5"/>
    </row>
    <row r="265" spans="1:34" x14ac:dyDescent="0.3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42"/>
      <c r="AH265" s="5"/>
    </row>
    <row r="266" spans="1:34" x14ac:dyDescent="0.3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42"/>
      <c r="AH266" s="5"/>
    </row>
    <row r="267" spans="1:34" x14ac:dyDescent="0.3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42"/>
      <c r="AH267" s="5"/>
    </row>
    <row r="268" spans="1:34" x14ac:dyDescent="0.3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42"/>
      <c r="AH268" s="5"/>
    </row>
    <row r="269" spans="1:34" x14ac:dyDescent="0.3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42"/>
      <c r="AH269" s="5"/>
    </row>
    <row r="270" spans="1:34" x14ac:dyDescent="0.3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42"/>
      <c r="AH270" s="5"/>
    </row>
    <row r="271" spans="1:34" x14ac:dyDescent="0.3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42"/>
      <c r="AH271" s="5"/>
    </row>
    <row r="272" spans="1:34" x14ac:dyDescent="0.3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42"/>
      <c r="AH272" s="5"/>
    </row>
    <row r="273" spans="1:34" x14ac:dyDescent="0.3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42"/>
      <c r="AH273" s="5"/>
    </row>
    <row r="274" spans="1:34" x14ac:dyDescent="0.3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42"/>
      <c r="AH274" s="5"/>
    </row>
    <row r="275" spans="1:34" x14ac:dyDescent="0.3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42"/>
      <c r="AH275" s="5"/>
    </row>
    <row r="276" spans="1:34" x14ac:dyDescent="0.3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42"/>
      <c r="AH276" s="5"/>
    </row>
    <row r="277" spans="1:34" x14ac:dyDescent="0.3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42"/>
      <c r="AH277" s="5"/>
    </row>
    <row r="278" spans="1:34" x14ac:dyDescent="0.3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42"/>
      <c r="AH278" s="5"/>
    </row>
    <row r="279" spans="1:34" x14ac:dyDescent="0.3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42"/>
      <c r="AH279" s="5"/>
    </row>
    <row r="280" spans="1:34" x14ac:dyDescent="0.3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42"/>
      <c r="AH280" s="5"/>
    </row>
    <row r="281" spans="1:34" x14ac:dyDescent="0.3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42"/>
      <c r="AH281" s="5"/>
    </row>
    <row r="282" spans="1:34" x14ac:dyDescent="0.3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42"/>
      <c r="AH282" s="5"/>
    </row>
    <row r="283" spans="1:34" x14ac:dyDescent="0.3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42"/>
      <c r="AH283" s="5"/>
    </row>
    <row r="284" spans="1:34" x14ac:dyDescent="0.3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42"/>
      <c r="AH284" s="5"/>
    </row>
    <row r="285" spans="1:34" x14ac:dyDescent="0.3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42"/>
      <c r="AH285" s="5"/>
    </row>
    <row r="286" spans="1:34" x14ac:dyDescent="0.3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42"/>
      <c r="AH286" s="5"/>
    </row>
    <row r="287" spans="1:34" x14ac:dyDescent="0.3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42"/>
      <c r="AH287" s="5"/>
    </row>
    <row r="288" spans="1:34" x14ac:dyDescent="0.3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42"/>
      <c r="AH288" s="5"/>
    </row>
    <row r="289" spans="1:34" x14ac:dyDescent="0.3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42"/>
      <c r="AH289" s="5"/>
    </row>
    <row r="290" spans="1:34" x14ac:dyDescent="0.3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42"/>
      <c r="AH290" s="5"/>
    </row>
    <row r="291" spans="1:34" x14ac:dyDescent="0.3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42"/>
      <c r="AH291" s="5"/>
    </row>
    <row r="292" spans="1:34" x14ac:dyDescent="0.3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42"/>
      <c r="AH292" s="5"/>
    </row>
    <row r="293" spans="1:34" x14ac:dyDescent="0.3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42"/>
      <c r="AH293" s="5"/>
    </row>
    <row r="294" spans="1:34" x14ac:dyDescent="0.3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42"/>
      <c r="AH294" s="5"/>
    </row>
    <row r="295" spans="1:34" x14ac:dyDescent="0.3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42"/>
      <c r="AH295" s="5"/>
    </row>
    <row r="296" spans="1:34" x14ac:dyDescent="0.3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42"/>
      <c r="AH296" s="5"/>
    </row>
    <row r="297" spans="1:34" x14ac:dyDescent="0.3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42"/>
      <c r="AH297" s="5"/>
    </row>
    <row r="298" spans="1:34" x14ac:dyDescent="0.3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42"/>
      <c r="AH298" s="5"/>
    </row>
    <row r="299" spans="1:34" x14ac:dyDescent="0.3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42"/>
      <c r="AH299" s="5"/>
    </row>
    <row r="300" spans="1:34" x14ac:dyDescent="0.3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42"/>
      <c r="AH300" s="5"/>
    </row>
    <row r="301" spans="1:34" x14ac:dyDescent="0.3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42"/>
      <c r="AH301" s="5"/>
    </row>
    <row r="302" spans="1:34" x14ac:dyDescent="0.3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42"/>
      <c r="AH302" s="5"/>
    </row>
    <row r="303" spans="1:34" x14ac:dyDescent="0.3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42"/>
      <c r="AH303" s="5"/>
    </row>
    <row r="304" spans="1:34" x14ac:dyDescent="0.3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42"/>
      <c r="AH304" s="5"/>
    </row>
    <row r="305" spans="1:34" x14ac:dyDescent="0.3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42"/>
      <c r="AH305" s="5"/>
    </row>
    <row r="306" spans="1:34" x14ac:dyDescent="0.3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42"/>
      <c r="AH306" s="5"/>
    </row>
    <row r="307" spans="1:34" x14ac:dyDescent="0.3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42"/>
      <c r="AH307" s="5"/>
    </row>
    <row r="308" spans="1:34" x14ac:dyDescent="0.3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42"/>
      <c r="AH308" s="5"/>
    </row>
    <row r="309" spans="1:34" x14ac:dyDescent="0.3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42"/>
      <c r="AH309" s="5"/>
    </row>
    <row r="310" spans="1:34" x14ac:dyDescent="0.3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42"/>
      <c r="AH310" s="5"/>
    </row>
    <row r="311" spans="1:34" x14ac:dyDescent="0.3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42"/>
      <c r="AH311" s="5"/>
    </row>
    <row r="312" spans="1:34" x14ac:dyDescent="0.3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42"/>
      <c r="AH312" s="5"/>
    </row>
    <row r="313" spans="1:34" x14ac:dyDescent="0.3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42"/>
      <c r="AH313" s="5"/>
    </row>
    <row r="314" spans="1:34" x14ac:dyDescent="0.3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42"/>
      <c r="AH314" s="5"/>
    </row>
    <row r="315" spans="1:34" x14ac:dyDescent="0.3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42"/>
      <c r="AH315" s="5"/>
    </row>
    <row r="316" spans="1:34" x14ac:dyDescent="0.3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42"/>
      <c r="AH316" s="5"/>
    </row>
    <row r="317" spans="1:34" x14ac:dyDescent="0.3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42"/>
      <c r="AH317" s="5"/>
    </row>
    <row r="318" spans="1:34" x14ac:dyDescent="0.3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42"/>
      <c r="AH318" s="5"/>
    </row>
    <row r="319" spans="1:34" x14ac:dyDescent="0.3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42"/>
      <c r="AH319" s="5"/>
    </row>
    <row r="320" spans="1:34" x14ac:dyDescent="0.3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42"/>
      <c r="AH320" s="5"/>
    </row>
    <row r="321" spans="1:34" x14ac:dyDescent="0.3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42"/>
      <c r="AH321" s="5"/>
    </row>
    <row r="322" spans="1:34" x14ac:dyDescent="0.3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42"/>
      <c r="AH322" s="5"/>
    </row>
    <row r="323" spans="1:34" x14ac:dyDescent="0.3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42"/>
      <c r="AH323" s="5"/>
    </row>
    <row r="324" spans="1:34" x14ac:dyDescent="0.3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42"/>
      <c r="AH324" s="5"/>
    </row>
    <row r="325" spans="1:34" x14ac:dyDescent="0.3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42"/>
      <c r="AH325" s="5"/>
    </row>
    <row r="326" spans="1:34" x14ac:dyDescent="0.3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42"/>
      <c r="AH326" s="5"/>
    </row>
    <row r="327" spans="1:34" x14ac:dyDescent="0.3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42"/>
      <c r="AH327" s="5"/>
    </row>
    <row r="328" spans="1:34" x14ac:dyDescent="0.3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42"/>
      <c r="AH328" s="5"/>
    </row>
    <row r="329" spans="1:34" x14ac:dyDescent="0.3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42"/>
      <c r="AH329" s="5"/>
    </row>
    <row r="330" spans="1:34" x14ac:dyDescent="0.3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42"/>
      <c r="AH330" s="5"/>
    </row>
    <row r="331" spans="1:34" x14ac:dyDescent="0.3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42"/>
      <c r="AH331" s="5"/>
    </row>
    <row r="332" spans="1:34" x14ac:dyDescent="0.3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42"/>
      <c r="AH332" s="5"/>
    </row>
    <row r="333" spans="1:34" x14ac:dyDescent="0.3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42"/>
      <c r="AH333" s="5"/>
    </row>
    <row r="334" spans="1:34" x14ac:dyDescent="0.3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42"/>
      <c r="AH334" s="5"/>
    </row>
    <row r="335" spans="1:34" x14ac:dyDescent="0.3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42"/>
      <c r="AH335" s="5"/>
    </row>
    <row r="336" spans="1:34" x14ac:dyDescent="0.3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42"/>
      <c r="AH336" s="5"/>
    </row>
    <row r="337" spans="1:34" x14ac:dyDescent="0.3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42"/>
      <c r="AH337" s="5"/>
    </row>
    <row r="338" spans="1:34" x14ac:dyDescent="0.3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42"/>
      <c r="AH338" s="5"/>
    </row>
    <row r="339" spans="1:34" x14ac:dyDescent="0.3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42"/>
      <c r="AH339" s="5"/>
    </row>
    <row r="340" spans="1:34" x14ac:dyDescent="0.3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42"/>
      <c r="AH340" s="5"/>
    </row>
    <row r="341" spans="1:34" x14ac:dyDescent="0.3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42"/>
      <c r="AH341" s="5"/>
    </row>
    <row r="342" spans="1:34" x14ac:dyDescent="0.3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42"/>
      <c r="AH342" s="5"/>
    </row>
    <row r="343" spans="1:34" x14ac:dyDescent="0.3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42"/>
      <c r="AH343" s="5"/>
    </row>
    <row r="344" spans="1:34" x14ac:dyDescent="0.3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42"/>
      <c r="AH344" s="5"/>
    </row>
    <row r="345" spans="1:34" x14ac:dyDescent="0.3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42"/>
      <c r="AH345" s="5"/>
    </row>
    <row r="346" spans="1:34" x14ac:dyDescent="0.3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42"/>
      <c r="AH346" s="5"/>
    </row>
    <row r="347" spans="1:34" x14ac:dyDescent="0.3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42"/>
      <c r="AH347" s="5"/>
    </row>
    <row r="348" spans="1:34" x14ac:dyDescent="0.3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42"/>
      <c r="AH348" s="5"/>
    </row>
    <row r="349" spans="1:34" x14ac:dyDescent="0.3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42"/>
      <c r="AH349" s="5"/>
    </row>
    <row r="350" spans="1:34" x14ac:dyDescent="0.3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42"/>
      <c r="AH350" s="5"/>
    </row>
    <row r="351" spans="1:34" x14ac:dyDescent="0.3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42"/>
      <c r="AH351" s="5"/>
    </row>
    <row r="352" spans="1:34" x14ac:dyDescent="0.3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42"/>
      <c r="AH352" s="5"/>
    </row>
    <row r="353" spans="1:34" x14ac:dyDescent="0.3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42"/>
      <c r="AH353" s="5"/>
    </row>
    <row r="354" spans="1:34" x14ac:dyDescent="0.3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42"/>
      <c r="AH354" s="5"/>
    </row>
    <row r="355" spans="1:34" x14ac:dyDescent="0.3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42"/>
      <c r="AH355" s="5"/>
    </row>
    <row r="356" spans="1:34" x14ac:dyDescent="0.3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42"/>
      <c r="AH356" s="5"/>
    </row>
    <row r="357" spans="1:34" x14ac:dyDescent="0.3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42"/>
      <c r="AH357" s="5"/>
    </row>
    <row r="358" spans="1:34" x14ac:dyDescent="0.3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42"/>
      <c r="AH358" s="5"/>
    </row>
    <row r="359" spans="1:34" x14ac:dyDescent="0.3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42"/>
      <c r="AH359" s="5"/>
    </row>
    <row r="360" spans="1:34" x14ac:dyDescent="0.3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42"/>
      <c r="AH360" s="5"/>
    </row>
    <row r="361" spans="1:34" x14ac:dyDescent="0.3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42"/>
      <c r="AH361" s="5"/>
    </row>
    <row r="362" spans="1:34" x14ac:dyDescent="0.3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42"/>
      <c r="AH362" s="5"/>
    </row>
    <row r="363" spans="1:34" x14ac:dyDescent="0.3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42"/>
      <c r="AH363" s="5"/>
    </row>
    <row r="364" spans="1:34" x14ac:dyDescent="0.3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42"/>
      <c r="AH364" s="5"/>
    </row>
    <row r="365" spans="1:34" x14ac:dyDescent="0.3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42"/>
      <c r="AH365" s="5"/>
    </row>
    <row r="366" spans="1:34" x14ac:dyDescent="0.3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42"/>
      <c r="AH366" s="5"/>
    </row>
    <row r="367" spans="1:34" x14ac:dyDescent="0.3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42"/>
      <c r="AH367" s="5"/>
    </row>
    <row r="368" spans="1:34" x14ac:dyDescent="0.3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42"/>
      <c r="AH368" s="5"/>
    </row>
    <row r="369" spans="1:34" x14ac:dyDescent="0.3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42"/>
      <c r="AH369" s="5"/>
    </row>
    <row r="370" spans="1:34" x14ac:dyDescent="0.3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42"/>
      <c r="AH370" s="5"/>
    </row>
    <row r="371" spans="1:34" x14ac:dyDescent="0.3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42"/>
      <c r="AH371" s="5"/>
    </row>
    <row r="372" spans="1:34" x14ac:dyDescent="0.3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42"/>
      <c r="AH372" s="5"/>
    </row>
    <row r="373" spans="1:34" x14ac:dyDescent="0.3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42"/>
      <c r="AH373" s="5"/>
    </row>
    <row r="374" spans="1:34" x14ac:dyDescent="0.3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42"/>
      <c r="AH374" s="5"/>
    </row>
    <row r="375" spans="1:34" x14ac:dyDescent="0.3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42"/>
      <c r="AH375" s="5"/>
    </row>
    <row r="376" spans="1:34" x14ac:dyDescent="0.3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42"/>
      <c r="AH376" s="5"/>
    </row>
    <row r="377" spans="1:34" x14ac:dyDescent="0.3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42"/>
      <c r="AH377" s="5"/>
    </row>
    <row r="378" spans="1:34" x14ac:dyDescent="0.3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42"/>
      <c r="AH378" s="5"/>
    </row>
    <row r="379" spans="1:34" x14ac:dyDescent="0.3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42"/>
      <c r="AH379" s="5"/>
    </row>
    <row r="380" spans="1:34" x14ac:dyDescent="0.3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42"/>
      <c r="AH380" s="5"/>
    </row>
    <row r="381" spans="1:34" x14ac:dyDescent="0.3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42"/>
      <c r="AH381" s="5"/>
    </row>
    <row r="382" spans="1:34" x14ac:dyDescent="0.3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42"/>
      <c r="AH382" s="5"/>
    </row>
    <row r="383" spans="1:34" x14ac:dyDescent="0.3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42"/>
      <c r="AH383" s="5"/>
    </row>
    <row r="384" spans="1:34" x14ac:dyDescent="0.3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42"/>
      <c r="AH384" s="5"/>
    </row>
    <row r="385" spans="1:34" x14ac:dyDescent="0.3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42"/>
      <c r="AH385" s="5"/>
    </row>
    <row r="386" spans="1:34" x14ac:dyDescent="0.3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42"/>
      <c r="AH386" s="5"/>
    </row>
    <row r="387" spans="1:34" x14ac:dyDescent="0.3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42"/>
      <c r="AH387" s="5"/>
    </row>
    <row r="388" spans="1:34" x14ac:dyDescent="0.3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42"/>
      <c r="AH388" s="5"/>
    </row>
    <row r="389" spans="1:34" x14ac:dyDescent="0.3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42"/>
      <c r="AH389" s="5"/>
    </row>
    <row r="390" spans="1:34" x14ac:dyDescent="0.3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42"/>
      <c r="AH390" s="5"/>
    </row>
    <row r="391" spans="1:34" x14ac:dyDescent="0.3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42"/>
      <c r="AH391" s="5"/>
    </row>
    <row r="392" spans="1:34" x14ac:dyDescent="0.3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42"/>
      <c r="AH392" s="5"/>
    </row>
    <row r="393" spans="1:34" x14ac:dyDescent="0.3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42"/>
      <c r="AH393" s="5"/>
    </row>
    <row r="394" spans="1:34" x14ac:dyDescent="0.3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42"/>
      <c r="AH394" s="5"/>
    </row>
    <row r="395" spans="1:34" x14ac:dyDescent="0.3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42"/>
      <c r="AH395" s="5"/>
    </row>
    <row r="396" spans="1:34" x14ac:dyDescent="0.3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42"/>
      <c r="AH396" s="5"/>
    </row>
    <row r="397" spans="1:34" x14ac:dyDescent="0.3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42"/>
      <c r="AH397" s="5"/>
    </row>
    <row r="398" spans="1:34" x14ac:dyDescent="0.3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42"/>
      <c r="AH398" s="5"/>
    </row>
    <row r="399" spans="1:34" x14ac:dyDescent="0.3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42"/>
      <c r="AH399" s="5"/>
    </row>
    <row r="400" spans="1:34" x14ac:dyDescent="0.3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42"/>
      <c r="AH400" s="5"/>
    </row>
    <row r="401" spans="1:34" x14ac:dyDescent="0.3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42"/>
      <c r="AH401" s="5"/>
    </row>
    <row r="402" spans="1:34" x14ac:dyDescent="0.3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42"/>
      <c r="AH402" s="5"/>
    </row>
    <row r="403" spans="1:34" x14ac:dyDescent="0.3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42"/>
      <c r="AH403" s="5"/>
    </row>
    <row r="404" spans="1:34" x14ac:dyDescent="0.3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42"/>
      <c r="AH404" s="5"/>
    </row>
    <row r="405" spans="1:34" x14ac:dyDescent="0.3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42"/>
      <c r="AH405" s="5"/>
    </row>
    <row r="406" spans="1:34" x14ac:dyDescent="0.3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42"/>
      <c r="AH406" s="5"/>
    </row>
    <row r="407" spans="1:34" x14ac:dyDescent="0.3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42"/>
      <c r="AH407" s="5"/>
    </row>
    <row r="408" spans="1:34" x14ac:dyDescent="0.3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42"/>
      <c r="AH408" s="5"/>
    </row>
    <row r="409" spans="1:34" x14ac:dyDescent="0.3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42"/>
      <c r="AH409" s="5"/>
    </row>
    <row r="410" spans="1:34" x14ac:dyDescent="0.3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42"/>
      <c r="AH410" s="5"/>
    </row>
    <row r="411" spans="1:34" x14ac:dyDescent="0.3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42"/>
      <c r="AH411" s="5"/>
    </row>
    <row r="412" spans="1:34" x14ac:dyDescent="0.3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42"/>
      <c r="AH412" s="5"/>
    </row>
    <row r="413" spans="1:34" x14ac:dyDescent="0.3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42"/>
      <c r="AH413" s="5"/>
    </row>
    <row r="414" spans="1:34" x14ac:dyDescent="0.3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42"/>
      <c r="AH414" s="5"/>
    </row>
    <row r="415" spans="1:34" x14ac:dyDescent="0.3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42"/>
      <c r="AH415" s="5"/>
    </row>
    <row r="416" spans="1:34" x14ac:dyDescent="0.3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42"/>
      <c r="AH416" s="5"/>
    </row>
    <row r="417" spans="1:34" x14ac:dyDescent="0.3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42"/>
      <c r="AH417" s="5"/>
    </row>
    <row r="418" spans="1:34" x14ac:dyDescent="0.3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42"/>
      <c r="AH418" s="5"/>
    </row>
    <row r="419" spans="1:34" x14ac:dyDescent="0.3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42"/>
      <c r="AH419" s="5"/>
    </row>
    <row r="420" spans="1:34" x14ac:dyDescent="0.3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42"/>
      <c r="AH420" s="5"/>
    </row>
    <row r="421" spans="1:34" x14ac:dyDescent="0.3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42"/>
      <c r="AH421" s="5"/>
    </row>
    <row r="422" spans="1:34" x14ac:dyDescent="0.3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42"/>
      <c r="AH422" s="5"/>
    </row>
    <row r="423" spans="1:34" x14ac:dyDescent="0.3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42"/>
      <c r="AH423" s="5"/>
    </row>
    <row r="424" spans="1:34" x14ac:dyDescent="0.3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42"/>
      <c r="AH424" s="5"/>
    </row>
    <row r="425" spans="1:34" x14ac:dyDescent="0.3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42"/>
      <c r="AH425" s="5"/>
    </row>
    <row r="426" spans="1:34" x14ac:dyDescent="0.3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42"/>
      <c r="AH426" s="5"/>
    </row>
    <row r="427" spans="1:34" x14ac:dyDescent="0.3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42"/>
      <c r="AH427" s="5"/>
    </row>
    <row r="428" spans="1:34" x14ac:dyDescent="0.3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42"/>
      <c r="AH428" s="5"/>
    </row>
    <row r="429" spans="1:34" x14ac:dyDescent="0.3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42"/>
      <c r="AH429" s="5"/>
    </row>
    <row r="430" spans="1:34" x14ac:dyDescent="0.3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42"/>
      <c r="AH430" s="5"/>
    </row>
    <row r="431" spans="1:34" x14ac:dyDescent="0.3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42"/>
      <c r="AH431" s="5"/>
    </row>
    <row r="432" spans="1:34" x14ac:dyDescent="0.3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42"/>
      <c r="AH432" s="5"/>
    </row>
    <row r="433" spans="1:34" x14ac:dyDescent="0.3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42"/>
      <c r="AH433" s="5"/>
    </row>
    <row r="434" spans="1:34" x14ac:dyDescent="0.3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42"/>
      <c r="AH434" s="5"/>
    </row>
    <row r="435" spans="1:34" x14ac:dyDescent="0.3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42"/>
      <c r="AH435" s="5"/>
    </row>
    <row r="436" spans="1:34" x14ac:dyDescent="0.3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42"/>
      <c r="AH436" s="5"/>
    </row>
    <row r="437" spans="1:34" x14ac:dyDescent="0.3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42"/>
      <c r="AH437" s="5"/>
    </row>
    <row r="438" spans="1:34" x14ac:dyDescent="0.3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42"/>
      <c r="AH438" s="5"/>
    </row>
    <row r="439" spans="1:34" x14ac:dyDescent="0.3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42"/>
      <c r="AH439" s="5"/>
    </row>
    <row r="440" spans="1:34" x14ac:dyDescent="0.3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42"/>
      <c r="AH440" s="5"/>
    </row>
    <row r="441" spans="1:34" x14ac:dyDescent="0.3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42"/>
      <c r="AH441" s="5"/>
    </row>
    <row r="442" spans="1:34" x14ac:dyDescent="0.3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42"/>
      <c r="AH442" s="5"/>
    </row>
    <row r="443" spans="1:34" x14ac:dyDescent="0.3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42"/>
      <c r="AH443" s="5"/>
    </row>
    <row r="444" spans="1:34" x14ac:dyDescent="0.3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42"/>
      <c r="AH444" s="5"/>
    </row>
    <row r="445" spans="1:34" x14ac:dyDescent="0.3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42"/>
      <c r="AH445" s="5"/>
    </row>
    <row r="446" spans="1:34" x14ac:dyDescent="0.3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42"/>
      <c r="AH446" s="5"/>
    </row>
    <row r="447" spans="1:34" x14ac:dyDescent="0.3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42"/>
      <c r="AH447" s="5"/>
    </row>
    <row r="448" spans="1:34" x14ac:dyDescent="0.3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42"/>
      <c r="AH448" s="5"/>
    </row>
    <row r="449" spans="1:34" x14ac:dyDescent="0.3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42"/>
      <c r="AH449" s="5"/>
    </row>
    <row r="450" spans="1:34" x14ac:dyDescent="0.3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42"/>
      <c r="AH450" s="5"/>
    </row>
    <row r="451" spans="1:34" x14ac:dyDescent="0.3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42"/>
      <c r="AH451" s="5"/>
    </row>
    <row r="452" spans="1:34" x14ac:dyDescent="0.3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42"/>
      <c r="AH452" s="5"/>
    </row>
    <row r="453" spans="1:34" x14ac:dyDescent="0.3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42"/>
      <c r="AH453" s="5"/>
    </row>
    <row r="454" spans="1:34" x14ac:dyDescent="0.3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42"/>
      <c r="AH454" s="5"/>
    </row>
    <row r="455" spans="1:34" x14ac:dyDescent="0.3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42"/>
      <c r="AH455" s="5"/>
    </row>
    <row r="456" spans="1:34" x14ac:dyDescent="0.3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42"/>
      <c r="AH456" s="5"/>
    </row>
    <row r="457" spans="1:34" x14ac:dyDescent="0.3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42"/>
      <c r="AH457" s="5"/>
    </row>
    <row r="458" spans="1:34" x14ac:dyDescent="0.3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42"/>
      <c r="AH458" s="5"/>
    </row>
    <row r="459" spans="1:34" x14ac:dyDescent="0.3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42"/>
      <c r="AH459" s="5"/>
    </row>
    <row r="460" spans="1:34" x14ac:dyDescent="0.3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42"/>
      <c r="AH460" s="5"/>
    </row>
    <row r="461" spans="1:34" x14ac:dyDescent="0.3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42"/>
      <c r="AH461" s="5"/>
    </row>
    <row r="462" spans="1:34" x14ac:dyDescent="0.3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42"/>
      <c r="AH462" s="5"/>
    </row>
    <row r="463" spans="1:34" x14ac:dyDescent="0.3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42"/>
      <c r="AH463" s="5"/>
    </row>
    <row r="464" spans="1:34" x14ac:dyDescent="0.3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42"/>
      <c r="AH464" s="5"/>
    </row>
    <row r="465" spans="1:34" x14ac:dyDescent="0.3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42"/>
      <c r="AH465" s="5"/>
    </row>
    <row r="466" spans="1:34" x14ac:dyDescent="0.3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42"/>
      <c r="AH466" s="5"/>
    </row>
    <row r="467" spans="1:34" x14ac:dyDescent="0.3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42"/>
      <c r="AH467" s="5"/>
    </row>
    <row r="468" spans="1:34" x14ac:dyDescent="0.3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42"/>
      <c r="AH468" s="5"/>
    </row>
    <row r="469" spans="1:34" x14ac:dyDescent="0.3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42"/>
      <c r="AH469" s="5"/>
    </row>
    <row r="470" spans="1:34" x14ac:dyDescent="0.3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42"/>
      <c r="AH470" s="5"/>
    </row>
    <row r="471" spans="1:34" x14ac:dyDescent="0.3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42"/>
      <c r="AH471" s="5"/>
    </row>
    <row r="472" spans="1:34" x14ac:dyDescent="0.3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42"/>
      <c r="AH472" s="5"/>
    </row>
    <row r="473" spans="1:34" x14ac:dyDescent="0.3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42"/>
      <c r="AH473" s="5"/>
    </row>
    <row r="474" spans="1:34" x14ac:dyDescent="0.3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42"/>
      <c r="AH474" s="5"/>
    </row>
    <row r="475" spans="1:34" x14ac:dyDescent="0.3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42"/>
      <c r="AH475" s="5"/>
    </row>
    <row r="476" spans="1:34" x14ac:dyDescent="0.3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42"/>
      <c r="AH476" s="5"/>
    </row>
    <row r="477" spans="1:34" x14ac:dyDescent="0.3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42"/>
      <c r="AH477" s="5"/>
    </row>
    <row r="478" spans="1:34" x14ac:dyDescent="0.3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42"/>
      <c r="AH478" s="5"/>
    </row>
    <row r="479" spans="1:34" x14ac:dyDescent="0.3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42"/>
      <c r="AH479" s="5"/>
    </row>
    <row r="480" spans="1:34" x14ac:dyDescent="0.3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42"/>
      <c r="AH480" s="5"/>
    </row>
    <row r="481" spans="1:34" x14ac:dyDescent="0.3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42"/>
      <c r="AH481" s="5"/>
    </row>
    <row r="482" spans="1:34" x14ac:dyDescent="0.3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42"/>
      <c r="AH482" s="5"/>
    </row>
    <row r="483" spans="1:34" x14ac:dyDescent="0.3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42"/>
      <c r="AH483" s="5"/>
    </row>
    <row r="484" spans="1:34" x14ac:dyDescent="0.3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42"/>
      <c r="AH484" s="5"/>
    </row>
    <row r="485" spans="1:34" x14ac:dyDescent="0.3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42"/>
      <c r="AH485" s="5"/>
    </row>
    <row r="486" spans="1:34" x14ac:dyDescent="0.3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42"/>
      <c r="AH486" s="5"/>
    </row>
    <row r="487" spans="1:34" x14ac:dyDescent="0.3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42"/>
      <c r="AH487" s="5"/>
    </row>
    <row r="488" spans="1:34" x14ac:dyDescent="0.3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42"/>
      <c r="AH488" s="5"/>
    </row>
    <row r="489" spans="1:34" x14ac:dyDescent="0.3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42"/>
      <c r="AH489" s="5"/>
    </row>
    <row r="490" spans="1:34" x14ac:dyDescent="0.3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42"/>
      <c r="AH490" s="5"/>
    </row>
    <row r="491" spans="1:34" x14ac:dyDescent="0.3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42"/>
      <c r="AH491" s="5"/>
    </row>
    <row r="492" spans="1:34" x14ac:dyDescent="0.3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42"/>
      <c r="AH492" s="5"/>
    </row>
    <row r="493" spans="1:34" x14ac:dyDescent="0.3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42"/>
      <c r="AH493" s="5"/>
    </row>
    <row r="494" spans="1:34" x14ac:dyDescent="0.3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42"/>
      <c r="AH494" s="5"/>
    </row>
    <row r="495" spans="1:34" x14ac:dyDescent="0.3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42"/>
      <c r="AH495" s="5"/>
    </row>
    <row r="496" spans="1:34" x14ac:dyDescent="0.3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42"/>
      <c r="AH496" s="5"/>
    </row>
    <row r="497" spans="1:34" x14ac:dyDescent="0.3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42"/>
      <c r="AH497" s="5"/>
    </row>
    <row r="498" spans="1:34" x14ac:dyDescent="0.3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42"/>
      <c r="AH498" s="5"/>
    </row>
    <row r="499" spans="1:34" x14ac:dyDescent="0.3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42"/>
      <c r="AH499" s="5"/>
    </row>
    <row r="500" spans="1:34" x14ac:dyDescent="0.3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42"/>
      <c r="AH500" s="5"/>
    </row>
    <row r="501" spans="1:34" x14ac:dyDescent="0.3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42"/>
      <c r="AH501" s="5"/>
    </row>
    <row r="502" spans="1:34" x14ac:dyDescent="0.3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42"/>
      <c r="AH502" s="5"/>
    </row>
    <row r="503" spans="1:34" x14ac:dyDescent="0.3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42"/>
      <c r="AH503" s="5"/>
    </row>
    <row r="504" spans="1:34" x14ac:dyDescent="0.3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42"/>
      <c r="AH504" s="5"/>
    </row>
    <row r="505" spans="1:34" x14ac:dyDescent="0.3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42"/>
      <c r="AH505" s="5"/>
    </row>
    <row r="506" spans="1:34" x14ac:dyDescent="0.3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42"/>
      <c r="AH506" s="5"/>
    </row>
    <row r="507" spans="1:34" x14ac:dyDescent="0.3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42"/>
      <c r="AH507" s="5"/>
    </row>
    <row r="508" spans="1:34" x14ac:dyDescent="0.3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42"/>
      <c r="AH508" s="5"/>
    </row>
    <row r="509" spans="1:34" x14ac:dyDescent="0.3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42"/>
      <c r="AH509" s="5"/>
    </row>
    <row r="510" spans="1:34" x14ac:dyDescent="0.3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42"/>
      <c r="AH510" s="5"/>
    </row>
    <row r="511" spans="1:34" x14ac:dyDescent="0.3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42"/>
      <c r="AH511" s="5"/>
    </row>
    <row r="512" spans="1:34" x14ac:dyDescent="0.3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42"/>
      <c r="AH512" s="5"/>
    </row>
    <row r="513" spans="1:34" x14ac:dyDescent="0.3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42"/>
      <c r="AH513" s="5"/>
    </row>
    <row r="514" spans="1:34" x14ac:dyDescent="0.3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42"/>
      <c r="AH514" s="5"/>
    </row>
    <row r="515" spans="1:34" x14ac:dyDescent="0.3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42"/>
      <c r="AH515" s="5"/>
    </row>
    <row r="516" spans="1:34" x14ac:dyDescent="0.3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42"/>
      <c r="AH516" s="5"/>
    </row>
    <row r="517" spans="1:34" x14ac:dyDescent="0.3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42"/>
      <c r="AH517" s="5"/>
    </row>
    <row r="518" spans="1:34" x14ac:dyDescent="0.3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42"/>
      <c r="AH518" s="5"/>
    </row>
    <row r="519" spans="1:34" x14ac:dyDescent="0.3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42"/>
      <c r="AH519" s="5"/>
    </row>
    <row r="520" spans="1:34" x14ac:dyDescent="0.3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42"/>
      <c r="AH520" s="5"/>
    </row>
    <row r="521" spans="1:34" x14ac:dyDescent="0.3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42"/>
      <c r="AH521" s="5"/>
    </row>
    <row r="522" spans="1:34" x14ac:dyDescent="0.3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42"/>
      <c r="AH522" s="5"/>
    </row>
    <row r="523" spans="1:34" x14ac:dyDescent="0.3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42"/>
      <c r="AH523" s="5"/>
    </row>
    <row r="524" spans="1:34" x14ac:dyDescent="0.3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42"/>
      <c r="AH524" s="5"/>
    </row>
    <row r="525" spans="1:34" x14ac:dyDescent="0.3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42"/>
      <c r="AH525" s="5"/>
    </row>
    <row r="526" spans="1:34" x14ac:dyDescent="0.3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42"/>
      <c r="AH526" s="5"/>
    </row>
    <row r="527" spans="1:34" x14ac:dyDescent="0.3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42"/>
      <c r="AH527" s="5"/>
    </row>
    <row r="528" spans="1:34" x14ac:dyDescent="0.3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42"/>
      <c r="AH528" s="5"/>
    </row>
    <row r="529" spans="1:34" x14ac:dyDescent="0.3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42"/>
      <c r="AH529" s="5"/>
    </row>
    <row r="530" spans="1:34" x14ac:dyDescent="0.3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42"/>
      <c r="AH530" s="5"/>
    </row>
    <row r="531" spans="1:34" x14ac:dyDescent="0.3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42"/>
      <c r="AH531" s="5"/>
    </row>
    <row r="532" spans="1:34" x14ac:dyDescent="0.3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42"/>
      <c r="AH532" s="5"/>
    </row>
    <row r="533" spans="1:34" x14ac:dyDescent="0.3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42"/>
      <c r="AH533" s="5"/>
    </row>
    <row r="534" spans="1:34" x14ac:dyDescent="0.3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42"/>
      <c r="AH534" s="5"/>
    </row>
    <row r="535" spans="1:34" x14ac:dyDescent="0.3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42"/>
      <c r="AH535" s="5"/>
    </row>
    <row r="536" spans="1:34" x14ac:dyDescent="0.3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42"/>
      <c r="AH536" s="5"/>
    </row>
    <row r="537" spans="1:34" x14ac:dyDescent="0.3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42"/>
      <c r="AH537" s="5"/>
    </row>
    <row r="538" spans="1:34" x14ac:dyDescent="0.3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42"/>
      <c r="AH538" s="5"/>
    </row>
    <row r="539" spans="1:34" x14ac:dyDescent="0.3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42"/>
      <c r="AH539" s="5"/>
    </row>
    <row r="540" spans="1:34" x14ac:dyDescent="0.3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42"/>
      <c r="AH540" s="5"/>
    </row>
    <row r="541" spans="1:34" x14ac:dyDescent="0.3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42"/>
      <c r="AH541" s="5"/>
    </row>
    <row r="542" spans="1:34" x14ac:dyDescent="0.3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42"/>
      <c r="AH542" s="5"/>
    </row>
    <row r="543" spans="1:34" x14ac:dyDescent="0.3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42"/>
      <c r="AH543" s="5"/>
    </row>
    <row r="544" spans="1:34" x14ac:dyDescent="0.3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42"/>
      <c r="AH544" s="5"/>
    </row>
    <row r="545" spans="1:34" x14ac:dyDescent="0.3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42"/>
      <c r="AH545" s="5"/>
    </row>
    <row r="546" spans="1:34" x14ac:dyDescent="0.3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42"/>
      <c r="AH546" s="5"/>
    </row>
    <row r="547" spans="1:34" x14ac:dyDescent="0.3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42"/>
      <c r="AH547" s="5"/>
    </row>
    <row r="548" spans="1:34" x14ac:dyDescent="0.3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42"/>
      <c r="AH548" s="5"/>
    </row>
    <row r="549" spans="1:34" x14ac:dyDescent="0.3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42"/>
      <c r="AH549" s="5"/>
    </row>
    <row r="550" spans="1:34" x14ac:dyDescent="0.3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42"/>
      <c r="AH550" s="5"/>
    </row>
    <row r="551" spans="1:34" x14ac:dyDescent="0.3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42"/>
      <c r="AH551" s="5"/>
    </row>
    <row r="552" spans="1:34" x14ac:dyDescent="0.3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42"/>
      <c r="AH552" s="5"/>
    </row>
    <row r="553" spans="1:34" x14ac:dyDescent="0.3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42"/>
      <c r="AH553" s="5"/>
    </row>
    <row r="554" spans="1:34" x14ac:dyDescent="0.3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42"/>
      <c r="AH554" s="5"/>
    </row>
    <row r="555" spans="1:34" x14ac:dyDescent="0.3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42"/>
      <c r="AH555" s="5"/>
    </row>
    <row r="556" spans="1:34" x14ac:dyDescent="0.3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42"/>
      <c r="AH556" s="5"/>
    </row>
    <row r="557" spans="1:34" x14ac:dyDescent="0.3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42"/>
      <c r="AH557" s="5"/>
    </row>
    <row r="558" spans="1:34" x14ac:dyDescent="0.3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42"/>
      <c r="AH558" s="5"/>
    </row>
    <row r="559" spans="1:34" x14ac:dyDescent="0.3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42"/>
      <c r="AH559" s="5"/>
    </row>
    <row r="560" spans="1:34" x14ac:dyDescent="0.3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42"/>
      <c r="AH560" s="5"/>
    </row>
    <row r="561" spans="1:34" x14ac:dyDescent="0.3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42"/>
      <c r="AH561" s="5"/>
    </row>
    <row r="562" spans="1:34" x14ac:dyDescent="0.3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42"/>
      <c r="AH562" s="5"/>
    </row>
    <row r="563" spans="1:34" x14ac:dyDescent="0.3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42"/>
      <c r="AH563" s="5"/>
    </row>
    <row r="564" spans="1:34" x14ac:dyDescent="0.3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42"/>
      <c r="AH564" s="5"/>
    </row>
    <row r="565" spans="1:34" x14ac:dyDescent="0.3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42"/>
      <c r="AH565" s="5"/>
    </row>
    <row r="566" spans="1:34" x14ac:dyDescent="0.3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42"/>
      <c r="AH566" s="5"/>
    </row>
    <row r="567" spans="1:34" x14ac:dyDescent="0.3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42"/>
      <c r="AH567" s="5"/>
    </row>
    <row r="568" spans="1:34" x14ac:dyDescent="0.3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42"/>
      <c r="AH568" s="5"/>
    </row>
    <row r="569" spans="1:34" x14ac:dyDescent="0.3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42"/>
      <c r="AH569" s="5"/>
    </row>
    <row r="570" spans="1:34" x14ac:dyDescent="0.3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42"/>
      <c r="AH570" s="5"/>
    </row>
    <row r="571" spans="1:34" x14ac:dyDescent="0.3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42"/>
      <c r="AH571" s="5"/>
    </row>
    <row r="572" spans="1:34" x14ac:dyDescent="0.3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42"/>
      <c r="AH572" s="5"/>
    </row>
    <row r="573" spans="1:34" x14ac:dyDescent="0.3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42"/>
      <c r="AH573" s="5"/>
    </row>
    <row r="574" spans="1:34" x14ac:dyDescent="0.3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42"/>
      <c r="AH574" s="5"/>
    </row>
    <row r="575" spans="1:34" x14ac:dyDescent="0.3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42"/>
      <c r="AH575" s="5"/>
    </row>
    <row r="576" spans="1:34" x14ac:dyDescent="0.3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42"/>
      <c r="AH576" s="5"/>
    </row>
    <row r="577" spans="1:34" x14ac:dyDescent="0.3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42"/>
      <c r="AH577" s="5"/>
    </row>
    <row r="578" spans="1:34" x14ac:dyDescent="0.3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42"/>
      <c r="AH578" s="5"/>
    </row>
    <row r="579" spans="1:34" x14ac:dyDescent="0.3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42"/>
      <c r="AH579" s="5"/>
    </row>
    <row r="580" spans="1:34" x14ac:dyDescent="0.3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42"/>
      <c r="AH580" s="5"/>
    </row>
    <row r="581" spans="1:34" x14ac:dyDescent="0.3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42"/>
      <c r="AH581" s="5"/>
    </row>
    <row r="582" spans="1:34" x14ac:dyDescent="0.3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42"/>
      <c r="AH582" s="5"/>
    </row>
    <row r="583" spans="1:34" x14ac:dyDescent="0.3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42"/>
      <c r="AH583" s="5"/>
    </row>
    <row r="584" spans="1:34" x14ac:dyDescent="0.3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42"/>
      <c r="AH584" s="5"/>
    </row>
    <row r="585" spans="1:34" x14ac:dyDescent="0.3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42"/>
      <c r="AH585" s="5"/>
    </row>
    <row r="586" spans="1:34" x14ac:dyDescent="0.3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42"/>
      <c r="AH586" s="5"/>
    </row>
    <row r="587" spans="1:34" x14ac:dyDescent="0.3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42"/>
      <c r="AH587" s="5"/>
    </row>
    <row r="588" spans="1:34" x14ac:dyDescent="0.3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42"/>
      <c r="AH588" s="5"/>
    </row>
    <row r="589" spans="1:34" x14ac:dyDescent="0.3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42"/>
      <c r="AH589" s="5"/>
    </row>
    <row r="590" spans="1:34" x14ac:dyDescent="0.3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42"/>
      <c r="AH590" s="5"/>
    </row>
    <row r="591" spans="1:34" x14ac:dyDescent="0.3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42"/>
      <c r="AH591" s="5"/>
    </row>
    <row r="592" spans="1:34" x14ac:dyDescent="0.3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42"/>
      <c r="AH592" s="5"/>
    </row>
    <row r="593" spans="1:34" x14ac:dyDescent="0.3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42"/>
      <c r="AH593" s="5"/>
    </row>
    <row r="594" spans="1:34" x14ac:dyDescent="0.3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42"/>
      <c r="AH594" s="5"/>
    </row>
    <row r="595" spans="1:34" x14ac:dyDescent="0.3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42"/>
      <c r="AH595" s="5"/>
    </row>
    <row r="596" spans="1:34" x14ac:dyDescent="0.3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42"/>
      <c r="AH596" s="5"/>
    </row>
    <row r="597" spans="1:34" x14ac:dyDescent="0.3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42"/>
      <c r="AH597" s="5"/>
    </row>
    <row r="598" spans="1:34" x14ac:dyDescent="0.3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42"/>
      <c r="AH598" s="5"/>
    </row>
    <row r="599" spans="1:34" x14ac:dyDescent="0.3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42"/>
      <c r="AH599" s="5"/>
    </row>
    <row r="600" spans="1:34" x14ac:dyDescent="0.3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42"/>
      <c r="AH600" s="5"/>
    </row>
    <row r="601" spans="1:34" x14ac:dyDescent="0.3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42"/>
      <c r="AH601" s="5"/>
    </row>
    <row r="602" spans="1:34" x14ac:dyDescent="0.3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42"/>
      <c r="AH602" s="5"/>
    </row>
    <row r="603" spans="1:34" x14ac:dyDescent="0.3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42"/>
      <c r="AH603" s="5"/>
    </row>
    <row r="604" spans="1:34" x14ac:dyDescent="0.3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42"/>
      <c r="AH604" s="5"/>
    </row>
    <row r="605" spans="1:34" x14ac:dyDescent="0.3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42"/>
      <c r="AH605" s="5"/>
    </row>
    <row r="606" spans="1:34" x14ac:dyDescent="0.3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42"/>
      <c r="AH606" s="5"/>
    </row>
    <row r="607" spans="1:34" x14ac:dyDescent="0.3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42"/>
      <c r="AH607" s="5"/>
    </row>
    <row r="608" spans="1:34" x14ac:dyDescent="0.3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42"/>
      <c r="AH608" s="5"/>
    </row>
    <row r="609" spans="1:34" x14ac:dyDescent="0.3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42"/>
      <c r="AH609" s="5"/>
    </row>
    <row r="610" spans="1:34" x14ac:dyDescent="0.3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42"/>
      <c r="AH610" s="5"/>
    </row>
    <row r="611" spans="1:34" x14ac:dyDescent="0.3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42"/>
      <c r="AH611" s="5"/>
    </row>
    <row r="612" spans="1:34" x14ac:dyDescent="0.3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42"/>
      <c r="AH612" s="5"/>
    </row>
    <row r="613" spans="1:34" x14ac:dyDescent="0.3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42"/>
      <c r="AH613" s="5"/>
    </row>
    <row r="614" spans="1:34" x14ac:dyDescent="0.3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42"/>
      <c r="AH614" s="5"/>
    </row>
    <row r="615" spans="1:34" x14ac:dyDescent="0.3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42"/>
      <c r="AH615" s="5"/>
    </row>
    <row r="616" spans="1:34" x14ac:dyDescent="0.3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42"/>
      <c r="AH616" s="5"/>
    </row>
    <row r="617" spans="1:34" x14ac:dyDescent="0.3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42"/>
      <c r="AH617" s="5"/>
    </row>
    <row r="618" spans="1:34" x14ac:dyDescent="0.3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42"/>
      <c r="AH618" s="5"/>
    </row>
    <row r="619" spans="1:34" x14ac:dyDescent="0.3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42"/>
      <c r="AH619" s="5"/>
    </row>
    <row r="620" spans="1:34" x14ac:dyDescent="0.3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42"/>
      <c r="AH620" s="5"/>
    </row>
    <row r="621" spans="1:34" x14ac:dyDescent="0.3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42"/>
      <c r="AH621" s="5"/>
    </row>
    <row r="622" spans="1:34" x14ac:dyDescent="0.3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42"/>
      <c r="AH622" s="5"/>
    </row>
    <row r="623" spans="1:34" x14ac:dyDescent="0.3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42"/>
      <c r="AH623" s="5"/>
    </row>
    <row r="624" spans="1:34" x14ac:dyDescent="0.3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42"/>
      <c r="AH624" s="5"/>
    </row>
    <row r="625" spans="1:34" x14ac:dyDescent="0.3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42"/>
      <c r="AH625" s="5"/>
    </row>
    <row r="626" spans="1:34" x14ac:dyDescent="0.3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42"/>
      <c r="AH626" s="5"/>
    </row>
    <row r="627" spans="1:34" x14ac:dyDescent="0.3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42"/>
      <c r="AH627" s="5"/>
    </row>
    <row r="628" spans="1:34" x14ac:dyDescent="0.3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42"/>
      <c r="AH628" s="5"/>
    </row>
    <row r="629" spans="1:34" x14ac:dyDescent="0.3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42"/>
      <c r="AH629" s="5"/>
    </row>
    <row r="630" spans="1:34" x14ac:dyDescent="0.3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42"/>
      <c r="AH630" s="5"/>
    </row>
    <row r="631" spans="1:34" x14ac:dyDescent="0.3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42"/>
      <c r="AH631" s="5"/>
    </row>
    <row r="632" spans="1:34" x14ac:dyDescent="0.3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42"/>
      <c r="AH632" s="5"/>
    </row>
    <row r="633" spans="1:34" x14ac:dyDescent="0.3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42"/>
      <c r="AH633" s="5"/>
    </row>
    <row r="634" spans="1:34" x14ac:dyDescent="0.3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42"/>
      <c r="AH634" s="5"/>
    </row>
    <row r="635" spans="1:34" x14ac:dyDescent="0.3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42"/>
      <c r="AH635" s="5"/>
    </row>
    <row r="636" spans="1:34" x14ac:dyDescent="0.3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42"/>
      <c r="AH636" s="5"/>
    </row>
    <row r="637" spans="1:34" x14ac:dyDescent="0.3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42"/>
      <c r="AH637" s="5"/>
    </row>
    <row r="638" spans="1:34" x14ac:dyDescent="0.3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42"/>
      <c r="AH638" s="5"/>
    </row>
    <row r="639" spans="1:34" x14ac:dyDescent="0.3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42"/>
      <c r="AH639" s="5"/>
    </row>
    <row r="640" spans="1:34" x14ac:dyDescent="0.3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42"/>
      <c r="AH640" s="5"/>
    </row>
    <row r="641" spans="1:34" x14ac:dyDescent="0.3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42"/>
      <c r="AH641" s="5"/>
    </row>
    <row r="642" spans="1:34" x14ac:dyDescent="0.3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42"/>
      <c r="AH642" s="5"/>
    </row>
    <row r="643" spans="1:34" x14ac:dyDescent="0.3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42"/>
      <c r="AH643" s="5"/>
    </row>
    <row r="644" spans="1:34" x14ac:dyDescent="0.3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42"/>
      <c r="AH644" s="5"/>
    </row>
    <row r="645" spans="1:34" x14ac:dyDescent="0.3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42"/>
      <c r="AH645" s="5"/>
    </row>
    <row r="646" spans="1:34" x14ac:dyDescent="0.3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42"/>
      <c r="AH646" s="5"/>
    </row>
    <row r="647" spans="1:34" x14ac:dyDescent="0.3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42"/>
      <c r="AH647" s="5"/>
    </row>
    <row r="648" spans="1:34" x14ac:dyDescent="0.3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42"/>
      <c r="AH648" s="5"/>
    </row>
    <row r="649" spans="1:34" x14ac:dyDescent="0.3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42"/>
      <c r="AH649" s="5"/>
    </row>
    <row r="650" spans="1:34" x14ac:dyDescent="0.3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42"/>
      <c r="AH650" s="5"/>
    </row>
    <row r="651" spans="1:34" x14ac:dyDescent="0.3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42"/>
      <c r="AH651" s="5"/>
    </row>
    <row r="652" spans="1:34" x14ac:dyDescent="0.3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42"/>
      <c r="AH652" s="5"/>
    </row>
    <row r="653" spans="1:34" x14ac:dyDescent="0.3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42"/>
      <c r="AH653" s="5"/>
    </row>
    <row r="654" spans="1:34" x14ac:dyDescent="0.3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42"/>
      <c r="AH654" s="5"/>
    </row>
    <row r="655" spans="1:34" x14ac:dyDescent="0.3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42"/>
      <c r="AH655" s="5"/>
    </row>
    <row r="656" spans="1:34" x14ac:dyDescent="0.3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42"/>
      <c r="AH656" s="5"/>
    </row>
    <row r="657" spans="1:34" x14ac:dyDescent="0.3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42"/>
      <c r="AH657" s="5"/>
    </row>
    <row r="658" spans="1:34" x14ac:dyDescent="0.3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42"/>
      <c r="AH658" s="5"/>
    </row>
    <row r="659" spans="1:34" x14ac:dyDescent="0.3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42"/>
      <c r="AH659" s="5"/>
    </row>
    <row r="660" spans="1:34" x14ac:dyDescent="0.3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42"/>
      <c r="AH660" s="5"/>
    </row>
    <row r="661" spans="1:34" x14ac:dyDescent="0.3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42"/>
      <c r="AH661" s="5"/>
    </row>
    <row r="662" spans="1:34" x14ac:dyDescent="0.3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42"/>
      <c r="AH662" s="5"/>
    </row>
    <row r="663" spans="1:34" x14ac:dyDescent="0.3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42"/>
      <c r="AH663" s="5"/>
    </row>
    <row r="664" spans="1:34" x14ac:dyDescent="0.3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42"/>
      <c r="AH664" s="5"/>
    </row>
    <row r="665" spans="1:34" x14ac:dyDescent="0.3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42"/>
      <c r="AH665" s="5"/>
    </row>
    <row r="666" spans="1:34" x14ac:dyDescent="0.3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42"/>
      <c r="AH666" s="5"/>
    </row>
    <row r="667" spans="1:34" x14ac:dyDescent="0.3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42"/>
      <c r="AH667" s="5"/>
    </row>
    <row r="668" spans="1:34" x14ac:dyDescent="0.3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42"/>
      <c r="AH668" s="5"/>
    </row>
    <row r="669" spans="1:34" x14ac:dyDescent="0.3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42"/>
      <c r="AH669" s="5"/>
    </row>
    <row r="670" spans="1:34" x14ac:dyDescent="0.3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42"/>
      <c r="AH670" s="5"/>
    </row>
    <row r="671" spans="1:34" x14ac:dyDescent="0.3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42"/>
      <c r="AH671" s="5"/>
    </row>
    <row r="672" spans="1:34" x14ac:dyDescent="0.3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42"/>
      <c r="AH672" s="5"/>
    </row>
    <row r="673" spans="1:34" x14ac:dyDescent="0.3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42"/>
      <c r="AH673" s="5"/>
    </row>
    <row r="674" spans="1:34" x14ac:dyDescent="0.3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42"/>
      <c r="AH674" s="5"/>
    </row>
    <row r="675" spans="1:34" x14ac:dyDescent="0.3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42"/>
      <c r="AH675" s="5"/>
    </row>
    <row r="676" spans="1:34" x14ac:dyDescent="0.3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42"/>
      <c r="AH676" s="5"/>
    </row>
    <row r="677" spans="1:34" x14ac:dyDescent="0.3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42"/>
      <c r="AH677" s="5"/>
    </row>
    <row r="678" spans="1:34" x14ac:dyDescent="0.3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42"/>
      <c r="AH678" s="5"/>
    </row>
    <row r="679" spans="1:34" x14ac:dyDescent="0.3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42"/>
      <c r="AH679" s="5"/>
    </row>
    <row r="680" spans="1:34" x14ac:dyDescent="0.3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42"/>
      <c r="AH680" s="5"/>
    </row>
    <row r="681" spans="1:34" x14ac:dyDescent="0.3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42"/>
      <c r="AH681" s="5"/>
    </row>
    <row r="682" spans="1:34" x14ac:dyDescent="0.3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42"/>
      <c r="AH682" s="5"/>
    </row>
    <row r="683" spans="1:34" x14ac:dyDescent="0.3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42"/>
      <c r="AH683" s="5"/>
    </row>
    <row r="684" spans="1:34" x14ac:dyDescent="0.3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42"/>
      <c r="AH684" s="5"/>
    </row>
    <row r="685" spans="1:34" x14ac:dyDescent="0.3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42"/>
      <c r="AH685" s="5"/>
    </row>
    <row r="686" spans="1:34" x14ac:dyDescent="0.3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42"/>
      <c r="AH686" s="5"/>
    </row>
    <row r="687" spans="1:34" x14ac:dyDescent="0.3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42"/>
      <c r="AH687" s="5"/>
    </row>
    <row r="688" spans="1:34" x14ac:dyDescent="0.3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42"/>
      <c r="AH688" s="5"/>
    </row>
    <row r="689" spans="1:34" x14ac:dyDescent="0.3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42"/>
      <c r="AH689" s="5"/>
    </row>
    <row r="690" spans="1:34" x14ac:dyDescent="0.3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42"/>
      <c r="AH690" s="5"/>
    </row>
    <row r="691" spans="1:34" x14ac:dyDescent="0.3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42"/>
      <c r="AH691" s="5"/>
    </row>
    <row r="692" spans="1:34" x14ac:dyDescent="0.3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42"/>
      <c r="AH692" s="5"/>
    </row>
    <row r="693" spans="1:34" x14ac:dyDescent="0.3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42"/>
      <c r="AH693" s="5"/>
    </row>
    <row r="694" spans="1:34" x14ac:dyDescent="0.3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42"/>
      <c r="AH694" s="5"/>
    </row>
    <row r="695" spans="1:34" x14ac:dyDescent="0.3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42"/>
      <c r="AH695" s="5"/>
    </row>
    <row r="696" spans="1:34" x14ac:dyDescent="0.3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42"/>
      <c r="AH696" s="5"/>
    </row>
    <row r="697" spans="1:34" x14ac:dyDescent="0.3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42"/>
      <c r="AH697" s="5"/>
    </row>
    <row r="698" spans="1:34" x14ac:dyDescent="0.3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42"/>
      <c r="AH698" s="5"/>
    </row>
    <row r="699" spans="1:34" x14ac:dyDescent="0.3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42"/>
      <c r="AH699" s="5"/>
    </row>
    <row r="700" spans="1:34" x14ac:dyDescent="0.3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42"/>
      <c r="AH700" s="5"/>
    </row>
    <row r="701" spans="1:34" x14ac:dyDescent="0.3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42"/>
      <c r="AH701" s="5"/>
    </row>
    <row r="702" spans="1:34" x14ac:dyDescent="0.3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42"/>
      <c r="AH702" s="5"/>
    </row>
    <row r="703" spans="1:34" x14ac:dyDescent="0.3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42"/>
      <c r="AH703" s="5"/>
    </row>
    <row r="704" spans="1:34" x14ac:dyDescent="0.3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42"/>
      <c r="AH704" s="5"/>
    </row>
    <row r="705" spans="1:34" x14ac:dyDescent="0.3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42"/>
      <c r="AH705" s="5"/>
    </row>
    <row r="706" spans="1:34" x14ac:dyDescent="0.3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42"/>
      <c r="AH706" s="5"/>
    </row>
    <row r="707" spans="1:34" x14ac:dyDescent="0.3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42"/>
      <c r="AH707" s="5"/>
    </row>
    <row r="708" spans="1:34" x14ac:dyDescent="0.3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42"/>
      <c r="AH708" s="5"/>
    </row>
    <row r="709" spans="1:34" x14ac:dyDescent="0.3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42"/>
      <c r="AH709" s="5"/>
    </row>
    <row r="710" spans="1:34" x14ac:dyDescent="0.3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42"/>
      <c r="AH710" s="5"/>
    </row>
    <row r="711" spans="1:34" x14ac:dyDescent="0.3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42"/>
      <c r="AH711" s="5"/>
    </row>
    <row r="712" spans="1:34" x14ac:dyDescent="0.3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42"/>
      <c r="AH712" s="5"/>
    </row>
    <row r="713" spans="1:34" x14ac:dyDescent="0.3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42"/>
      <c r="AH713" s="5"/>
    </row>
    <row r="714" spans="1:34" x14ac:dyDescent="0.3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42"/>
      <c r="AH714" s="5"/>
    </row>
    <row r="715" spans="1:34" x14ac:dyDescent="0.3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42"/>
      <c r="AH715" s="5"/>
    </row>
    <row r="716" spans="1:34" x14ac:dyDescent="0.3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42"/>
      <c r="AH716" s="5"/>
    </row>
    <row r="717" spans="1:34" x14ac:dyDescent="0.3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42"/>
      <c r="AH717" s="5"/>
    </row>
    <row r="718" spans="1:34" x14ac:dyDescent="0.3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42"/>
      <c r="AH718" s="5"/>
    </row>
    <row r="719" spans="1:34" x14ac:dyDescent="0.3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42"/>
      <c r="AH719" s="5"/>
    </row>
    <row r="720" spans="1:34" x14ac:dyDescent="0.3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42"/>
      <c r="AH720" s="5"/>
    </row>
    <row r="721" spans="1:34" x14ac:dyDescent="0.3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42"/>
      <c r="AH721" s="5"/>
    </row>
    <row r="722" spans="1:34" x14ac:dyDescent="0.3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42"/>
      <c r="AH722" s="5"/>
    </row>
    <row r="723" spans="1:34" x14ac:dyDescent="0.3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42"/>
      <c r="AH723" s="5"/>
    </row>
    <row r="724" spans="1:34" x14ac:dyDescent="0.3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42"/>
      <c r="AH724" s="5"/>
    </row>
    <row r="725" spans="1:34" x14ac:dyDescent="0.3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42"/>
      <c r="AH725" s="5"/>
    </row>
    <row r="726" spans="1:34" x14ac:dyDescent="0.3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42"/>
      <c r="AH726" s="5"/>
    </row>
    <row r="727" spans="1:34" x14ac:dyDescent="0.3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42"/>
      <c r="AH727" s="5"/>
    </row>
    <row r="728" spans="1:34" x14ac:dyDescent="0.3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42"/>
      <c r="AH728" s="5"/>
    </row>
    <row r="729" spans="1:34" x14ac:dyDescent="0.3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42"/>
      <c r="AH729" s="5"/>
    </row>
    <row r="730" spans="1:34" x14ac:dyDescent="0.3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42"/>
      <c r="AH730" s="5"/>
    </row>
    <row r="731" spans="1:34" x14ac:dyDescent="0.3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42"/>
      <c r="AH731" s="5"/>
    </row>
    <row r="732" spans="1:34" x14ac:dyDescent="0.3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42"/>
      <c r="AH732" s="5"/>
    </row>
    <row r="733" spans="1:34" x14ac:dyDescent="0.3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42"/>
      <c r="AH733" s="5"/>
    </row>
    <row r="734" spans="1:34" x14ac:dyDescent="0.3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42"/>
      <c r="AH734" s="5"/>
    </row>
    <row r="735" spans="1:34" x14ac:dyDescent="0.3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42"/>
      <c r="AH735" s="5"/>
    </row>
    <row r="736" spans="1:34" x14ac:dyDescent="0.3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42"/>
      <c r="AH736" s="5"/>
    </row>
    <row r="737" spans="1:34" x14ac:dyDescent="0.3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42"/>
      <c r="AH737" s="5"/>
    </row>
    <row r="738" spans="1:34" x14ac:dyDescent="0.3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42"/>
      <c r="AH738" s="5"/>
    </row>
    <row r="739" spans="1:34" x14ac:dyDescent="0.3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42"/>
      <c r="AH739" s="5"/>
    </row>
    <row r="740" spans="1:34" x14ac:dyDescent="0.3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42"/>
      <c r="AH740" s="5"/>
    </row>
    <row r="741" spans="1:34" x14ac:dyDescent="0.3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42"/>
      <c r="AH741" s="5"/>
    </row>
    <row r="742" spans="1:34" x14ac:dyDescent="0.3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42"/>
      <c r="AH742" s="5"/>
    </row>
    <row r="743" spans="1:34" x14ac:dyDescent="0.3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42"/>
      <c r="AH743" s="5"/>
    </row>
    <row r="744" spans="1:34" x14ac:dyDescent="0.3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42"/>
      <c r="AH744" s="5"/>
    </row>
    <row r="745" spans="1:34" x14ac:dyDescent="0.3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42"/>
      <c r="AH745" s="5"/>
    </row>
    <row r="746" spans="1:34" x14ac:dyDescent="0.3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42"/>
      <c r="AH746" s="5"/>
    </row>
    <row r="747" spans="1:34" x14ac:dyDescent="0.3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42"/>
      <c r="AH747" s="5"/>
    </row>
    <row r="748" spans="1:34" x14ac:dyDescent="0.3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42"/>
      <c r="AH748" s="5"/>
    </row>
    <row r="749" spans="1:34" x14ac:dyDescent="0.3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42"/>
      <c r="AH749" s="5"/>
    </row>
    <row r="750" spans="1:34" x14ac:dyDescent="0.3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42"/>
      <c r="AH750" s="5"/>
    </row>
    <row r="751" spans="1:34" x14ac:dyDescent="0.3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42"/>
      <c r="AH751" s="5"/>
    </row>
    <row r="752" spans="1:34" x14ac:dyDescent="0.3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42"/>
      <c r="AH752" s="5"/>
    </row>
    <row r="753" spans="1:34" x14ac:dyDescent="0.3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42"/>
      <c r="AH753" s="5"/>
    </row>
    <row r="754" spans="1:34" x14ac:dyDescent="0.3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42"/>
      <c r="AH754" s="5"/>
    </row>
    <row r="755" spans="1:34" x14ac:dyDescent="0.3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42"/>
      <c r="AH755" s="5"/>
    </row>
    <row r="756" spans="1:34" x14ac:dyDescent="0.3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42"/>
      <c r="AH756" s="5"/>
    </row>
    <row r="757" spans="1:34" x14ac:dyDescent="0.3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42"/>
      <c r="AH757" s="5"/>
    </row>
    <row r="758" spans="1:34" x14ac:dyDescent="0.3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42"/>
      <c r="AH758" s="5"/>
    </row>
    <row r="759" spans="1:34" x14ac:dyDescent="0.3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42"/>
      <c r="AH759" s="5"/>
    </row>
  </sheetData>
  <sheetProtection algorithmName="SHA-512" hashValue="RHvg4HSfqXBkvfZrqJxiA1ddukX/JzcnSZsmkieMnzA7tdn7FkKThzi8HbX9xhZiCJMDqJ2y1CJRw/FbcgnwVA==" saltValue="C9BcJwmP+j06pOLGraVhJg==" spinCount="100000" sheet="1" objects="1" scenarios="1"/>
  <phoneticPr fontId="8" type="noConversion"/>
  <conditionalFormatting sqref="AG10:AG759">
    <cfRule type="containsText" dxfId="0" priority="1" operator="containsText" text="O of R">
      <formula>NOT(ISERROR(SEARCH("O of R",AG10)))</formula>
    </cfRule>
  </conditionalFormatting>
  <dataValidations count="1">
    <dataValidation type="list" allowBlank="1" showInputMessage="1" showErrorMessage="1" sqref="J5" xr:uid="{00000000-0002-0000-0400-000000000000}">
      <formula1>true_False</formula1>
    </dataValidation>
  </dataValidations>
  <hyperlinks>
    <hyperlink ref="K1:L1" location="Instructions!A1" display="Return to Menu" xr:uid="{00000000-0004-0000-0400-000000000000}"/>
  </hyperlink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28" r:id="rId4" name="Reset_Fuels">
          <controlPr defaultSize="0" autoLine="0" r:id="rId5">
            <anchor moveWithCells="1">
              <from>
                <xdr:col>3</xdr:col>
                <xdr:colOff>76200</xdr:colOff>
                <xdr:row>2</xdr:row>
                <xdr:rowOff>28575</xdr:rowOff>
              </from>
              <to>
                <xdr:col>4</xdr:col>
                <xdr:colOff>561975</xdr:colOff>
                <xdr:row>3</xdr:row>
                <xdr:rowOff>138113</xdr:rowOff>
              </to>
            </anchor>
          </controlPr>
        </control>
      </mc:Choice>
      <mc:Fallback>
        <control shapeId="1028" r:id="rId4" name="Reset_Fuels"/>
      </mc:Fallback>
    </mc:AlternateContent>
    <mc:AlternateContent xmlns:mc="http://schemas.openxmlformats.org/markup-compatibility/2006">
      <mc:Choice Requires="x14">
        <control shapeId="1029" r:id="rId6" name="ResetSlope">
          <controlPr defaultSize="0" autoLine="0" r:id="rId7">
            <anchor moveWithCells="1">
              <from>
                <xdr:col>3</xdr:col>
                <xdr:colOff>76200</xdr:colOff>
                <xdr:row>4</xdr:row>
                <xdr:rowOff>0</xdr:rowOff>
              </from>
              <to>
                <xdr:col>4</xdr:col>
                <xdr:colOff>561975</xdr:colOff>
                <xdr:row>5</xdr:row>
                <xdr:rowOff>104775</xdr:rowOff>
              </to>
            </anchor>
          </controlPr>
        </control>
      </mc:Choice>
      <mc:Fallback>
        <control shapeId="1029" r:id="rId6" name="ResetSlope"/>
      </mc:Fallback>
    </mc:AlternateContent>
    <mc:AlternateContent xmlns:mc="http://schemas.openxmlformats.org/markup-compatibility/2006">
      <mc:Choice Requires="x14">
        <control shapeId="1033" r:id="rId8" name="WindRdnFactor_Reset">
          <controlPr defaultSize="0" autoLine="0" autoPict="0" r:id="rId9">
            <anchor moveWithCells="1">
              <from>
                <xdr:col>10</xdr:col>
                <xdr:colOff>23813</xdr:colOff>
                <xdr:row>2</xdr:row>
                <xdr:rowOff>47625</xdr:rowOff>
              </from>
              <to>
                <xdr:col>12</xdr:col>
                <xdr:colOff>9525</xdr:colOff>
                <xdr:row>4</xdr:row>
                <xdr:rowOff>9525</xdr:rowOff>
              </to>
            </anchor>
          </controlPr>
        </control>
      </mc:Choice>
      <mc:Fallback>
        <control shapeId="1033" r:id="rId8"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53"/>
  </sheetPr>
  <dimension ref="A1:T764"/>
  <sheetViews>
    <sheetView zoomScale="85" workbookViewId="0">
      <selection activeCell="C7" sqref="C7"/>
    </sheetView>
  </sheetViews>
  <sheetFormatPr defaultRowHeight="12.75" x14ac:dyDescent="0.35"/>
  <cols>
    <col min="1" max="1" width="12.86328125" customWidth="1"/>
    <col min="2" max="2" width="14.53125" customWidth="1"/>
    <col min="20" max="20" width="12.6640625" customWidth="1"/>
  </cols>
  <sheetData>
    <row r="1" spans="1:20" ht="15" x14ac:dyDescent="0.4">
      <c r="A1" s="56" t="s">
        <v>214</v>
      </c>
    </row>
    <row r="2" spans="1:20" ht="16.5" x14ac:dyDescent="0.45">
      <c r="A2" s="80" t="s">
        <v>93</v>
      </c>
      <c r="B2" s="81">
        <f>Weather_Site!D2</f>
        <v>0</v>
      </c>
      <c r="C2" s="81"/>
      <c r="D2" s="81"/>
      <c r="E2" s="81"/>
      <c r="I2" s="170" t="s">
        <v>202</v>
      </c>
      <c r="J2" s="169"/>
    </row>
    <row r="4" spans="1:20" x14ac:dyDescent="0.35">
      <c r="A4" s="107" t="s">
        <v>35</v>
      </c>
      <c r="B4" s="175"/>
      <c r="C4" s="35">
        <f>Weather_Site!D6</f>
        <v>0</v>
      </c>
    </row>
    <row r="5" spans="1:20" s="89" customFormat="1" ht="13.15" x14ac:dyDescent="0.4">
      <c r="A5" s="184"/>
      <c r="B5" s="185"/>
      <c r="C5" s="211" t="s">
        <v>248</v>
      </c>
      <c r="D5" s="174" t="s">
        <v>247</v>
      </c>
      <c r="E5" s="89" t="s">
        <v>223</v>
      </c>
      <c r="H5" s="210" t="s">
        <v>249</v>
      </c>
      <c r="I5" s="211" t="s">
        <v>250</v>
      </c>
    </row>
    <row r="6" spans="1:20" ht="13.15" x14ac:dyDescent="0.4">
      <c r="A6" s="176" t="s">
        <v>208</v>
      </c>
      <c r="B6" s="177"/>
      <c r="C6" s="446" t="s">
        <v>585</v>
      </c>
      <c r="D6" s="208">
        <f>IF(C6="l",1,IF(C6="m",2,IF(C6="h",3,IF(C6="vh",3.5,IF(C6="e",4,0)))))</f>
        <v>3.5</v>
      </c>
      <c r="E6" s="186">
        <f>IF(D6=4,20,IF(D6=3.5,14,IF(D6=3,12,IF(D6=2,8,IF(D6=1,4,0)))))</f>
        <v>14</v>
      </c>
      <c r="H6" s="209" t="s">
        <v>251</v>
      </c>
      <c r="I6" s="213" t="s">
        <v>272</v>
      </c>
    </row>
    <row r="7" spans="1:20" ht="13.15" x14ac:dyDescent="0.4">
      <c r="A7" s="176" t="s">
        <v>209</v>
      </c>
      <c r="B7" s="177"/>
      <c r="C7" s="446" t="s">
        <v>729</v>
      </c>
      <c r="D7" s="208">
        <f>IF(C7="l",1,IF(C7="m",2,IF(C7="h",3,IF(C7="vh",3.5,IF(C7="e",4,0)))))</f>
        <v>3</v>
      </c>
      <c r="E7" s="186">
        <f>IF(D7=4,4,IF(D7=3.5,3.5,IF(D7=3,3,IF(D7=2,2,IF(D7=1,1,0)))))</f>
        <v>3</v>
      </c>
      <c r="H7" s="209" t="s">
        <v>252</v>
      </c>
      <c r="I7" s="213" t="s">
        <v>259</v>
      </c>
    </row>
    <row r="8" spans="1:20" ht="13.15" x14ac:dyDescent="0.4">
      <c r="A8" s="176" t="s">
        <v>210</v>
      </c>
      <c r="B8" s="177"/>
      <c r="C8" s="206">
        <v>25</v>
      </c>
      <c r="D8" s="207"/>
      <c r="E8" s="205"/>
      <c r="H8" s="209" t="s">
        <v>253</v>
      </c>
      <c r="I8" s="213" t="s">
        <v>260</v>
      </c>
    </row>
    <row r="9" spans="1:20" ht="13.15" x14ac:dyDescent="0.4">
      <c r="A9" s="176" t="s">
        <v>222</v>
      </c>
      <c r="B9" s="177"/>
      <c r="C9" s="206" t="s">
        <v>730</v>
      </c>
      <c r="D9" s="208">
        <f>IF(C9="l",1,IF(C9="m",2,IF(C9="h",3,IF(C9="vh",3.5,IF(C9="e",4,0)))))</f>
        <v>2</v>
      </c>
      <c r="E9" s="186">
        <f>IF(D9=4,6,IF(D9=3.5,4,IF(D9=3,3,IF(D9=2,2,IF(D9=1,1,0)))))</f>
        <v>2</v>
      </c>
      <c r="H9" s="209" t="s">
        <v>254</v>
      </c>
      <c r="I9" s="213" t="s">
        <v>261</v>
      </c>
    </row>
    <row r="10" spans="1:20" ht="13.15" x14ac:dyDescent="0.4">
      <c r="A10" s="176" t="s">
        <v>211</v>
      </c>
      <c r="B10" s="177"/>
      <c r="C10" s="206">
        <v>1.5</v>
      </c>
      <c r="D10" s="207"/>
      <c r="E10" s="205"/>
      <c r="F10" s="2" t="s">
        <v>224</v>
      </c>
      <c r="H10" s="209" t="s">
        <v>255</v>
      </c>
      <c r="I10" s="213" t="s">
        <v>262</v>
      </c>
    </row>
    <row r="11" spans="1:20" ht="13.15" x14ac:dyDescent="0.4">
      <c r="A11" s="176" t="s">
        <v>213</v>
      </c>
      <c r="B11" s="177"/>
      <c r="C11" s="446" t="s">
        <v>730</v>
      </c>
      <c r="D11" s="208">
        <f>IF(C11="l",1,IF(C11="m",2,IF(C11="h",3,IF(C11="vh",3.5,IF(C11="e",4,0)))))</f>
        <v>2</v>
      </c>
      <c r="E11" s="186">
        <f>IF(D11=4,7,IF(D11=3.5,6,IF(D11=3,5,IF(D11=2,2,IF(D11=1,1,0)))))</f>
        <v>2</v>
      </c>
      <c r="F11" s="186">
        <f>E6+E7+E9+E11</f>
        <v>21</v>
      </c>
      <c r="H11" s="209" t="s">
        <v>256</v>
      </c>
      <c r="I11" s="213" t="s">
        <v>263</v>
      </c>
    </row>
    <row r="13" spans="1:20" ht="76.5" x14ac:dyDescent="0.35">
      <c r="A13" s="26" t="s">
        <v>28</v>
      </c>
      <c r="B13" s="26" t="s">
        <v>32</v>
      </c>
      <c r="C13" s="26" t="s">
        <v>27</v>
      </c>
      <c r="D13" s="26" t="s">
        <v>18</v>
      </c>
      <c r="E13" s="26" t="s">
        <v>19</v>
      </c>
      <c r="F13" s="26" t="s">
        <v>24</v>
      </c>
      <c r="G13" s="26" t="s">
        <v>20</v>
      </c>
      <c r="H13" s="179" t="s">
        <v>35</v>
      </c>
      <c r="I13" s="57" t="s">
        <v>112</v>
      </c>
      <c r="J13" s="57" t="s">
        <v>218</v>
      </c>
      <c r="K13" s="57" t="s">
        <v>219</v>
      </c>
      <c r="L13" s="57" t="s">
        <v>220</v>
      </c>
      <c r="M13" s="57" t="s">
        <v>206</v>
      </c>
      <c r="N13" s="57" t="s">
        <v>204</v>
      </c>
      <c r="O13" s="57" t="s">
        <v>205</v>
      </c>
      <c r="P13" s="10" t="s">
        <v>207</v>
      </c>
      <c r="Q13" s="44" t="s">
        <v>271</v>
      </c>
      <c r="R13" s="10" t="s">
        <v>212</v>
      </c>
      <c r="S13" s="44" t="s">
        <v>44</v>
      </c>
      <c r="T13" s="10" t="s">
        <v>45</v>
      </c>
    </row>
    <row r="14" spans="1:20" x14ac:dyDescent="0.35">
      <c r="A14" s="23" t="str">
        <f>Weather_Site!A12</f>
        <v>Sat</v>
      </c>
      <c r="B14" s="24">
        <f>Weather_Site!B12</f>
        <v>36533</v>
      </c>
      <c r="C14" s="25">
        <f>Weather_Site!C12</f>
        <v>0.66666666666666663</v>
      </c>
      <c r="D14" s="27">
        <f>Weather_Site!D12</f>
        <v>38.200000000000003</v>
      </c>
      <c r="E14" s="27">
        <f>Weather_Site!E12</f>
        <v>9.9</v>
      </c>
      <c r="F14" s="28">
        <f>Weather_Site!F12</f>
        <v>300</v>
      </c>
      <c r="G14" s="27">
        <f>Weather_Site!G12</f>
        <v>55</v>
      </c>
      <c r="H14" s="180">
        <f>C$4</f>
        <v>0</v>
      </c>
      <c r="I14" s="27">
        <f>IF(Weather_Site!M12&lt;180,Weather_Site!M12+180,Weather_Site!M12-180)</f>
        <v>120</v>
      </c>
      <c r="J14" s="32">
        <f>((1.6779*D14^0.09655)*(196.1*D14^0.3204)+(18.944*317433^(1/D14))*E14^(1.5002*0.0196^(1/D14)))/((196.1*D14^0.3204)+E14^(1.5002*0.0196^(1/D14)))</f>
        <v>3.2044668492564572</v>
      </c>
      <c r="K14" s="32">
        <f>((2.143+0.0322*D14-0.0006135*D14^2)*(663.6+17.8*D14)+((193-1.366*D14)*E14^(0.9367+0.00487*D14)))/((663.6+17.8*D14)+E14^(0.9367+0.00487*D14))</f>
        <v>3.8153398813415298</v>
      </c>
      <c r="L14" s="32">
        <f>(2.943-0.0415*D14)+(0.196*1.2256^(1/D14))*E14</f>
        <v>3.3084609820843505</v>
      </c>
      <c r="M14" s="32">
        <f>IF(AND(OR(MONTH(B14)&gt;10,MONTH(B14)&lt;3),AND(HOUR(C14)&gt;=13,HOUR(C14)&lt;=17)),J14,IF(OR(HOUR(C14)&lt;6,HOUR(C14)&gt;=20),L14,K14))</f>
        <v>3.2044668492564572</v>
      </c>
      <c r="N14" s="31">
        <f>M14^-1.495/0.0545</f>
        <v>3.2173521759552894</v>
      </c>
      <c r="O14" s="32">
        <f>EXP(0.069*H14)</f>
        <v>1</v>
      </c>
      <c r="P14" s="33">
        <f>(30+3.102*(IF(G14&lt;5,0,G14-5))^0.904*EXP(0.279*$D$6+0.611*$D$7+0.013*$C$8))*N14*O14</f>
        <v>7972.5137728304244</v>
      </c>
      <c r="Q14" s="33">
        <f>(30+3.102*(IF((0.2*G14+4)&lt;5,0,(0.2*G14+6)-5))^0.904*EXP(0.279*$D$6+0.611*$D$7+0.013*$C$8))*N14</f>
        <v>2264.3060073684564</v>
      </c>
      <c r="R14" s="32">
        <f>0.0193*P14^0.723*EXP(0.64*$C$10)</f>
        <v>33.36824747266413</v>
      </c>
      <c r="S14" s="33">
        <f>IF(P14&lt;150,50,ABS(176.969*(ATAN($D$6)*(P14/G14^0.25)^0.5)+1568800*($D$6^-1*(P14/G14^0.25)^-1.5)-3015.09))</f>
        <v>9363.7007064744339</v>
      </c>
      <c r="T14" s="449">
        <f>18600*P14/3600*F$11/10</f>
        <v>86501.774435210114</v>
      </c>
    </row>
    <row r="15" spans="1:20" x14ac:dyDescent="0.35">
      <c r="A15" s="23" t="str">
        <f>Weather_Site!A13</f>
        <v>Sat</v>
      </c>
      <c r="B15" s="24">
        <f>Weather_Site!B13</f>
        <v>36533</v>
      </c>
      <c r="C15" s="25">
        <f>Weather_Site!C13</f>
        <v>0.70833333333333337</v>
      </c>
      <c r="D15" s="27">
        <f>Weather_Site!D13</f>
        <v>36.4</v>
      </c>
      <c r="E15" s="27">
        <f>Weather_Site!E13</f>
        <v>10.8</v>
      </c>
      <c r="F15" s="28">
        <f>Weather_Site!F13</f>
        <v>260</v>
      </c>
      <c r="G15" s="27">
        <f>Weather_Site!G13</f>
        <v>45.7</v>
      </c>
      <c r="H15" s="180">
        <f t="shared" ref="H15:H16" si="0">C$4</f>
        <v>0</v>
      </c>
      <c r="I15" s="27">
        <f>IF(Weather_Site!M13&lt;180,Weather_Site!M13+180,Weather_Site!M13-180)</f>
        <v>80</v>
      </c>
      <c r="J15" s="32">
        <f t="shared" ref="J15:J78" si="1">((1.6779*D15^0.09655)*(196.1*D15^0.3204)+(18.944*317433^(1/D15))*E15^(1.5002*0.0196^(1/D15)))/((196.1*D15^0.3204)+E15^(1.5002*0.0196^(1/D15)))</f>
        <v>3.3081717246939797</v>
      </c>
      <c r="K15" s="32">
        <f t="shared" ref="K15:K78" si="2">((2.143+0.0322*D15-0.0006135*D15^2)*(663.6+17.8*D15)+((193-1.366*D15)*E15^(0.9367+0.00487*D15)))/((663.6+17.8*D15)+E15^(0.9367+0.00487*D15))</f>
        <v>4.0063545290134197</v>
      </c>
      <c r="L15" s="32">
        <f t="shared" ref="L15:L78" si="3">(2.943-0.0415*D15)+(0.196*1.2256^(1/D15))*E15</f>
        <v>3.5610633870402069</v>
      </c>
      <c r="M15" s="32">
        <f t="shared" ref="M15:M78" si="4">IF(AND(OR(MONTH(B15)&gt;10,MONTH(B15)&lt;3),AND(HOUR(C15)&gt;=13,HOUR(C15)&lt;=17)),J15,IF(OR(HOUR(C15)&lt;6,HOUR(C15)&gt;=20),L15,K15))</f>
        <v>3.3081717246939797</v>
      </c>
      <c r="N15" s="31">
        <f t="shared" ref="N15:N78" si="5">M15^-1.495/0.0545</f>
        <v>3.0677457979452241</v>
      </c>
      <c r="O15" s="32">
        <f t="shared" ref="O15:O78" si="6">EXP(0.069*H15)</f>
        <v>1</v>
      </c>
      <c r="P15" s="33">
        <f t="shared" ref="P15:P78" si="7">(30+3.102*(IF(G15&lt;5,0,G15-5))^0.904*EXP(0.279*$D$6+0.611*$D$7+0.013*$C$8))*N15*O15</f>
        <v>6326.9477427171196</v>
      </c>
      <c r="Q15" s="33">
        <f t="shared" ref="Q15:Q78" si="8">(30+3.102*(IF((0.2*G15+4)&lt;5,0,(0.2*G15+6)-5))^0.904*EXP(0.279*$D$6+0.611*$D$7+0.013*$C$8))*N15</f>
        <v>1867.1025540446183</v>
      </c>
      <c r="R15" s="32">
        <f t="shared" ref="R15:R78" si="9">0.0193*P15^0.723*EXP(0.64*$C$10)</f>
        <v>28.232117478433089</v>
      </c>
      <c r="S15" s="33">
        <f t="shared" ref="S15:S78" si="10">IF(P15&lt;150,50,ABS(176.969*(ATAN($D$6)*(P15/G15^0.25)^0.5)+1568800*($D$6^-1*(P15/G15^0.25)^-1.5)-3015.09))</f>
        <v>8271.8944583170505</v>
      </c>
      <c r="T15" s="449">
        <f t="shared" ref="T15:T78" si="11">18600*P15/3600*F$11/10</f>
        <v>68647.383008480741</v>
      </c>
    </row>
    <row r="16" spans="1:20" x14ac:dyDescent="0.35">
      <c r="A16" s="23" t="str">
        <f>Weather_Site!A14</f>
        <v>Sat</v>
      </c>
      <c r="B16" s="24">
        <f>Weather_Site!B14</f>
        <v>36533</v>
      </c>
      <c r="C16" s="25">
        <f>Weather_Site!C14</f>
        <v>0.75</v>
      </c>
      <c r="D16" s="27">
        <f>Weather_Site!D14</f>
        <v>37.200000000000003</v>
      </c>
      <c r="E16" s="27">
        <f>Weather_Site!E14</f>
        <v>10.9</v>
      </c>
      <c r="F16" s="28">
        <f>Weather_Site!F14</f>
        <v>258.60000000000002</v>
      </c>
      <c r="G16" s="27">
        <f>Weather_Site!G14</f>
        <v>46.5</v>
      </c>
      <c r="H16" s="180">
        <f t="shared" si="0"/>
        <v>0</v>
      </c>
      <c r="I16" s="27">
        <f>IF(Weather_Site!M14&lt;180,Weather_Site!M14+180,Weather_Site!M14-180)</f>
        <v>78.600000000000023</v>
      </c>
      <c r="J16" s="32">
        <f t="shared" si="1"/>
        <v>3.3169140557746926</v>
      </c>
      <c r="K16" s="32">
        <f t="shared" si="2"/>
        <v>3.9974387017577424</v>
      </c>
      <c r="L16" s="32">
        <f t="shared" si="3"/>
        <v>3.5473150396555662</v>
      </c>
      <c r="M16" s="32">
        <f t="shared" si="4"/>
        <v>3.9974387017577424</v>
      </c>
      <c r="N16" s="31">
        <f t="shared" si="5"/>
        <v>2.3117437254535447</v>
      </c>
      <c r="O16" s="32">
        <f t="shared" si="6"/>
        <v>1</v>
      </c>
      <c r="P16" s="33">
        <f t="shared" si="7"/>
        <v>4851.1699978177821</v>
      </c>
      <c r="Q16" s="33">
        <f t="shared" si="8"/>
        <v>1426.0478154370508</v>
      </c>
      <c r="R16" s="32">
        <f t="shared" si="9"/>
        <v>23.299522816530931</v>
      </c>
      <c r="S16" s="33">
        <f t="shared" si="10"/>
        <v>6849.1762364658898</v>
      </c>
      <c r="T16" s="449">
        <f t="shared" si="11"/>
        <v>52635.194476322933</v>
      </c>
    </row>
    <row r="17" spans="1:20" x14ac:dyDescent="0.35">
      <c r="A17" s="23" t="str">
        <f>Weather_Site!A15</f>
        <v>Sat</v>
      </c>
      <c r="B17" s="24">
        <f>Weather_Site!B15</f>
        <v>36533</v>
      </c>
      <c r="C17" s="25">
        <f>Weather_Site!C15</f>
        <v>0.79166666666666663</v>
      </c>
      <c r="D17" s="27">
        <f>Weather_Site!D15</f>
        <v>37.299999999999997</v>
      </c>
      <c r="E17" s="27">
        <f>Weather_Site!E15</f>
        <v>11.7</v>
      </c>
      <c r="F17" s="28">
        <f>Weather_Site!F15</f>
        <v>260.8</v>
      </c>
      <c r="G17" s="27">
        <f>Weather_Site!G15</f>
        <v>46.3</v>
      </c>
      <c r="H17" s="180">
        <f t="shared" ref="H17:H21" si="12">C$4</f>
        <v>0</v>
      </c>
      <c r="I17" s="27">
        <f>IF(Weather_Site!M15&lt;180,Weather_Site!M15+180,Weather_Site!M15-180)</f>
        <v>80.800000000000011</v>
      </c>
      <c r="J17" s="32">
        <f t="shared" si="1"/>
        <v>3.4066470730093363</v>
      </c>
      <c r="K17" s="32">
        <f t="shared" si="2"/>
        <v>4.1168834633095424</v>
      </c>
      <c r="L17" s="32">
        <f t="shared" si="3"/>
        <v>3.7007910543045295</v>
      </c>
      <c r="M17" s="32">
        <f t="shared" si="4"/>
        <v>4.1168834633095424</v>
      </c>
      <c r="N17" s="31">
        <f t="shared" si="5"/>
        <v>2.2121953759554929</v>
      </c>
      <c r="O17" s="32">
        <f t="shared" si="6"/>
        <v>1</v>
      </c>
      <c r="P17" s="33">
        <f t="shared" si="7"/>
        <v>4622.3287090462145</v>
      </c>
      <c r="Q17" s="33">
        <f t="shared" si="8"/>
        <v>1360.0806460185161</v>
      </c>
      <c r="R17" s="32">
        <f t="shared" si="9"/>
        <v>22.499578854237193</v>
      </c>
      <c r="S17" s="33">
        <f t="shared" si="10"/>
        <v>6619.4363559963404</v>
      </c>
      <c r="T17" s="449">
        <f t="shared" si="11"/>
        <v>50152.266493151423</v>
      </c>
    </row>
    <row r="18" spans="1:20" x14ac:dyDescent="0.35">
      <c r="A18" s="23" t="str">
        <f>Weather_Site!A16</f>
        <v>Sat</v>
      </c>
      <c r="B18" s="24">
        <f>Weather_Site!B16</f>
        <v>36533</v>
      </c>
      <c r="C18" s="25">
        <f>Weather_Site!C16</f>
        <v>0.83333333333333337</v>
      </c>
      <c r="D18" s="27">
        <f>Weather_Site!D16</f>
        <v>35</v>
      </c>
      <c r="E18" s="27">
        <f>Weather_Site!E16</f>
        <v>14.1</v>
      </c>
      <c r="F18" s="28">
        <f>Weather_Site!F16</f>
        <v>261.5</v>
      </c>
      <c r="G18" s="27">
        <f>Weather_Site!G16</f>
        <v>48.3</v>
      </c>
      <c r="H18" s="180">
        <f t="shared" si="12"/>
        <v>0</v>
      </c>
      <c r="I18" s="27">
        <f>IF(Weather_Site!M16&lt;180,Weather_Site!M16+180,Weather_Site!M16-180)</f>
        <v>81.5</v>
      </c>
      <c r="J18" s="32">
        <f t="shared" si="1"/>
        <v>3.6981670043989361</v>
      </c>
      <c r="K18" s="32">
        <f t="shared" si="2"/>
        <v>4.5648013174748883</v>
      </c>
      <c r="L18" s="32">
        <f t="shared" si="3"/>
        <v>4.2702096455581371</v>
      </c>
      <c r="M18" s="32">
        <f t="shared" si="4"/>
        <v>4.2702096455581371</v>
      </c>
      <c r="N18" s="31">
        <f t="shared" si="5"/>
        <v>2.0945076354952481</v>
      </c>
      <c r="O18" s="32">
        <f t="shared" si="6"/>
        <v>1</v>
      </c>
      <c r="P18" s="33">
        <f t="shared" si="7"/>
        <v>4564.828621175745</v>
      </c>
      <c r="Q18" s="33">
        <f t="shared" si="8"/>
        <v>1330.8149503467416</v>
      </c>
      <c r="R18" s="32">
        <f t="shared" si="9"/>
        <v>22.296870359135756</v>
      </c>
      <c r="S18" s="33">
        <f t="shared" si="10"/>
        <v>6509.1258395727109</v>
      </c>
      <c r="T18" s="449">
        <f t="shared" si="11"/>
        <v>49528.390539756831</v>
      </c>
    </row>
    <row r="19" spans="1:20" x14ac:dyDescent="0.35">
      <c r="A19" s="45" t="str">
        <f>Weather_Site!A17</f>
        <v>Sat</v>
      </c>
      <c r="B19" s="46">
        <f>Weather_Site!B17</f>
        <v>36533</v>
      </c>
      <c r="C19" s="47">
        <f>Weather_Site!C17</f>
        <v>0.875</v>
      </c>
      <c r="D19" s="48">
        <f>Weather_Site!D17</f>
        <v>34.5</v>
      </c>
      <c r="E19" s="48">
        <f>Weather_Site!E17</f>
        <v>14.5</v>
      </c>
      <c r="F19" s="49">
        <f>Weather_Site!F17</f>
        <v>265.8</v>
      </c>
      <c r="G19" s="48">
        <f>Weather_Site!G17</f>
        <v>30</v>
      </c>
      <c r="H19" s="180">
        <f t="shared" si="12"/>
        <v>0</v>
      </c>
      <c r="I19" s="48">
        <f>IF(Weather_Site!M17&lt;180,Weather_Site!M17+180,Weather_Site!M17-180)</f>
        <v>85.800000000000011</v>
      </c>
      <c r="J19" s="51">
        <f t="shared" si="1"/>
        <v>3.7495343946290536</v>
      </c>
      <c r="K19" s="51">
        <f t="shared" si="2"/>
        <v>4.6443586864546811</v>
      </c>
      <c r="L19" s="51">
        <f t="shared" si="3"/>
        <v>4.3700574618291927</v>
      </c>
      <c r="M19" s="51">
        <f t="shared" si="4"/>
        <v>4.3700574618291927</v>
      </c>
      <c r="N19" s="54">
        <f t="shared" si="5"/>
        <v>2.0233695602856034</v>
      </c>
      <c r="O19" s="51">
        <f t="shared" si="6"/>
        <v>1</v>
      </c>
      <c r="P19" s="52">
        <f t="shared" si="7"/>
        <v>2707.6821053464901</v>
      </c>
      <c r="Q19" s="52">
        <f t="shared" si="8"/>
        <v>898.19505401076992</v>
      </c>
      <c r="R19" s="51">
        <f t="shared" si="9"/>
        <v>15.284390696447849</v>
      </c>
      <c r="S19" s="52">
        <f t="shared" si="10"/>
        <v>4776.4023288806102</v>
      </c>
      <c r="T19" s="450">
        <f t="shared" si="11"/>
        <v>29378.350843009415</v>
      </c>
    </row>
    <row r="20" spans="1:20" x14ac:dyDescent="0.35">
      <c r="A20" s="45" t="str">
        <f>Weather_Site!A18</f>
        <v>Sat</v>
      </c>
      <c r="B20" s="46">
        <f>Weather_Site!B18</f>
        <v>36533</v>
      </c>
      <c r="C20" s="47">
        <f>Weather_Site!C18</f>
        <v>0.91666666666666663</v>
      </c>
      <c r="D20" s="48">
        <f>Weather_Site!D18</f>
        <v>34.299999999999997</v>
      </c>
      <c r="E20" s="48">
        <f>Weather_Site!E18</f>
        <v>14.3</v>
      </c>
      <c r="F20" s="49">
        <f>Weather_Site!F18</f>
        <v>261.8</v>
      </c>
      <c r="G20" s="48">
        <f>Weather_Site!G18</f>
        <v>28.2</v>
      </c>
      <c r="H20" s="180">
        <f t="shared" si="12"/>
        <v>0</v>
      </c>
      <c r="I20" s="48">
        <f>IF(Weather_Site!M18&lt;180,Weather_Site!M18+180,Weather_Site!M18-180)</f>
        <v>81.800000000000011</v>
      </c>
      <c r="J20" s="51">
        <f t="shared" si="1"/>
        <v>3.7266628968830533</v>
      </c>
      <c r="K20" s="51">
        <f t="shared" si="2"/>
        <v>4.6189030939854714</v>
      </c>
      <c r="L20" s="51">
        <f t="shared" si="3"/>
        <v>4.339022572600463</v>
      </c>
      <c r="M20" s="51">
        <f t="shared" si="4"/>
        <v>4.339022572600463</v>
      </c>
      <c r="N20" s="54">
        <f t="shared" si="5"/>
        <v>2.0450437016495</v>
      </c>
      <c r="O20" s="51">
        <f t="shared" si="6"/>
        <v>1</v>
      </c>
      <c r="P20" s="52">
        <f t="shared" si="7"/>
        <v>2561.9360621355081</v>
      </c>
      <c r="Q20" s="52">
        <f t="shared" si="8"/>
        <v>868.36403814028722</v>
      </c>
      <c r="R20" s="51">
        <f t="shared" si="9"/>
        <v>14.685031521591126</v>
      </c>
      <c r="S20" s="52">
        <f t="shared" si="10"/>
        <v>4623.5783396882553</v>
      </c>
      <c r="T20" s="450">
        <f t="shared" si="11"/>
        <v>27797.00627417026</v>
      </c>
    </row>
    <row r="21" spans="1:20" x14ac:dyDescent="0.35">
      <c r="A21" s="45" t="str">
        <f>Weather_Site!A19</f>
        <v>Sat</v>
      </c>
      <c r="B21" s="46">
        <f>Weather_Site!B19</f>
        <v>36533</v>
      </c>
      <c r="C21" s="47">
        <f>Weather_Site!C19</f>
        <v>0.95833333333333337</v>
      </c>
      <c r="D21" s="48">
        <f>Weather_Site!D19</f>
        <v>31.2</v>
      </c>
      <c r="E21" s="48">
        <f>Weather_Site!E19</f>
        <v>16.3</v>
      </c>
      <c r="F21" s="49">
        <f>Weather_Site!F19</f>
        <v>257.7</v>
      </c>
      <c r="G21" s="48">
        <f>Weather_Site!G19</f>
        <v>26.3</v>
      </c>
      <c r="H21" s="180">
        <f t="shared" si="12"/>
        <v>0</v>
      </c>
      <c r="I21" s="48">
        <f>IF(Weather_Site!M19&lt;180,Weather_Site!M19+180,Weather_Site!M19-180)</f>
        <v>77.699999999999989</v>
      </c>
      <c r="J21" s="51">
        <f t="shared" si="1"/>
        <v>3.9984384888391151</v>
      </c>
      <c r="K21" s="51">
        <f t="shared" si="2"/>
        <v>5.039522727913317</v>
      </c>
      <c r="L21" s="51">
        <f t="shared" si="3"/>
        <v>4.8638988219354147</v>
      </c>
      <c r="M21" s="51">
        <f t="shared" si="4"/>
        <v>4.8638988219354147</v>
      </c>
      <c r="N21" s="54">
        <f t="shared" si="5"/>
        <v>1.724096705720688</v>
      </c>
      <c r="O21" s="51">
        <f t="shared" si="6"/>
        <v>1</v>
      </c>
      <c r="P21" s="52">
        <f t="shared" si="7"/>
        <v>2003.1603299465346</v>
      </c>
      <c r="Q21" s="52">
        <f t="shared" si="8"/>
        <v>696.78669468014539</v>
      </c>
      <c r="R21" s="51">
        <f t="shared" si="9"/>
        <v>12.291941102995422</v>
      </c>
      <c r="S21" s="52">
        <f t="shared" si="10"/>
        <v>3804.7838656004506</v>
      </c>
      <c r="T21" s="450">
        <f t="shared" si="11"/>
        <v>21734.289579919903</v>
      </c>
    </row>
    <row r="22" spans="1:20" x14ac:dyDescent="0.35">
      <c r="A22" s="45" t="str">
        <f>Weather_Site!A20</f>
        <v>Sun</v>
      </c>
      <c r="B22" s="46">
        <f>Weather_Site!B20</f>
        <v>36534</v>
      </c>
      <c r="C22" s="47">
        <f>Weather_Site!C20</f>
        <v>0</v>
      </c>
      <c r="D22" s="48">
        <f>Weather_Site!D20</f>
        <v>28.8</v>
      </c>
      <c r="E22" s="48">
        <f>Weather_Site!E20</f>
        <v>24.2</v>
      </c>
      <c r="F22" s="49">
        <f>Weather_Site!F20</f>
        <v>262.10000000000002</v>
      </c>
      <c r="G22" s="48">
        <f>Weather_Site!G20</f>
        <v>17.2</v>
      </c>
      <c r="H22" s="180">
        <f t="shared" ref="H22:H53" si="13">C$4</f>
        <v>0</v>
      </c>
      <c r="I22" s="48">
        <f>IF(Weather_Site!M20&lt;180,Weather_Site!M20+180,Weather_Site!M20-180)</f>
        <v>82.100000000000023</v>
      </c>
      <c r="J22" s="51">
        <f t="shared" si="1"/>
        <v>5.0594013106813502</v>
      </c>
      <c r="K22" s="51">
        <f t="shared" si="2"/>
        <v>6.4322877620075154</v>
      </c>
      <c r="L22" s="51">
        <f t="shared" si="3"/>
        <v>6.5246224838904006</v>
      </c>
      <c r="M22" s="51">
        <f t="shared" si="4"/>
        <v>6.5246224838904006</v>
      </c>
      <c r="N22" s="54">
        <f t="shared" si="5"/>
        <v>1.1113303940114971</v>
      </c>
      <c r="O22" s="51">
        <f t="shared" si="6"/>
        <v>1</v>
      </c>
      <c r="P22" s="52">
        <f t="shared" si="7"/>
        <v>793.4041973473503</v>
      </c>
      <c r="Q22" s="52">
        <f t="shared" si="8"/>
        <v>338.14010934411851</v>
      </c>
      <c r="R22" s="51">
        <f t="shared" si="9"/>
        <v>6.2923740388856135</v>
      </c>
      <c r="S22" s="52">
        <f t="shared" si="10"/>
        <v>1557.9390244870292</v>
      </c>
      <c r="T22" s="450">
        <f t="shared" si="11"/>
        <v>8608.4355412187506</v>
      </c>
    </row>
    <row r="23" spans="1:20" x14ac:dyDescent="0.35">
      <c r="A23" s="45" t="str">
        <f>Weather_Site!A21</f>
        <v>Sun</v>
      </c>
      <c r="B23" s="46">
        <f>Weather_Site!B21</f>
        <v>36534</v>
      </c>
      <c r="C23" s="47">
        <f>Weather_Site!C21</f>
        <v>4.1666666666666664E-2</v>
      </c>
      <c r="D23" s="48">
        <f>Weather_Site!D21</f>
        <v>27</v>
      </c>
      <c r="E23" s="48">
        <f>Weather_Site!E21</f>
        <v>32.9</v>
      </c>
      <c r="F23" s="49">
        <f>Weather_Site!F21</f>
        <v>249</v>
      </c>
      <c r="G23" s="48">
        <f>Weather_Site!G21</f>
        <v>18.5</v>
      </c>
      <c r="H23" s="180">
        <f t="shared" si="13"/>
        <v>0</v>
      </c>
      <c r="I23" s="48">
        <f>IF(Weather_Site!M21&lt;180,Weather_Site!M21+180,Weather_Site!M21-180)</f>
        <v>69</v>
      </c>
      <c r="J23" s="51">
        <f t="shared" si="1"/>
        <v>6.2618132270990872</v>
      </c>
      <c r="K23" s="51">
        <f t="shared" si="2"/>
        <v>7.9707729850999884</v>
      </c>
      <c r="L23" s="51">
        <f t="shared" si="3"/>
        <v>8.3196687281450483</v>
      </c>
      <c r="M23" s="51">
        <f t="shared" si="4"/>
        <v>8.3196687281450483</v>
      </c>
      <c r="N23" s="54">
        <f t="shared" si="5"/>
        <v>0.77276061062879609</v>
      </c>
      <c r="O23" s="51">
        <f t="shared" si="6"/>
        <v>1</v>
      </c>
      <c r="P23" s="52">
        <f t="shared" si="7"/>
        <v>602.35080812756144</v>
      </c>
      <c r="Q23" s="52">
        <f t="shared" si="8"/>
        <v>246.31349759927582</v>
      </c>
      <c r="R23" s="51">
        <f t="shared" si="9"/>
        <v>5.1559796931034461</v>
      </c>
      <c r="S23" s="52">
        <f t="shared" si="10"/>
        <v>973.58284186634273</v>
      </c>
      <c r="T23" s="450">
        <f t="shared" si="11"/>
        <v>6535.5062681840409</v>
      </c>
    </row>
    <row r="24" spans="1:20" x14ac:dyDescent="0.35">
      <c r="A24" s="23" t="str">
        <f>Weather_Site!A22</f>
        <v>Sun</v>
      </c>
      <c r="B24" s="24">
        <f>Weather_Site!B22</f>
        <v>36534</v>
      </c>
      <c r="C24" s="25">
        <f>Weather_Site!C22</f>
        <v>8.3333333333333329E-2</v>
      </c>
      <c r="D24" s="27">
        <f>Weather_Site!D22</f>
        <v>25.2</v>
      </c>
      <c r="E24" s="27">
        <f>Weather_Site!E22</f>
        <v>40.200000000000003</v>
      </c>
      <c r="F24" s="28">
        <f>Weather_Site!F22</f>
        <v>247.3</v>
      </c>
      <c r="G24" s="27">
        <f>Weather_Site!G22</f>
        <v>19.100000000000001</v>
      </c>
      <c r="H24" s="180">
        <f t="shared" si="13"/>
        <v>0</v>
      </c>
      <c r="I24" s="27">
        <f>IF(Weather_Site!M22&lt;180,Weather_Site!M22+180,Weather_Site!M22-180)</f>
        <v>67.300000000000011</v>
      </c>
      <c r="J24" s="32">
        <f t="shared" si="1"/>
        <v>7.2835423314358732</v>
      </c>
      <c r="K24" s="32">
        <f t="shared" si="2"/>
        <v>9.2856640345039061</v>
      </c>
      <c r="L24" s="32">
        <f t="shared" si="3"/>
        <v>9.8402633687527192</v>
      </c>
      <c r="M24" s="32">
        <f t="shared" si="4"/>
        <v>9.8402633687527192</v>
      </c>
      <c r="N24" s="31">
        <f t="shared" si="5"/>
        <v>0.60125464979659515</v>
      </c>
      <c r="O24" s="32">
        <f t="shared" si="6"/>
        <v>1</v>
      </c>
      <c r="P24" s="33">
        <f t="shared" si="7"/>
        <v>486.73269596216306</v>
      </c>
      <c r="Q24" s="33">
        <f t="shared" si="8"/>
        <v>195.64903132252948</v>
      </c>
      <c r="R24" s="32">
        <f t="shared" si="9"/>
        <v>4.4196823611070695</v>
      </c>
      <c r="S24" s="33">
        <f t="shared" si="10"/>
        <v>601.21755221837157</v>
      </c>
      <c r="T24" s="451">
        <f t="shared" si="11"/>
        <v>5281.04975118947</v>
      </c>
    </row>
    <row r="25" spans="1:20" x14ac:dyDescent="0.35">
      <c r="A25" s="23" t="str">
        <f>Weather_Site!A23</f>
        <v>Sun</v>
      </c>
      <c r="B25" s="24">
        <f>Weather_Site!B23</f>
        <v>36534</v>
      </c>
      <c r="C25" s="25">
        <f>Weather_Site!C23</f>
        <v>0.125</v>
      </c>
      <c r="D25" s="27">
        <f>Weather_Site!D23</f>
        <v>22.4</v>
      </c>
      <c r="E25" s="27">
        <f>Weather_Site!E23</f>
        <v>44.5</v>
      </c>
      <c r="F25" s="28">
        <f>Weather_Site!F23</f>
        <v>237.5</v>
      </c>
      <c r="G25" s="27">
        <f>Weather_Site!G23</f>
        <v>25.7</v>
      </c>
      <c r="H25" s="180">
        <f t="shared" si="13"/>
        <v>0</v>
      </c>
      <c r="I25" s="27">
        <f>IF(Weather_Site!M23&lt;180,Weather_Site!M23+180,Weather_Site!M23-180)</f>
        <v>57.5</v>
      </c>
      <c r="J25" s="32">
        <f t="shared" si="1"/>
        <v>7.9473017244213251</v>
      </c>
      <c r="K25" s="32">
        <f t="shared" si="2"/>
        <v>10.144951774460383</v>
      </c>
      <c r="L25" s="32">
        <f t="shared" si="3"/>
        <v>10.814971535007658</v>
      </c>
      <c r="M25" s="32">
        <f t="shared" si="4"/>
        <v>10.814971535007658</v>
      </c>
      <c r="N25" s="31">
        <f t="shared" si="5"/>
        <v>0.52207819333099048</v>
      </c>
      <c r="O25" s="32">
        <f t="shared" si="6"/>
        <v>1</v>
      </c>
      <c r="P25" s="33">
        <f t="shared" si="7"/>
        <v>591.51396567988945</v>
      </c>
      <c r="Q25" s="33">
        <f t="shared" si="8"/>
        <v>207.60770134846609</v>
      </c>
      <c r="R25" s="32">
        <f t="shared" si="9"/>
        <v>5.0887452342844304</v>
      </c>
      <c r="S25" s="33">
        <f t="shared" si="10"/>
        <v>797.55659843906051</v>
      </c>
      <c r="T25" s="451">
        <f t="shared" si="11"/>
        <v>6417.9265276267997</v>
      </c>
    </row>
    <row r="26" spans="1:20" x14ac:dyDescent="0.35">
      <c r="A26" s="23" t="str">
        <f>Weather_Site!A24</f>
        <v>Sun</v>
      </c>
      <c r="B26" s="24">
        <f>Weather_Site!B24</f>
        <v>36534</v>
      </c>
      <c r="C26" s="25">
        <f>Weather_Site!C24</f>
        <v>0.16666666666666666</v>
      </c>
      <c r="D26" s="27">
        <f>Weather_Site!D24</f>
        <v>18.399999999999999</v>
      </c>
      <c r="E26" s="27">
        <f>Weather_Site!E24</f>
        <v>48.4</v>
      </c>
      <c r="F26" s="28">
        <f>Weather_Site!F24</f>
        <v>245.7</v>
      </c>
      <c r="G26" s="27">
        <f>Weather_Site!G24</f>
        <v>21.5</v>
      </c>
      <c r="H26" s="180">
        <f t="shared" si="13"/>
        <v>0</v>
      </c>
      <c r="I26" s="27">
        <f>IF(Weather_Site!M24&lt;180,Weather_Site!M24+180,Weather_Site!M24-180)</f>
        <v>65.699999999999989</v>
      </c>
      <c r="J26" s="32">
        <f t="shared" si="1"/>
        <v>8.6357151054112347</v>
      </c>
      <c r="K26" s="32">
        <f t="shared" si="2"/>
        <v>11.010633596515611</v>
      </c>
      <c r="L26" s="32">
        <f t="shared" si="3"/>
        <v>11.771263629277378</v>
      </c>
      <c r="M26" s="32">
        <f t="shared" si="4"/>
        <v>11.771263629277378</v>
      </c>
      <c r="N26" s="31">
        <f t="shared" si="5"/>
        <v>0.45996309092505161</v>
      </c>
      <c r="O26" s="32">
        <f t="shared" si="6"/>
        <v>1</v>
      </c>
      <c r="P26" s="33">
        <f t="shared" si="7"/>
        <v>427.09975972400315</v>
      </c>
      <c r="Q26" s="33">
        <f t="shared" si="8"/>
        <v>161.84814450768695</v>
      </c>
      <c r="R26" s="32">
        <f t="shared" si="9"/>
        <v>4.0211726045466358</v>
      </c>
      <c r="S26" s="33">
        <f t="shared" si="10"/>
        <v>366.71057901043559</v>
      </c>
      <c r="T26" s="451">
        <f t="shared" si="11"/>
        <v>4634.0323930054346</v>
      </c>
    </row>
    <row r="27" spans="1:20" x14ac:dyDescent="0.35">
      <c r="A27" s="23" t="str">
        <f>Weather_Site!A25</f>
        <v>Sun</v>
      </c>
      <c r="B27" s="24">
        <f>Weather_Site!B25</f>
        <v>36534</v>
      </c>
      <c r="C27" s="25">
        <f>Weather_Site!C25</f>
        <v>0.20833333333333334</v>
      </c>
      <c r="D27" s="27">
        <f>Weather_Site!D25</f>
        <v>16</v>
      </c>
      <c r="E27" s="27">
        <f>Weather_Site!E25</f>
        <v>48.7</v>
      </c>
      <c r="F27" s="28">
        <f>Weather_Site!F25</f>
        <v>248.9</v>
      </c>
      <c r="G27" s="27">
        <f>Weather_Site!G25</f>
        <v>20.6</v>
      </c>
      <c r="H27" s="180">
        <f t="shared" si="13"/>
        <v>0</v>
      </c>
      <c r="I27" s="27">
        <f>IF(Weather_Site!M25&lt;180,Weather_Site!M25+180,Weather_Site!M25-180)</f>
        <v>68.900000000000006</v>
      </c>
      <c r="J27" s="32">
        <f t="shared" si="1"/>
        <v>8.8053372693298932</v>
      </c>
      <c r="K27" s="32">
        <f t="shared" si="2"/>
        <v>11.194585651626985</v>
      </c>
      <c r="L27" s="32">
        <f t="shared" si="3"/>
        <v>11.946336362878789</v>
      </c>
      <c r="M27" s="32">
        <f t="shared" si="4"/>
        <v>11.946336362878789</v>
      </c>
      <c r="N27" s="31">
        <f t="shared" si="5"/>
        <v>0.44992234592378472</v>
      </c>
      <c r="O27" s="32">
        <f t="shared" si="6"/>
        <v>1</v>
      </c>
      <c r="P27" s="33">
        <f t="shared" si="7"/>
        <v>397.78852335796768</v>
      </c>
      <c r="Q27" s="33">
        <f t="shared" si="8"/>
        <v>153.8615796292851</v>
      </c>
      <c r="R27" s="32">
        <f t="shared" si="9"/>
        <v>3.8196941340631163</v>
      </c>
      <c r="S27" s="33">
        <f t="shared" si="10"/>
        <v>286.08851857486388</v>
      </c>
      <c r="T27" s="451">
        <f t="shared" si="11"/>
        <v>4316.0054784339491</v>
      </c>
    </row>
    <row r="28" spans="1:20" x14ac:dyDescent="0.35">
      <c r="A28" s="23" t="str">
        <f>Weather_Site!A26</f>
        <v>Sun</v>
      </c>
      <c r="B28" s="24">
        <f>Weather_Site!B26</f>
        <v>36534</v>
      </c>
      <c r="C28" s="25">
        <f>Weather_Site!C26</f>
        <v>0.25</v>
      </c>
      <c r="D28" s="27">
        <f>Weather_Site!D26</f>
        <v>14.4</v>
      </c>
      <c r="E28" s="27">
        <f>Weather_Site!E26</f>
        <v>51</v>
      </c>
      <c r="F28" s="28">
        <f>Weather_Site!F26</f>
        <v>246.5</v>
      </c>
      <c r="G28" s="27">
        <f>Weather_Site!G26</f>
        <v>21.1</v>
      </c>
      <c r="H28" s="180">
        <f t="shared" si="13"/>
        <v>0</v>
      </c>
      <c r="I28" s="27">
        <f>IF(Weather_Site!M26&lt;180,Weather_Site!M26+180,Weather_Site!M26-180)</f>
        <v>66.5</v>
      </c>
      <c r="J28" s="32">
        <f t="shared" si="1"/>
        <v>9.2113146834522937</v>
      </c>
      <c r="K28" s="32">
        <f t="shared" si="2"/>
        <v>11.684830634320971</v>
      </c>
      <c r="L28" s="32">
        <f t="shared" si="3"/>
        <v>12.483616878139282</v>
      </c>
      <c r="M28" s="32">
        <f t="shared" si="4"/>
        <v>11.684830634320971</v>
      </c>
      <c r="N28" s="31">
        <f t="shared" si="5"/>
        <v>0.46505891814853473</v>
      </c>
      <c r="O28" s="32">
        <f t="shared" si="6"/>
        <v>1</v>
      </c>
      <c r="P28" s="33">
        <f t="shared" si="7"/>
        <v>422.66285177688229</v>
      </c>
      <c r="Q28" s="33">
        <f t="shared" si="8"/>
        <v>161.59718044789437</v>
      </c>
      <c r="R28" s="32">
        <f t="shared" si="9"/>
        <v>3.9909265108051164</v>
      </c>
      <c r="S28" s="33">
        <f t="shared" si="10"/>
        <v>358.8554623507257</v>
      </c>
      <c r="T28" s="451">
        <f t="shared" si="11"/>
        <v>4585.8919417791731</v>
      </c>
    </row>
    <row r="29" spans="1:20" x14ac:dyDescent="0.35">
      <c r="A29" s="45" t="str">
        <f>Weather_Site!A27</f>
        <v>Sun</v>
      </c>
      <c r="B29" s="46">
        <f>Weather_Site!B27</f>
        <v>36534</v>
      </c>
      <c r="C29" s="47">
        <f>Weather_Site!C27</f>
        <v>0.29166666666666669</v>
      </c>
      <c r="D29" s="48">
        <f>Weather_Site!D27</f>
        <v>14.3</v>
      </c>
      <c r="E29" s="48">
        <f>Weather_Site!E27</f>
        <v>55</v>
      </c>
      <c r="F29" s="49">
        <f>Weather_Site!F27</f>
        <v>240</v>
      </c>
      <c r="G29" s="48">
        <f>Weather_Site!G27</f>
        <v>27.7</v>
      </c>
      <c r="H29" s="180">
        <f t="shared" si="13"/>
        <v>0</v>
      </c>
      <c r="I29" s="48">
        <f>IF(Weather_Site!M27&lt;180,Weather_Site!M27+180,Weather_Site!M27-180)</f>
        <v>60</v>
      </c>
      <c r="J29" s="51">
        <f t="shared" si="1"/>
        <v>9.741978674597382</v>
      </c>
      <c r="K29" s="51">
        <f t="shared" si="2"/>
        <v>12.376243242386703</v>
      </c>
      <c r="L29" s="51">
        <f t="shared" si="3"/>
        <v>13.284001315607533</v>
      </c>
      <c r="M29" s="51">
        <f t="shared" si="4"/>
        <v>12.376243242386703</v>
      </c>
      <c r="N29" s="54">
        <f t="shared" si="5"/>
        <v>0.42675948987242701</v>
      </c>
      <c r="O29" s="51">
        <f t="shared" si="6"/>
        <v>1</v>
      </c>
      <c r="P29" s="52">
        <f t="shared" si="7"/>
        <v>524.44740162851429</v>
      </c>
      <c r="Q29" s="52">
        <f t="shared" si="8"/>
        <v>178.91566886020954</v>
      </c>
      <c r="R29" s="51">
        <f t="shared" si="9"/>
        <v>4.6647085342882395</v>
      </c>
      <c r="S29" s="52">
        <f t="shared" si="10"/>
        <v>572.93057121802485</v>
      </c>
      <c r="T29" s="450">
        <f t="shared" si="11"/>
        <v>5690.2543076693801</v>
      </c>
    </row>
    <row r="30" spans="1:20" x14ac:dyDescent="0.35">
      <c r="A30" s="45" t="str">
        <f>Weather_Site!A28</f>
        <v>Sun</v>
      </c>
      <c r="B30" s="46">
        <f>Weather_Site!B28</f>
        <v>36534</v>
      </c>
      <c r="C30" s="47">
        <f>Weather_Site!C28</f>
        <v>0.33333333333333331</v>
      </c>
      <c r="D30" s="48">
        <f>Weather_Site!D28</f>
        <v>15.8</v>
      </c>
      <c r="E30" s="48">
        <f>Weather_Site!E28</f>
        <v>52</v>
      </c>
      <c r="F30" s="49">
        <f>Weather_Site!F28</f>
        <v>220</v>
      </c>
      <c r="G30" s="48">
        <f>Weather_Site!G28</f>
        <v>24.1</v>
      </c>
      <c r="H30" s="180">
        <f t="shared" si="13"/>
        <v>0</v>
      </c>
      <c r="I30" s="48">
        <f>IF(Weather_Site!M28&lt;180,Weather_Site!M28+180,Weather_Site!M28-180)</f>
        <v>40</v>
      </c>
      <c r="J30" s="51">
        <f t="shared" si="1"/>
        <v>9.2522526022432565</v>
      </c>
      <c r="K30" s="51">
        <f t="shared" si="2"/>
        <v>11.771572200753567</v>
      </c>
      <c r="L30" s="51">
        <f t="shared" si="3"/>
        <v>12.611373985567459</v>
      </c>
      <c r="M30" s="51">
        <f t="shared" si="4"/>
        <v>11.771572200753567</v>
      </c>
      <c r="N30" s="54">
        <f t="shared" si="5"/>
        <v>0.45994506561821613</v>
      </c>
      <c r="O30" s="51">
        <f t="shared" si="6"/>
        <v>1</v>
      </c>
      <c r="P30" s="52">
        <f t="shared" si="7"/>
        <v>485.53321667571959</v>
      </c>
      <c r="Q30" s="52">
        <f t="shared" si="8"/>
        <v>174.9126892157328</v>
      </c>
      <c r="R30" s="51">
        <f t="shared" si="9"/>
        <v>4.4118050146322414</v>
      </c>
      <c r="S30" s="52">
        <f t="shared" si="10"/>
        <v>509.06112618140651</v>
      </c>
      <c r="T30" s="450">
        <f t="shared" si="11"/>
        <v>5268.0354009315579</v>
      </c>
    </row>
    <row r="31" spans="1:20" x14ac:dyDescent="0.35">
      <c r="A31" s="45" t="str">
        <f>Weather_Site!A29</f>
        <v>Sun</v>
      </c>
      <c r="B31" s="46">
        <f>Weather_Site!B29</f>
        <v>36534</v>
      </c>
      <c r="C31" s="47">
        <f>Weather_Site!C29</f>
        <v>0.375</v>
      </c>
      <c r="D31" s="48">
        <f>Weather_Site!D29</f>
        <v>17.7</v>
      </c>
      <c r="E31" s="48">
        <f>Weather_Site!E29</f>
        <v>42</v>
      </c>
      <c r="F31" s="49">
        <f>Weather_Site!F29</f>
        <v>230</v>
      </c>
      <c r="G31" s="48">
        <f>Weather_Site!G29</f>
        <v>22.3</v>
      </c>
      <c r="H31" s="180">
        <f t="shared" si="13"/>
        <v>0</v>
      </c>
      <c r="I31" s="48">
        <f>IF(Weather_Site!M29&lt;180,Weather_Site!M29+180,Weather_Site!M29-180)</f>
        <v>50</v>
      </c>
      <c r="J31" s="51">
        <f t="shared" si="1"/>
        <v>7.8149942129151402</v>
      </c>
      <c r="K31" s="51">
        <f t="shared" si="2"/>
        <v>9.9481910636533559</v>
      </c>
      <c r="L31" s="51">
        <f t="shared" si="3"/>
        <v>10.535608222795361</v>
      </c>
      <c r="M31" s="51">
        <f t="shared" si="4"/>
        <v>9.9481910636533559</v>
      </c>
      <c r="N31" s="54">
        <f t="shared" si="5"/>
        <v>0.59152900109522422</v>
      </c>
      <c r="O31" s="51">
        <f t="shared" si="6"/>
        <v>1</v>
      </c>
      <c r="P31" s="52">
        <f t="shared" si="7"/>
        <v>572.50896965581421</v>
      </c>
      <c r="Q31" s="52">
        <f t="shared" si="8"/>
        <v>213.33109224338637</v>
      </c>
      <c r="R31" s="51">
        <f t="shared" si="9"/>
        <v>4.9700025449582013</v>
      </c>
      <c r="S31" s="52">
        <f t="shared" si="10"/>
        <v>802.3419920102092</v>
      </c>
      <c r="T31" s="450">
        <f t="shared" si="11"/>
        <v>6211.7223207655843</v>
      </c>
    </row>
    <row r="32" spans="1:20" x14ac:dyDescent="0.35">
      <c r="A32" s="45" t="str">
        <f>Weather_Site!A30</f>
        <v>Sat</v>
      </c>
      <c r="B32" s="46">
        <f>Weather_Site!B30</f>
        <v>0</v>
      </c>
      <c r="C32" s="47">
        <f>Weather_Site!C30</f>
        <v>0</v>
      </c>
      <c r="D32" s="48">
        <f>Weather_Site!D30</f>
        <v>0</v>
      </c>
      <c r="E32" s="48">
        <f>Weather_Site!E30</f>
        <v>0</v>
      </c>
      <c r="F32" s="49">
        <f>Weather_Site!F30</f>
        <v>0</v>
      </c>
      <c r="G32" s="48">
        <f>Weather_Site!G30</f>
        <v>0</v>
      </c>
      <c r="H32" s="180">
        <f t="shared" si="13"/>
        <v>0</v>
      </c>
      <c r="I32" s="48">
        <f>IF(Weather_Site!M30&lt;180,Weather_Site!M30+180,Weather_Site!M30-180)</f>
        <v>180</v>
      </c>
      <c r="J32" s="51" t="e">
        <f t="shared" si="1"/>
        <v>#DIV/0!</v>
      </c>
      <c r="K32" s="51">
        <f t="shared" si="2"/>
        <v>2.1429999999999998</v>
      </c>
      <c r="L32" s="51" t="e">
        <f t="shared" si="3"/>
        <v>#DIV/0!</v>
      </c>
      <c r="M32" s="51" t="e">
        <f t="shared" si="4"/>
        <v>#DIV/0!</v>
      </c>
      <c r="N32" s="54" t="e">
        <f t="shared" si="5"/>
        <v>#DIV/0!</v>
      </c>
      <c r="O32" s="51">
        <f t="shared" si="6"/>
        <v>1</v>
      </c>
      <c r="P32" s="52" t="e">
        <f t="shared" si="7"/>
        <v>#DIV/0!</v>
      </c>
      <c r="Q32" s="52" t="e">
        <f t="shared" si="8"/>
        <v>#DIV/0!</v>
      </c>
      <c r="R32" s="51" t="e">
        <f t="shared" si="9"/>
        <v>#DIV/0!</v>
      </c>
      <c r="S32" s="52" t="e">
        <f t="shared" si="10"/>
        <v>#DIV/0!</v>
      </c>
      <c r="T32" s="450" t="e">
        <f t="shared" si="11"/>
        <v>#DIV/0!</v>
      </c>
    </row>
    <row r="33" spans="1:20" x14ac:dyDescent="0.35">
      <c r="A33" s="45" t="str">
        <f>Weather_Site!A31</f>
        <v>Sat</v>
      </c>
      <c r="B33" s="46">
        <f>Weather_Site!B31</f>
        <v>0</v>
      </c>
      <c r="C33" s="47">
        <f>Weather_Site!C31</f>
        <v>0</v>
      </c>
      <c r="D33" s="48">
        <f>Weather_Site!D31</f>
        <v>0</v>
      </c>
      <c r="E33" s="48">
        <f>Weather_Site!E31</f>
        <v>0</v>
      </c>
      <c r="F33" s="49">
        <f>Weather_Site!F31</f>
        <v>0</v>
      </c>
      <c r="G33" s="48">
        <f>Weather_Site!G31</f>
        <v>0</v>
      </c>
      <c r="H33" s="180">
        <f t="shared" si="13"/>
        <v>0</v>
      </c>
      <c r="I33" s="48">
        <f>IF(Weather_Site!M31&lt;180,Weather_Site!M31+180,Weather_Site!M31-180)</f>
        <v>180</v>
      </c>
      <c r="J33" s="51" t="e">
        <f t="shared" si="1"/>
        <v>#DIV/0!</v>
      </c>
      <c r="K33" s="51">
        <f t="shared" si="2"/>
        <v>2.1429999999999998</v>
      </c>
      <c r="L33" s="51" t="e">
        <f t="shared" si="3"/>
        <v>#DIV/0!</v>
      </c>
      <c r="M33" s="51" t="e">
        <f t="shared" si="4"/>
        <v>#DIV/0!</v>
      </c>
      <c r="N33" s="54" t="e">
        <f t="shared" si="5"/>
        <v>#DIV/0!</v>
      </c>
      <c r="O33" s="51">
        <f t="shared" si="6"/>
        <v>1</v>
      </c>
      <c r="P33" s="52" t="e">
        <f t="shared" si="7"/>
        <v>#DIV/0!</v>
      </c>
      <c r="Q33" s="52" t="e">
        <f t="shared" si="8"/>
        <v>#DIV/0!</v>
      </c>
      <c r="R33" s="51" t="e">
        <f t="shared" si="9"/>
        <v>#DIV/0!</v>
      </c>
      <c r="S33" s="52" t="e">
        <f t="shared" si="10"/>
        <v>#DIV/0!</v>
      </c>
      <c r="T33" s="450" t="e">
        <f t="shared" si="11"/>
        <v>#DIV/0!</v>
      </c>
    </row>
    <row r="34" spans="1:20" x14ac:dyDescent="0.35">
      <c r="A34" s="23" t="str">
        <f>Weather_Site!A32</f>
        <v>Sat</v>
      </c>
      <c r="B34" s="24">
        <f>Weather_Site!B32</f>
        <v>0</v>
      </c>
      <c r="C34" s="25">
        <f>Weather_Site!C32</f>
        <v>0</v>
      </c>
      <c r="D34" s="27">
        <f>Weather_Site!D32</f>
        <v>0</v>
      </c>
      <c r="E34" s="27">
        <f>Weather_Site!E32</f>
        <v>0</v>
      </c>
      <c r="F34" s="28">
        <f>Weather_Site!F32</f>
        <v>0</v>
      </c>
      <c r="G34" s="27">
        <f>Weather_Site!G32</f>
        <v>0</v>
      </c>
      <c r="H34" s="180">
        <f t="shared" si="13"/>
        <v>0</v>
      </c>
      <c r="I34" s="27">
        <f>IF(Weather_Site!M32&lt;180,Weather_Site!M32+180,Weather_Site!M32-180)</f>
        <v>180</v>
      </c>
      <c r="J34" s="32" t="e">
        <f t="shared" si="1"/>
        <v>#DIV/0!</v>
      </c>
      <c r="K34" s="32">
        <f t="shared" si="2"/>
        <v>2.1429999999999998</v>
      </c>
      <c r="L34" s="32" t="e">
        <f t="shared" si="3"/>
        <v>#DIV/0!</v>
      </c>
      <c r="M34" s="32" t="e">
        <f t="shared" si="4"/>
        <v>#DIV/0!</v>
      </c>
      <c r="N34" s="31" t="e">
        <f t="shared" si="5"/>
        <v>#DIV/0!</v>
      </c>
      <c r="O34" s="32">
        <f t="shared" si="6"/>
        <v>1</v>
      </c>
      <c r="P34" s="33" t="e">
        <f t="shared" si="7"/>
        <v>#DIV/0!</v>
      </c>
      <c r="Q34" s="33" t="e">
        <f t="shared" si="8"/>
        <v>#DIV/0!</v>
      </c>
      <c r="R34" s="32" t="e">
        <f t="shared" si="9"/>
        <v>#DIV/0!</v>
      </c>
      <c r="S34" s="33" t="e">
        <f t="shared" si="10"/>
        <v>#DIV/0!</v>
      </c>
      <c r="T34" s="451" t="e">
        <f t="shared" si="11"/>
        <v>#DIV/0!</v>
      </c>
    </row>
    <row r="35" spans="1:20" x14ac:dyDescent="0.35">
      <c r="A35" s="23" t="str">
        <f>Weather_Site!A33</f>
        <v>Sat</v>
      </c>
      <c r="B35" s="24">
        <f>Weather_Site!B33</f>
        <v>0</v>
      </c>
      <c r="C35" s="25">
        <f>Weather_Site!C33</f>
        <v>0</v>
      </c>
      <c r="D35" s="27">
        <f>Weather_Site!D33</f>
        <v>0</v>
      </c>
      <c r="E35" s="27">
        <f>Weather_Site!E33</f>
        <v>0</v>
      </c>
      <c r="F35" s="28">
        <f>Weather_Site!F33</f>
        <v>0</v>
      </c>
      <c r="G35" s="27">
        <f>Weather_Site!G33</f>
        <v>0</v>
      </c>
      <c r="H35" s="180">
        <f t="shared" si="13"/>
        <v>0</v>
      </c>
      <c r="I35" s="27">
        <f>IF(Weather_Site!M33&lt;180,Weather_Site!M33+180,Weather_Site!M33-180)</f>
        <v>180</v>
      </c>
      <c r="J35" s="32" t="e">
        <f t="shared" si="1"/>
        <v>#DIV/0!</v>
      </c>
      <c r="K35" s="32">
        <f t="shared" si="2"/>
        <v>2.1429999999999998</v>
      </c>
      <c r="L35" s="32" t="e">
        <f t="shared" si="3"/>
        <v>#DIV/0!</v>
      </c>
      <c r="M35" s="32" t="e">
        <f t="shared" si="4"/>
        <v>#DIV/0!</v>
      </c>
      <c r="N35" s="31" t="e">
        <f t="shared" si="5"/>
        <v>#DIV/0!</v>
      </c>
      <c r="O35" s="32">
        <f t="shared" si="6"/>
        <v>1</v>
      </c>
      <c r="P35" s="33" t="e">
        <f t="shared" si="7"/>
        <v>#DIV/0!</v>
      </c>
      <c r="Q35" s="33" t="e">
        <f t="shared" si="8"/>
        <v>#DIV/0!</v>
      </c>
      <c r="R35" s="32" t="e">
        <f t="shared" si="9"/>
        <v>#DIV/0!</v>
      </c>
      <c r="S35" s="33" t="e">
        <f t="shared" si="10"/>
        <v>#DIV/0!</v>
      </c>
      <c r="T35" s="451" t="e">
        <f t="shared" si="11"/>
        <v>#DIV/0!</v>
      </c>
    </row>
    <row r="36" spans="1:20" x14ac:dyDescent="0.35">
      <c r="A36" s="23" t="str">
        <f>Weather_Site!A34</f>
        <v>Sat</v>
      </c>
      <c r="B36" s="24">
        <f>Weather_Site!B34</f>
        <v>0</v>
      </c>
      <c r="C36" s="25">
        <f>Weather_Site!C34</f>
        <v>0</v>
      </c>
      <c r="D36" s="27">
        <f>Weather_Site!D34</f>
        <v>0</v>
      </c>
      <c r="E36" s="27">
        <f>Weather_Site!E34</f>
        <v>0</v>
      </c>
      <c r="F36" s="28">
        <f>Weather_Site!F34</f>
        <v>0</v>
      </c>
      <c r="G36" s="27">
        <f>Weather_Site!G34</f>
        <v>0</v>
      </c>
      <c r="H36" s="180">
        <f t="shared" si="13"/>
        <v>0</v>
      </c>
      <c r="I36" s="27">
        <f>IF(Weather_Site!M34&lt;180,Weather_Site!M34+180,Weather_Site!M34-180)</f>
        <v>180</v>
      </c>
      <c r="J36" s="32" t="e">
        <f t="shared" si="1"/>
        <v>#DIV/0!</v>
      </c>
      <c r="K36" s="32">
        <f t="shared" si="2"/>
        <v>2.1429999999999998</v>
      </c>
      <c r="L36" s="32" t="e">
        <f t="shared" si="3"/>
        <v>#DIV/0!</v>
      </c>
      <c r="M36" s="32" t="e">
        <f t="shared" si="4"/>
        <v>#DIV/0!</v>
      </c>
      <c r="N36" s="31" t="e">
        <f t="shared" si="5"/>
        <v>#DIV/0!</v>
      </c>
      <c r="O36" s="32">
        <f t="shared" si="6"/>
        <v>1</v>
      </c>
      <c r="P36" s="33" t="e">
        <f t="shared" si="7"/>
        <v>#DIV/0!</v>
      </c>
      <c r="Q36" s="33" t="e">
        <f t="shared" si="8"/>
        <v>#DIV/0!</v>
      </c>
      <c r="R36" s="32" t="e">
        <f t="shared" si="9"/>
        <v>#DIV/0!</v>
      </c>
      <c r="S36" s="33" t="e">
        <f t="shared" si="10"/>
        <v>#DIV/0!</v>
      </c>
      <c r="T36" s="451" t="e">
        <f t="shared" si="11"/>
        <v>#DIV/0!</v>
      </c>
    </row>
    <row r="37" spans="1:20" x14ac:dyDescent="0.35">
      <c r="A37" s="23" t="str">
        <f>Weather_Site!A35</f>
        <v>Sat</v>
      </c>
      <c r="B37" s="24">
        <f>Weather_Site!B35</f>
        <v>0</v>
      </c>
      <c r="C37" s="25">
        <f>Weather_Site!C35</f>
        <v>0</v>
      </c>
      <c r="D37" s="27">
        <f>Weather_Site!D35</f>
        <v>0</v>
      </c>
      <c r="E37" s="27">
        <f>Weather_Site!E35</f>
        <v>0</v>
      </c>
      <c r="F37" s="28">
        <f>Weather_Site!F35</f>
        <v>0</v>
      </c>
      <c r="G37" s="27">
        <f>Weather_Site!G35</f>
        <v>0</v>
      </c>
      <c r="H37" s="180">
        <f t="shared" si="13"/>
        <v>0</v>
      </c>
      <c r="I37" s="27">
        <f>IF(Weather_Site!M35&lt;180,Weather_Site!M35+180,Weather_Site!M35-180)</f>
        <v>180</v>
      </c>
      <c r="J37" s="32" t="e">
        <f t="shared" si="1"/>
        <v>#DIV/0!</v>
      </c>
      <c r="K37" s="32">
        <f t="shared" si="2"/>
        <v>2.1429999999999998</v>
      </c>
      <c r="L37" s="32" t="e">
        <f t="shared" si="3"/>
        <v>#DIV/0!</v>
      </c>
      <c r="M37" s="32" t="e">
        <f t="shared" si="4"/>
        <v>#DIV/0!</v>
      </c>
      <c r="N37" s="31" t="e">
        <f t="shared" si="5"/>
        <v>#DIV/0!</v>
      </c>
      <c r="O37" s="32">
        <f t="shared" si="6"/>
        <v>1</v>
      </c>
      <c r="P37" s="33" t="e">
        <f t="shared" si="7"/>
        <v>#DIV/0!</v>
      </c>
      <c r="Q37" s="33" t="e">
        <f t="shared" si="8"/>
        <v>#DIV/0!</v>
      </c>
      <c r="R37" s="32" t="e">
        <f t="shared" si="9"/>
        <v>#DIV/0!</v>
      </c>
      <c r="S37" s="33" t="e">
        <f t="shared" si="10"/>
        <v>#DIV/0!</v>
      </c>
      <c r="T37" s="451" t="e">
        <f t="shared" si="11"/>
        <v>#DIV/0!</v>
      </c>
    </row>
    <row r="38" spans="1:20" x14ac:dyDescent="0.35">
      <c r="A38" s="23" t="str">
        <f>Weather_Site!A36</f>
        <v>Sat</v>
      </c>
      <c r="B38" s="24">
        <f>Weather_Site!B36</f>
        <v>0</v>
      </c>
      <c r="C38" s="25">
        <f>Weather_Site!C36</f>
        <v>0</v>
      </c>
      <c r="D38" s="27">
        <f>Weather_Site!D36</f>
        <v>0</v>
      </c>
      <c r="E38" s="27">
        <f>Weather_Site!E36</f>
        <v>0</v>
      </c>
      <c r="F38" s="28">
        <f>Weather_Site!F36</f>
        <v>0</v>
      </c>
      <c r="G38" s="27">
        <f>Weather_Site!G36</f>
        <v>0</v>
      </c>
      <c r="H38" s="180">
        <f t="shared" si="13"/>
        <v>0</v>
      </c>
      <c r="I38" s="27">
        <f>IF(Weather_Site!M36&lt;180,Weather_Site!M36+180,Weather_Site!M36-180)</f>
        <v>180</v>
      </c>
      <c r="J38" s="32" t="e">
        <f t="shared" si="1"/>
        <v>#DIV/0!</v>
      </c>
      <c r="K38" s="32">
        <f t="shared" si="2"/>
        <v>2.1429999999999998</v>
      </c>
      <c r="L38" s="32" t="e">
        <f t="shared" si="3"/>
        <v>#DIV/0!</v>
      </c>
      <c r="M38" s="32" t="e">
        <f t="shared" si="4"/>
        <v>#DIV/0!</v>
      </c>
      <c r="N38" s="31" t="e">
        <f t="shared" si="5"/>
        <v>#DIV/0!</v>
      </c>
      <c r="O38" s="32">
        <f t="shared" si="6"/>
        <v>1</v>
      </c>
      <c r="P38" s="33" t="e">
        <f t="shared" si="7"/>
        <v>#DIV/0!</v>
      </c>
      <c r="Q38" s="33" t="e">
        <f t="shared" si="8"/>
        <v>#DIV/0!</v>
      </c>
      <c r="R38" s="32" t="e">
        <f t="shared" si="9"/>
        <v>#DIV/0!</v>
      </c>
      <c r="S38" s="33" t="e">
        <f t="shared" si="10"/>
        <v>#DIV/0!</v>
      </c>
      <c r="T38" s="451" t="e">
        <f t="shared" si="11"/>
        <v>#DIV/0!</v>
      </c>
    </row>
    <row r="39" spans="1:20" x14ac:dyDescent="0.35">
      <c r="A39" s="45" t="str">
        <f>Weather_Site!A37</f>
        <v>Sat</v>
      </c>
      <c r="B39" s="46">
        <f>Weather_Site!B37</f>
        <v>0</v>
      </c>
      <c r="C39" s="47">
        <f>Weather_Site!C37</f>
        <v>0</v>
      </c>
      <c r="D39" s="48">
        <f>Weather_Site!D37</f>
        <v>0</v>
      </c>
      <c r="E39" s="48">
        <f>Weather_Site!E37</f>
        <v>0</v>
      </c>
      <c r="F39" s="49">
        <f>Weather_Site!F37</f>
        <v>0</v>
      </c>
      <c r="G39" s="48">
        <f>Weather_Site!G37</f>
        <v>0</v>
      </c>
      <c r="H39" s="180">
        <f t="shared" si="13"/>
        <v>0</v>
      </c>
      <c r="I39" s="48">
        <f>IF(Weather_Site!M37&lt;180,Weather_Site!M37+180,Weather_Site!M37-180)</f>
        <v>180</v>
      </c>
      <c r="J39" s="51" t="e">
        <f t="shared" si="1"/>
        <v>#DIV/0!</v>
      </c>
      <c r="K39" s="51">
        <f t="shared" si="2"/>
        <v>2.1429999999999998</v>
      </c>
      <c r="L39" s="51" t="e">
        <f t="shared" si="3"/>
        <v>#DIV/0!</v>
      </c>
      <c r="M39" s="51" t="e">
        <f t="shared" si="4"/>
        <v>#DIV/0!</v>
      </c>
      <c r="N39" s="54" t="e">
        <f t="shared" si="5"/>
        <v>#DIV/0!</v>
      </c>
      <c r="O39" s="51">
        <f t="shared" si="6"/>
        <v>1</v>
      </c>
      <c r="P39" s="52" t="e">
        <f t="shared" si="7"/>
        <v>#DIV/0!</v>
      </c>
      <c r="Q39" s="52" t="e">
        <f t="shared" si="8"/>
        <v>#DIV/0!</v>
      </c>
      <c r="R39" s="51" t="e">
        <f t="shared" si="9"/>
        <v>#DIV/0!</v>
      </c>
      <c r="S39" s="52" t="e">
        <f t="shared" si="10"/>
        <v>#DIV/0!</v>
      </c>
      <c r="T39" s="450" t="e">
        <f t="shared" si="11"/>
        <v>#DIV/0!</v>
      </c>
    </row>
    <row r="40" spans="1:20" x14ac:dyDescent="0.35">
      <c r="A40" s="45" t="str">
        <f>Weather_Site!A38</f>
        <v>Sat</v>
      </c>
      <c r="B40" s="46">
        <f>Weather_Site!B38</f>
        <v>0</v>
      </c>
      <c r="C40" s="47">
        <f>Weather_Site!C38</f>
        <v>0</v>
      </c>
      <c r="D40" s="48">
        <f>Weather_Site!D38</f>
        <v>0</v>
      </c>
      <c r="E40" s="48">
        <f>Weather_Site!E38</f>
        <v>0</v>
      </c>
      <c r="F40" s="49">
        <f>Weather_Site!F38</f>
        <v>0</v>
      </c>
      <c r="G40" s="48">
        <f>Weather_Site!G38</f>
        <v>0</v>
      </c>
      <c r="H40" s="180">
        <f t="shared" si="13"/>
        <v>0</v>
      </c>
      <c r="I40" s="48">
        <f>IF(Weather_Site!M38&lt;180,Weather_Site!M38+180,Weather_Site!M38-180)</f>
        <v>180</v>
      </c>
      <c r="J40" s="51" t="e">
        <f t="shared" si="1"/>
        <v>#DIV/0!</v>
      </c>
      <c r="K40" s="51">
        <f t="shared" si="2"/>
        <v>2.1429999999999998</v>
      </c>
      <c r="L40" s="51" t="e">
        <f t="shared" si="3"/>
        <v>#DIV/0!</v>
      </c>
      <c r="M40" s="51" t="e">
        <f t="shared" si="4"/>
        <v>#DIV/0!</v>
      </c>
      <c r="N40" s="54" t="e">
        <f t="shared" si="5"/>
        <v>#DIV/0!</v>
      </c>
      <c r="O40" s="51">
        <f t="shared" si="6"/>
        <v>1</v>
      </c>
      <c r="P40" s="52" t="e">
        <f t="shared" si="7"/>
        <v>#DIV/0!</v>
      </c>
      <c r="Q40" s="52" t="e">
        <f t="shared" si="8"/>
        <v>#DIV/0!</v>
      </c>
      <c r="R40" s="51" t="e">
        <f t="shared" si="9"/>
        <v>#DIV/0!</v>
      </c>
      <c r="S40" s="52" t="e">
        <f t="shared" si="10"/>
        <v>#DIV/0!</v>
      </c>
      <c r="T40" s="450" t="e">
        <f t="shared" si="11"/>
        <v>#DIV/0!</v>
      </c>
    </row>
    <row r="41" spans="1:20" x14ac:dyDescent="0.35">
      <c r="A41" s="45" t="str">
        <f>Weather_Site!A39</f>
        <v>Sat</v>
      </c>
      <c r="B41" s="46">
        <f>Weather_Site!B39</f>
        <v>0</v>
      </c>
      <c r="C41" s="47">
        <f>Weather_Site!C39</f>
        <v>0</v>
      </c>
      <c r="D41" s="48">
        <f>Weather_Site!D39</f>
        <v>0</v>
      </c>
      <c r="E41" s="48">
        <f>Weather_Site!E39</f>
        <v>0</v>
      </c>
      <c r="F41" s="49">
        <f>Weather_Site!F39</f>
        <v>0</v>
      </c>
      <c r="G41" s="48">
        <f>Weather_Site!G39</f>
        <v>0</v>
      </c>
      <c r="H41" s="180">
        <f t="shared" si="13"/>
        <v>0</v>
      </c>
      <c r="I41" s="48">
        <f>IF(Weather_Site!M39&lt;180,Weather_Site!M39+180,Weather_Site!M39-180)</f>
        <v>180</v>
      </c>
      <c r="J41" s="51" t="e">
        <f t="shared" si="1"/>
        <v>#DIV/0!</v>
      </c>
      <c r="K41" s="51">
        <f t="shared" si="2"/>
        <v>2.1429999999999998</v>
      </c>
      <c r="L41" s="51" t="e">
        <f t="shared" si="3"/>
        <v>#DIV/0!</v>
      </c>
      <c r="M41" s="51" t="e">
        <f t="shared" si="4"/>
        <v>#DIV/0!</v>
      </c>
      <c r="N41" s="54" t="e">
        <f t="shared" si="5"/>
        <v>#DIV/0!</v>
      </c>
      <c r="O41" s="51">
        <f t="shared" si="6"/>
        <v>1</v>
      </c>
      <c r="P41" s="52" t="e">
        <f t="shared" si="7"/>
        <v>#DIV/0!</v>
      </c>
      <c r="Q41" s="52" t="e">
        <f t="shared" si="8"/>
        <v>#DIV/0!</v>
      </c>
      <c r="R41" s="51" t="e">
        <f t="shared" si="9"/>
        <v>#DIV/0!</v>
      </c>
      <c r="S41" s="52" t="e">
        <f t="shared" si="10"/>
        <v>#DIV/0!</v>
      </c>
      <c r="T41" s="450" t="e">
        <f t="shared" si="11"/>
        <v>#DIV/0!</v>
      </c>
    </row>
    <row r="42" spans="1:20" x14ac:dyDescent="0.35">
      <c r="A42" s="45" t="str">
        <f>Weather_Site!A40</f>
        <v>Sat</v>
      </c>
      <c r="B42" s="46">
        <f>Weather_Site!B40</f>
        <v>0</v>
      </c>
      <c r="C42" s="47">
        <f>Weather_Site!C40</f>
        <v>0</v>
      </c>
      <c r="D42" s="48">
        <f>Weather_Site!D40</f>
        <v>0</v>
      </c>
      <c r="E42" s="48">
        <f>Weather_Site!E40</f>
        <v>0</v>
      </c>
      <c r="F42" s="49">
        <f>Weather_Site!F40</f>
        <v>0</v>
      </c>
      <c r="G42" s="48">
        <f>Weather_Site!G40</f>
        <v>0</v>
      </c>
      <c r="H42" s="180">
        <f t="shared" si="13"/>
        <v>0</v>
      </c>
      <c r="I42" s="48">
        <f>IF(Weather_Site!M40&lt;180,Weather_Site!M40+180,Weather_Site!M40-180)</f>
        <v>180</v>
      </c>
      <c r="J42" s="51" t="e">
        <f t="shared" si="1"/>
        <v>#DIV/0!</v>
      </c>
      <c r="K42" s="51">
        <f t="shared" si="2"/>
        <v>2.1429999999999998</v>
      </c>
      <c r="L42" s="51" t="e">
        <f t="shared" si="3"/>
        <v>#DIV/0!</v>
      </c>
      <c r="M42" s="51" t="e">
        <f t="shared" si="4"/>
        <v>#DIV/0!</v>
      </c>
      <c r="N42" s="54" t="e">
        <f t="shared" si="5"/>
        <v>#DIV/0!</v>
      </c>
      <c r="O42" s="51">
        <f t="shared" si="6"/>
        <v>1</v>
      </c>
      <c r="P42" s="52" t="e">
        <f t="shared" si="7"/>
        <v>#DIV/0!</v>
      </c>
      <c r="Q42" s="52" t="e">
        <f t="shared" si="8"/>
        <v>#DIV/0!</v>
      </c>
      <c r="R42" s="51" t="e">
        <f t="shared" si="9"/>
        <v>#DIV/0!</v>
      </c>
      <c r="S42" s="52" t="e">
        <f t="shared" si="10"/>
        <v>#DIV/0!</v>
      </c>
      <c r="T42" s="450" t="e">
        <f t="shared" si="11"/>
        <v>#DIV/0!</v>
      </c>
    </row>
    <row r="43" spans="1:20" x14ac:dyDescent="0.35">
      <c r="A43" s="45" t="str">
        <f>Weather_Site!A41</f>
        <v>Sat</v>
      </c>
      <c r="B43" s="46">
        <f>Weather_Site!B41</f>
        <v>0</v>
      </c>
      <c r="C43" s="47">
        <f>Weather_Site!C41</f>
        <v>0</v>
      </c>
      <c r="D43" s="48">
        <f>Weather_Site!D41</f>
        <v>0</v>
      </c>
      <c r="E43" s="48">
        <f>Weather_Site!E41</f>
        <v>0</v>
      </c>
      <c r="F43" s="49">
        <f>Weather_Site!F41</f>
        <v>0</v>
      </c>
      <c r="G43" s="48">
        <f>Weather_Site!G41</f>
        <v>0</v>
      </c>
      <c r="H43" s="180">
        <f t="shared" si="13"/>
        <v>0</v>
      </c>
      <c r="I43" s="48">
        <f>IF(Weather_Site!M41&lt;180,Weather_Site!M41+180,Weather_Site!M41-180)</f>
        <v>180</v>
      </c>
      <c r="J43" s="51" t="e">
        <f t="shared" si="1"/>
        <v>#DIV/0!</v>
      </c>
      <c r="K43" s="51">
        <f t="shared" si="2"/>
        <v>2.1429999999999998</v>
      </c>
      <c r="L43" s="51" t="e">
        <f t="shared" si="3"/>
        <v>#DIV/0!</v>
      </c>
      <c r="M43" s="51" t="e">
        <f t="shared" si="4"/>
        <v>#DIV/0!</v>
      </c>
      <c r="N43" s="54" t="e">
        <f t="shared" si="5"/>
        <v>#DIV/0!</v>
      </c>
      <c r="O43" s="51">
        <f t="shared" si="6"/>
        <v>1</v>
      </c>
      <c r="P43" s="52" t="e">
        <f t="shared" si="7"/>
        <v>#DIV/0!</v>
      </c>
      <c r="Q43" s="52" t="e">
        <f t="shared" si="8"/>
        <v>#DIV/0!</v>
      </c>
      <c r="R43" s="51" t="e">
        <f t="shared" si="9"/>
        <v>#DIV/0!</v>
      </c>
      <c r="S43" s="52" t="e">
        <f t="shared" si="10"/>
        <v>#DIV/0!</v>
      </c>
      <c r="T43" s="450" t="e">
        <f t="shared" si="11"/>
        <v>#DIV/0!</v>
      </c>
    </row>
    <row r="44" spans="1:20" x14ac:dyDescent="0.35">
      <c r="A44" s="23" t="str">
        <f>Weather_Site!A42</f>
        <v>Sat</v>
      </c>
      <c r="B44" s="24">
        <f>Weather_Site!B42</f>
        <v>0</v>
      </c>
      <c r="C44" s="25">
        <f>Weather_Site!C42</f>
        <v>0</v>
      </c>
      <c r="D44" s="27">
        <f>Weather_Site!D42</f>
        <v>0</v>
      </c>
      <c r="E44" s="27">
        <f>Weather_Site!E42</f>
        <v>0</v>
      </c>
      <c r="F44" s="28">
        <f>Weather_Site!F42</f>
        <v>0</v>
      </c>
      <c r="G44" s="27">
        <f>Weather_Site!G42</f>
        <v>0</v>
      </c>
      <c r="H44" s="180">
        <f t="shared" si="13"/>
        <v>0</v>
      </c>
      <c r="I44" s="27">
        <f>IF(Weather_Site!M42&lt;180,Weather_Site!M42+180,Weather_Site!M42-180)</f>
        <v>180</v>
      </c>
      <c r="J44" s="32" t="e">
        <f t="shared" si="1"/>
        <v>#DIV/0!</v>
      </c>
      <c r="K44" s="32">
        <f t="shared" si="2"/>
        <v>2.1429999999999998</v>
      </c>
      <c r="L44" s="32" t="e">
        <f t="shared" si="3"/>
        <v>#DIV/0!</v>
      </c>
      <c r="M44" s="32" t="e">
        <f t="shared" si="4"/>
        <v>#DIV/0!</v>
      </c>
      <c r="N44" s="31" t="e">
        <f t="shared" si="5"/>
        <v>#DIV/0!</v>
      </c>
      <c r="O44" s="32">
        <f t="shared" si="6"/>
        <v>1</v>
      </c>
      <c r="P44" s="33" t="e">
        <f t="shared" si="7"/>
        <v>#DIV/0!</v>
      </c>
      <c r="Q44" s="33" t="e">
        <f t="shared" si="8"/>
        <v>#DIV/0!</v>
      </c>
      <c r="R44" s="32" t="e">
        <f t="shared" si="9"/>
        <v>#DIV/0!</v>
      </c>
      <c r="S44" s="33" t="e">
        <f t="shared" si="10"/>
        <v>#DIV/0!</v>
      </c>
      <c r="T44" s="451" t="e">
        <f t="shared" si="11"/>
        <v>#DIV/0!</v>
      </c>
    </row>
    <row r="45" spans="1:20" x14ac:dyDescent="0.35">
      <c r="A45" s="23" t="str">
        <f>Weather_Site!A43</f>
        <v>Sat</v>
      </c>
      <c r="B45" s="24">
        <f>Weather_Site!B43</f>
        <v>0</v>
      </c>
      <c r="C45" s="25">
        <f>Weather_Site!C43</f>
        <v>0</v>
      </c>
      <c r="D45" s="27">
        <f>Weather_Site!D43</f>
        <v>0</v>
      </c>
      <c r="E45" s="27">
        <f>Weather_Site!E43</f>
        <v>0</v>
      </c>
      <c r="F45" s="28">
        <f>Weather_Site!F43</f>
        <v>0</v>
      </c>
      <c r="G45" s="27">
        <f>Weather_Site!G43</f>
        <v>0</v>
      </c>
      <c r="H45" s="180">
        <f t="shared" si="13"/>
        <v>0</v>
      </c>
      <c r="I45" s="27">
        <f>IF(Weather_Site!M43&lt;180,Weather_Site!M43+180,Weather_Site!M43-180)</f>
        <v>180</v>
      </c>
      <c r="J45" s="32" t="e">
        <f t="shared" si="1"/>
        <v>#DIV/0!</v>
      </c>
      <c r="K45" s="32">
        <f t="shared" si="2"/>
        <v>2.1429999999999998</v>
      </c>
      <c r="L45" s="32" t="e">
        <f t="shared" si="3"/>
        <v>#DIV/0!</v>
      </c>
      <c r="M45" s="32" t="e">
        <f t="shared" si="4"/>
        <v>#DIV/0!</v>
      </c>
      <c r="N45" s="31" t="e">
        <f t="shared" si="5"/>
        <v>#DIV/0!</v>
      </c>
      <c r="O45" s="32">
        <f t="shared" si="6"/>
        <v>1</v>
      </c>
      <c r="P45" s="33" t="e">
        <f t="shared" si="7"/>
        <v>#DIV/0!</v>
      </c>
      <c r="Q45" s="33" t="e">
        <f t="shared" si="8"/>
        <v>#DIV/0!</v>
      </c>
      <c r="R45" s="32" t="e">
        <f t="shared" si="9"/>
        <v>#DIV/0!</v>
      </c>
      <c r="S45" s="33" t="e">
        <f t="shared" si="10"/>
        <v>#DIV/0!</v>
      </c>
      <c r="T45" s="451" t="e">
        <f t="shared" si="11"/>
        <v>#DIV/0!</v>
      </c>
    </row>
    <row r="46" spans="1:20" x14ac:dyDescent="0.35">
      <c r="A46" s="23" t="str">
        <f>Weather_Site!A44</f>
        <v>Sat</v>
      </c>
      <c r="B46" s="24">
        <f>Weather_Site!B44</f>
        <v>0</v>
      </c>
      <c r="C46" s="25">
        <f>Weather_Site!C44</f>
        <v>0</v>
      </c>
      <c r="D46" s="27">
        <f>Weather_Site!D44</f>
        <v>0</v>
      </c>
      <c r="E46" s="27">
        <f>Weather_Site!E44</f>
        <v>0</v>
      </c>
      <c r="F46" s="28">
        <f>Weather_Site!F44</f>
        <v>0</v>
      </c>
      <c r="G46" s="27">
        <f>Weather_Site!G44</f>
        <v>0</v>
      </c>
      <c r="H46" s="180">
        <f t="shared" si="13"/>
        <v>0</v>
      </c>
      <c r="I46" s="27">
        <f>IF(Weather_Site!M44&lt;180,Weather_Site!M44+180,Weather_Site!M44-180)</f>
        <v>180</v>
      </c>
      <c r="J46" s="32" t="e">
        <f t="shared" si="1"/>
        <v>#DIV/0!</v>
      </c>
      <c r="K46" s="32">
        <f t="shared" si="2"/>
        <v>2.1429999999999998</v>
      </c>
      <c r="L46" s="32" t="e">
        <f t="shared" si="3"/>
        <v>#DIV/0!</v>
      </c>
      <c r="M46" s="32" t="e">
        <f t="shared" si="4"/>
        <v>#DIV/0!</v>
      </c>
      <c r="N46" s="31" t="e">
        <f t="shared" si="5"/>
        <v>#DIV/0!</v>
      </c>
      <c r="O46" s="32">
        <f t="shared" si="6"/>
        <v>1</v>
      </c>
      <c r="P46" s="33" t="e">
        <f t="shared" si="7"/>
        <v>#DIV/0!</v>
      </c>
      <c r="Q46" s="33" t="e">
        <f t="shared" si="8"/>
        <v>#DIV/0!</v>
      </c>
      <c r="R46" s="32" t="e">
        <f t="shared" si="9"/>
        <v>#DIV/0!</v>
      </c>
      <c r="S46" s="33" t="e">
        <f t="shared" si="10"/>
        <v>#DIV/0!</v>
      </c>
      <c r="T46" s="451" t="e">
        <f t="shared" si="11"/>
        <v>#DIV/0!</v>
      </c>
    </row>
    <row r="47" spans="1:20" x14ac:dyDescent="0.35">
      <c r="A47" s="23" t="str">
        <f>Weather_Site!A45</f>
        <v>Sat</v>
      </c>
      <c r="B47" s="24">
        <f>Weather_Site!B45</f>
        <v>0</v>
      </c>
      <c r="C47" s="25">
        <f>Weather_Site!C45</f>
        <v>0</v>
      </c>
      <c r="D47" s="27">
        <f>Weather_Site!D45</f>
        <v>0</v>
      </c>
      <c r="E47" s="27">
        <f>Weather_Site!E45</f>
        <v>0</v>
      </c>
      <c r="F47" s="28">
        <f>Weather_Site!F45</f>
        <v>0</v>
      </c>
      <c r="G47" s="27">
        <f>Weather_Site!G45</f>
        <v>0</v>
      </c>
      <c r="H47" s="180">
        <f t="shared" si="13"/>
        <v>0</v>
      </c>
      <c r="I47" s="27">
        <f>IF(Weather_Site!M45&lt;180,Weather_Site!M45+180,Weather_Site!M45-180)</f>
        <v>180</v>
      </c>
      <c r="J47" s="32" t="e">
        <f t="shared" si="1"/>
        <v>#DIV/0!</v>
      </c>
      <c r="K47" s="32">
        <f t="shared" si="2"/>
        <v>2.1429999999999998</v>
      </c>
      <c r="L47" s="32" t="e">
        <f t="shared" si="3"/>
        <v>#DIV/0!</v>
      </c>
      <c r="M47" s="32" t="e">
        <f t="shared" si="4"/>
        <v>#DIV/0!</v>
      </c>
      <c r="N47" s="31" t="e">
        <f t="shared" si="5"/>
        <v>#DIV/0!</v>
      </c>
      <c r="O47" s="32">
        <f t="shared" si="6"/>
        <v>1</v>
      </c>
      <c r="P47" s="33" t="e">
        <f t="shared" si="7"/>
        <v>#DIV/0!</v>
      </c>
      <c r="Q47" s="33" t="e">
        <f t="shared" si="8"/>
        <v>#DIV/0!</v>
      </c>
      <c r="R47" s="32" t="e">
        <f t="shared" si="9"/>
        <v>#DIV/0!</v>
      </c>
      <c r="S47" s="33" t="e">
        <f t="shared" si="10"/>
        <v>#DIV/0!</v>
      </c>
      <c r="T47" s="451" t="e">
        <f t="shared" si="11"/>
        <v>#DIV/0!</v>
      </c>
    </row>
    <row r="48" spans="1:20" x14ac:dyDescent="0.35">
      <c r="A48" s="23" t="str">
        <f>Weather_Site!A46</f>
        <v>Sat</v>
      </c>
      <c r="B48" s="24">
        <f>Weather_Site!B46</f>
        <v>0</v>
      </c>
      <c r="C48" s="25">
        <f>Weather_Site!C46</f>
        <v>0</v>
      </c>
      <c r="D48" s="27">
        <f>Weather_Site!D46</f>
        <v>0</v>
      </c>
      <c r="E48" s="27">
        <f>Weather_Site!E46</f>
        <v>0</v>
      </c>
      <c r="F48" s="28">
        <f>Weather_Site!F46</f>
        <v>0</v>
      </c>
      <c r="G48" s="27">
        <f>Weather_Site!G46</f>
        <v>0</v>
      </c>
      <c r="H48" s="180">
        <f t="shared" si="13"/>
        <v>0</v>
      </c>
      <c r="I48" s="27">
        <f>IF(Weather_Site!M46&lt;180,Weather_Site!M46+180,Weather_Site!M46-180)</f>
        <v>180</v>
      </c>
      <c r="J48" s="32" t="e">
        <f t="shared" si="1"/>
        <v>#DIV/0!</v>
      </c>
      <c r="K48" s="32">
        <f t="shared" si="2"/>
        <v>2.1429999999999998</v>
      </c>
      <c r="L48" s="32" t="e">
        <f t="shared" si="3"/>
        <v>#DIV/0!</v>
      </c>
      <c r="M48" s="32" t="e">
        <f t="shared" si="4"/>
        <v>#DIV/0!</v>
      </c>
      <c r="N48" s="31" t="e">
        <f t="shared" si="5"/>
        <v>#DIV/0!</v>
      </c>
      <c r="O48" s="32">
        <f t="shared" si="6"/>
        <v>1</v>
      </c>
      <c r="P48" s="33" t="e">
        <f t="shared" si="7"/>
        <v>#DIV/0!</v>
      </c>
      <c r="Q48" s="33" t="e">
        <f t="shared" si="8"/>
        <v>#DIV/0!</v>
      </c>
      <c r="R48" s="32" t="e">
        <f t="shared" si="9"/>
        <v>#DIV/0!</v>
      </c>
      <c r="S48" s="33" t="e">
        <f t="shared" si="10"/>
        <v>#DIV/0!</v>
      </c>
      <c r="T48" s="451" t="e">
        <f t="shared" si="11"/>
        <v>#DIV/0!</v>
      </c>
    </row>
    <row r="49" spans="1:20" x14ac:dyDescent="0.35">
      <c r="A49" s="45" t="str">
        <f>Weather_Site!A47</f>
        <v>Sat</v>
      </c>
      <c r="B49" s="46">
        <f>Weather_Site!B47</f>
        <v>0</v>
      </c>
      <c r="C49" s="47">
        <f>Weather_Site!C47</f>
        <v>0</v>
      </c>
      <c r="D49" s="48">
        <f>Weather_Site!D47</f>
        <v>0</v>
      </c>
      <c r="E49" s="48">
        <f>Weather_Site!E47</f>
        <v>0</v>
      </c>
      <c r="F49" s="49">
        <f>Weather_Site!F47</f>
        <v>0</v>
      </c>
      <c r="G49" s="48">
        <f>Weather_Site!G47</f>
        <v>0</v>
      </c>
      <c r="H49" s="180">
        <f t="shared" si="13"/>
        <v>0</v>
      </c>
      <c r="I49" s="48">
        <f>IF(Weather_Site!M47&lt;180,Weather_Site!M47+180,Weather_Site!M47-180)</f>
        <v>180</v>
      </c>
      <c r="J49" s="51" t="e">
        <f t="shared" si="1"/>
        <v>#DIV/0!</v>
      </c>
      <c r="K49" s="51">
        <f t="shared" si="2"/>
        <v>2.1429999999999998</v>
      </c>
      <c r="L49" s="51" t="e">
        <f t="shared" si="3"/>
        <v>#DIV/0!</v>
      </c>
      <c r="M49" s="51" t="e">
        <f t="shared" si="4"/>
        <v>#DIV/0!</v>
      </c>
      <c r="N49" s="54" t="e">
        <f t="shared" si="5"/>
        <v>#DIV/0!</v>
      </c>
      <c r="O49" s="51">
        <f t="shared" si="6"/>
        <v>1</v>
      </c>
      <c r="P49" s="52" t="e">
        <f t="shared" si="7"/>
        <v>#DIV/0!</v>
      </c>
      <c r="Q49" s="52" t="e">
        <f t="shared" si="8"/>
        <v>#DIV/0!</v>
      </c>
      <c r="R49" s="51" t="e">
        <f t="shared" si="9"/>
        <v>#DIV/0!</v>
      </c>
      <c r="S49" s="52" t="e">
        <f t="shared" si="10"/>
        <v>#DIV/0!</v>
      </c>
      <c r="T49" s="450" t="e">
        <f t="shared" si="11"/>
        <v>#DIV/0!</v>
      </c>
    </row>
    <row r="50" spans="1:20" x14ac:dyDescent="0.35">
      <c r="A50" s="45" t="str">
        <f>Weather_Site!A48</f>
        <v>Sat</v>
      </c>
      <c r="B50" s="46">
        <f>Weather_Site!B48</f>
        <v>0</v>
      </c>
      <c r="C50" s="47">
        <f>Weather_Site!C48</f>
        <v>0</v>
      </c>
      <c r="D50" s="48">
        <f>Weather_Site!D48</f>
        <v>0</v>
      </c>
      <c r="E50" s="48">
        <f>Weather_Site!E48</f>
        <v>0</v>
      </c>
      <c r="F50" s="49">
        <f>Weather_Site!F48</f>
        <v>0</v>
      </c>
      <c r="G50" s="48">
        <f>Weather_Site!G48</f>
        <v>0</v>
      </c>
      <c r="H50" s="180">
        <f t="shared" si="13"/>
        <v>0</v>
      </c>
      <c r="I50" s="48">
        <f>IF(Weather_Site!M48&lt;180,Weather_Site!M48+180,Weather_Site!M48-180)</f>
        <v>180</v>
      </c>
      <c r="J50" s="51" t="e">
        <f t="shared" si="1"/>
        <v>#DIV/0!</v>
      </c>
      <c r="K50" s="51">
        <f t="shared" si="2"/>
        <v>2.1429999999999998</v>
      </c>
      <c r="L50" s="51" t="e">
        <f t="shared" si="3"/>
        <v>#DIV/0!</v>
      </c>
      <c r="M50" s="51" t="e">
        <f t="shared" si="4"/>
        <v>#DIV/0!</v>
      </c>
      <c r="N50" s="54" t="e">
        <f t="shared" si="5"/>
        <v>#DIV/0!</v>
      </c>
      <c r="O50" s="51">
        <f t="shared" si="6"/>
        <v>1</v>
      </c>
      <c r="P50" s="52" t="e">
        <f t="shared" si="7"/>
        <v>#DIV/0!</v>
      </c>
      <c r="Q50" s="52" t="e">
        <f t="shared" si="8"/>
        <v>#DIV/0!</v>
      </c>
      <c r="R50" s="51" t="e">
        <f t="shared" si="9"/>
        <v>#DIV/0!</v>
      </c>
      <c r="S50" s="52" t="e">
        <f t="shared" si="10"/>
        <v>#DIV/0!</v>
      </c>
      <c r="T50" s="450" t="e">
        <f t="shared" si="11"/>
        <v>#DIV/0!</v>
      </c>
    </row>
    <row r="51" spans="1:20" x14ac:dyDescent="0.35">
      <c r="A51" s="45" t="str">
        <f>Weather_Site!A49</f>
        <v>Sat</v>
      </c>
      <c r="B51" s="46">
        <f>Weather_Site!B49</f>
        <v>0</v>
      </c>
      <c r="C51" s="47">
        <f>Weather_Site!C49</f>
        <v>0</v>
      </c>
      <c r="D51" s="48">
        <f>Weather_Site!D49</f>
        <v>0</v>
      </c>
      <c r="E51" s="48">
        <f>Weather_Site!E49</f>
        <v>0</v>
      </c>
      <c r="F51" s="49">
        <f>Weather_Site!F49</f>
        <v>0</v>
      </c>
      <c r="G51" s="48">
        <f>Weather_Site!G49</f>
        <v>0</v>
      </c>
      <c r="H51" s="180">
        <f t="shared" si="13"/>
        <v>0</v>
      </c>
      <c r="I51" s="48">
        <f>IF(Weather_Site!M49&lt;180,Weather_Site!M49+180,Weather_Site!M49-180)</f>
        <v>180</v>
      </c>
      <c r="J51" s="51" t="e">
        <f t="shared" si="1"/>
        <v>#DIV/0!</v>
      </c>
      <c r="K51" s="51">
        <f t="shared" si="2"/>
        <v>2.1429999999999998</v>
      </c>
      <c r="L51" s="51" t="e">
        <f t="shared" si="3"/>
        <v>#DIV/0!</v>
      </c>
      <c r="M51" s="51" t="e">
        <f t="shared" si="4"/>
        <v>#DIV/0!</v>
      </c>
      <c r="N51" s="54" t="e">
        <f t="shared" si="5"/>
        <v>#DIV/0!</v>
      </c>
      <c r="O51" s="51">
        <f t="shared" si="6"/>
        <v>1</v>
      </c>
      <c r="P51" s="52" t="e">
        <f t="shared" si="7"/>
        <v>#DIV/0!</v>
      </c>
      <c r="Q51" s="52" t="e">
        <f t="shared" si="8"/>
        <v>#DIV/0!</v>
      </c>
      <c r="R51" s="51" t="e">
        <f t="shared" si="9"/>
        <v>#DIV/0!</v>
      </c>
      <c r="S51" s="52" t="e">
        <f t="shared" si="10"/>
        <v>#DIV/0!</v>
      </c>
      <c r="T51" s="450" t="e">
        <f t="shared" si="11"/>
        <v>#DIV/0!</v>
      </c>
    </row>
    <row r="52" spans="1:20" x14ac:dyDescent="0.35">
      <c r="A52" s="45" t="str">
        <f>Weather_Site!A50</f>
        <v>Sat</v>
      </c>
      <c r="B52" s="46">
        <f>Weather_Site!B50</f>
        <v>0</v>
      </c>
      <c r="C52" s="47">
        <f>Weather_Site!C50</f>
        <v>0</v>
      </c>
      <c r="D52" s="48">
        <f>Weather_Site!D50</f>
        <v>0</v>
      </c>
      <c r="E52" s="48">
        <f>Weather_Site!E50</f>
        <v>0</v>
      </c>
      <c r="F52" s="49">
        <f>Weather_Site!F50</f>
        <v>0</v>
      </c>
      <c r="G52" s="48">
        <f>Weather_Site!G50</f>
        <v>0</v>
      </c>
      <c r="H52" s="180">
        <f t="shared" si="13"/>
        <v>0</v>
      </c>
      <c r="I52" s="48">
        <f>IF(Weather_Site!M50&lt;180,Weather_Site!M50+180,Weather_Site!M50-180)</f>
        <v>180</v>
      </c>
      <c r="J52" s="51" t="e">
        <f t="shared" si="1"/>
        <v>#DIV/0!</v>
      </c>
      <c r="K52" s="51">
        <f t="shared" si="2"/>
        <v>2.1429999999999998</v>
      </c>
      <c r="L52" s="51" t="e">
        <f t="shared" si="3"/>
        <v>#DIV/0!</v>
      </c>
      <c r="M52" s="51" t="e">
        <f t="shared" si="4"/>
        <v>#DIV/0!</v>
      </c>
      <c r="N52" s="54" t="e">
        <f t="shared" si="5"/>
        <v>#DIV/0!</v>
      </c>
      <c r="O52" s="51">
        <f t="shared" si="6"/>
        <v>1</v>
      </c>
      <c r="P52" s="52" t="e">
        <f t="shared" si="7"/>
        <v>#DIV/0!</v>
      </c>
      <c r="Q52" s="52" t="e">
        <f t="shared" si="8"/>
        <v>#DIV/0!</v>
      </c>
      <c r="R52" s="51" t="e">
        <f t="shared" si="9"/>
        <v>#DIV/0!</v>
      </c>
      <c r="S52" s="52" t="e">
        <f t="shared" si="10"/>
        <v>#DIV/0!</v>
      </c>
      <c r="T52" s="450" t="e">
        <f t="shared" si="11"/>
        <v>#DIV/0!</v>
      </c>
    </row>
    <row r="53" spans="1:20" x14ac:dyDescent="0.35">
      <c r="A53" s="45" t="str">
        <f>Weather_Site!A51</f>
        <v>Sat</v>
      </c>
      <c r="B53" s="46">
        <f>Weather_Site!B51</f>
        <v>0</v>
      </c>
      <c r="C53" s="47">
        <f>Weather_Site!C51</f>
        <v>0</v>
      </c>
      <c r="D53" s="48">
        <f>Weather_Site!D51</f>
        <v>0</v>
      </c>
      <c r="E53" s="48">
        <f>Weather_Site!E51</f>
        <v>0</v>
      </c>
      <c r="F53" s="49">
        <f>Weather_Site!F51</f>
        <v>0</v>
      </c>
      <c r="G53" s="48">
        <f>Weather_Site!G51</f>
        <v>0</v>
      </c>
      <c r="H53" s="180">
        <f t="shared" si="13"/>
        <v>0</v>
      </c>
      <c r="I53" s="48">
        <f>IF(Weather_Site!M51&lt;180,Weather_Site!M51+180,Weather_Site!M51-180)</f>
        <v>180</v>
      </c>
      <c r="J53" s="51" t="e">
        <f t="shared" si="1"/>
        <v>#DIV/0!</v>
      </c>
      <c r="K53" s="51">
        <f t="shared" si="2"/>
        <v>2.1429999999999998</v>
      </c>
      <c r="L53" s="51" t="e">
        <f t="shared" si="3"/>
        <v>#DIV/0!</v>
      </c>
      <c r="M53" s="51" t="e">
        <f t="shared" si="4"/>
        <v>#DIV/0!</v>
      </c>
      <c r="N53" s="54" t="e">
        <f t="shared" si="5"/>
        <v>#DIV/0!</v>
      </c>
      <c r="O53" s="51">
        <f t="shared" si="6"/>
        <v>1</v>
      </c>
      <c r="P53" s="52" t="e">
        <f t="shared" si="7"/>
        <v>#DIV/0!</v>
      </c>
      <c r="Q53" s="52" t="e">
        <f t="shared" si="8"/>
        <v>#DIV/0!</v>
      </c>
      <c r="R53" s="51" t="e">
        <f t="shared" si="9"/>
        <v>#DIV/0!</v>
      </c>
      <c r="S53" s="52" t="e">
        <f t="shared" si="10"/>
        <v>#DIV/0!</v>
      </c>
      <c r="T53" s="450" t="e">
        <f t="shared" si="11"/>
        <v>#DIV/0!</v>
      </c>
    </row>
    <row r="54" spans="1:20" x14ac:dyDescent="0.35">
      <c r="A54" s="23" t="str">
        <f>Weather_Site!A52</f>
        <v>Sat</v>
      </c>
      <c r="B54" s="24">
        <f>Weather_Site!B52</f>
        <v>0</v>
      </c>
      <c r="C54" s="25">
        <f>Weather_Site!C52</f>
        <v>0</v>
      </c>
      <c r="D54" s="27">
        <f>Weather_Site!D52</f>
        <v>0</v>
      </c>
      <c r="E54" s="27">
        <f>Weather_Site!E52</f>
        <v>0</v>
      </c>
      <c r="F54" s="28">
        <f>Weather_Site!F52</f>
        <v>0</v>
      </c>
      <c r="G54" s="27">
        <f>Weather_Site!G52</f>
        <v>0</v>
      </c>
      <c r="H54" s="180">
        <f t="shared" ref="H54:H85" si="14">C$4</f>
        <v>0</v>
      </c>
      <c r="I54" s="27">
        <f>IF(Weather_Site!M52&lt;180,Weather_Site!M52+180,Weather_Site!M52-180)</f>
        <v>180</v>
      </c>
      <c r="J54" s="32" t="e">
        <f t="shared" si="1"/>
        <v>#DIV/0!</v>
      </c>
      <c r="K54" s="32">
        <f t="shared" si="2"/>
        <v>2.1429999999999998</v>
      </c>
      <c r="L54" s="32" t="e">
        <f t="shared" si="3"/>
        <v>#DIV/0!</v>
      </c>
      <c r="M54" s="32" t="e">
        <f t="shared" si="4"/>
        <v>#DIV/0!</v>
      </c>
      <c r="N54" s="31" t="e">
        <f t="shared" si="5"/>
        <v>#DIV/0!</v>
      </c>
      <c r="O54" s="32">
        <f t="shared" si="6"/>
        <v>1</v>
      </c>
      <c r="P54" s="33" t="e">
        <f t="shared" si="7"/>
        <v>#DIV/0!</v>
      </c>
      <c r="Q54" s="33" t="e">
        <f t="shared" si="8"/>
        <v>#DIV/0!</v>
      </c>
      <c r="R54" s="32" t="e">
        <f t="shared" si="9"/>
        <v>#DIV/0!</v>
      </c>
      <c r="S54" s="33" t="e">
        <f t="shared" si="10"/>
        <v>#DIV/0!</v>
      </c>
      <c r="T54" s="451" t="e">
        <f t="shared" si="11"/>
        <v>#DIV/0!</v>
      </c>
    </row>
    <row r="55" spans="1:20" x14ac:dyDescent="0.35">
      <c r="A55" s="23" t="str">
        <f>Weather_Site!A53</f>
        <v>Sat</v>
      </c>
      <c r="B55" s="24">
        <f>Weather_Site!B53</f>
        <v>0</v>
      </c>
      <c r="C55" s="25">
        <f>Weather_Site!C53</f>
        <v>0</v>
      </c>
      <c r="D55" s="27">
        <f>Weather_Site!D53</f>
        <v>0</v>
      </c>
      <c r="E55" s="27">
        <f>Weather_Site!E53</f>
        <v>0</v>
      </c>
      <c r="F55" s="28">
        <f>Weather_Site!F53</f>
        <v>0</v>
      </c>
      <c r="G55" s="27">
        <f>Weather_Site!G53</f>
        <v>0</v>
      </c>
      <c r="H55" s="180">
        <f t="shared" si="14"/>
        <v>0</v>
      </c>
      <c r="I55" s="27">
        <f>IF(Weather_Site!M53&lt;180,Weather_Site!M53+180,Weather_Site!M53-180)</f>
        <v>180</v>
      </c>
      <c r="J55" s="32" t="e">
        <f t="shared" si="1"/>
        <v>#DIV/0!</v>
      </c>
      <c r="K55" s="32">
        <f t="shared" si="2"/>
        <v>2.1429999999999998</v>
      </c>
      <c r="L55" s="32" t="e">
        <f t="shared" si="3"/>
        <v>#DIV/0!</v>
      </c>
      <c r="M55" s="32" t="e">
        <f t="shared" si="4"/>
        <v>#DIV/0!</v>
      </c>
      <c r="N55" s="31" t="e">
        <f t="shared" si="5"/>
        <v>#DIV/0!</v>
      </c>
      <c r="O55" s="32">
        <f t="shared" si="6"/>
        <v>1</v>
      </c>
      <c r="P55" s="33" t="e">
        <f t="shared" si="7"/>
        <v>#DIV/0!</v>
      </c>
      <c r="Q55" s="33" t="e">
        <f t="shared" si="8"/>
        <v>#DIV/0!</v>
      </c>
      <c r="R55" s="32" t="e">
        <f t="shared" si="9"/>
        <v>#DIV/0!</v>
      </c>
      <c r="S55" s="33" t="e">
        <f t="shared" si="10"/>
        <v>#DIV/0!</v>
      </c>
      <c r="T55" s="451" t="e">
        <f t="shared" si="11"/>
        <v>#DIV/0!</v>
      </c>
    </row>
    <row r="56" spans="1:20" x14ac:dyDescent="0.35">
      <c r="A56" s="23" t="str">
        <f>Weather_Site!A54</f>
        <v>Sat</v>
      </c>
      <c r="B56" s="24">
        <f>Weather_Site!B54</f>
        <v>0</v>
      </c>
      <c r="C56" s="25">
        <f>Weather_Site!C54</f>
        <v>0</v>
      </c>
      <c r="D56" s="27">
        <f>Weather_Site!D54</f>
        <v>0</v>
      </c>
      <c r="E56" s="27">
        <f>Weather_Site!E54</f>
        <v>0</v>
      </c>
      <c r="F56" s="28">
        <f>Weather_Site!F54</f>
        <v>0</v>
      </c>
      <c r="G56" s="27">
        <f>Weather_Site!G54</f>
        <v>0</v>
      </c>
      <c r="H56" s="180">
        <f t="shared" si="14"/>
        <v>0</v>
      </c>
      <c r="I56" s="27">
        <f>IF(Weather_Site!M54&lt;180,Weather_Site!M54+180,Weather_Site!M54-180)</f>
        <v>180</v>
      </c>
      <c r="J56" s="32" t="e">
        <f t="shared" si="1"/>
        <v>#DIV/0!</v>
      </c>
      <c r="K56" s="32">
        <f t="shared" si="2"/>
        <v>2.1429999999999998</v>
      </c>
      <c r="L56" s="32" t="e">
        <f t="shared" si="3"/>
        <v>#DIV/0!</v>
      </c>
      <c r="M56" s="32" t="e">
        <f t="shared" si="4"/>
        <v>#DIV/0!</v>
      </c>
      <c r="N56" s="31" t="e">
        <f t="shared" si="5"/>
        <v>#DIV/0!</v>
      </c>
      <c r="O56" s="32">
        <f t="shared" si="6"/>
        <v>1</v>
      </c>
      <c r="P56" s="33" t="e">
        <f t="shared" si="7"/>
        <v>#DIV/0!</v>
      </c>
      <c r="Q56" s="33" t="e">
        <f t="shared" si="8"/>
        <v>#DIV/0!</v>
      </c>
      <c r="R56" s="32" t="e">
        <f t="shared" si="9"/>
        <v>#DIV/0!</v>
      </c>
      <c r="S56" s="33" t="e">
        <f t="shared" si="10"/>
        <v>#DIV/0!</v>
      </c>
      <c r="T56" s="451" t="e">
        <f t="shared" si="11"/>
        <v>#DIV/0!</v>
      </c>
    </row>
    <row r="57" spans="1:20" x14ac:dyDescent="0.35">
      <c r="A57" s="23" t="str">
        <f>Weather_Site!A55</f>
        <v>Sat</v>
      </c>
      <c r="B57" s="24">
        <f>Weather_Site!B55</f>
        <v>0</v>
      </c>
      <c r="C57" s="25">
        <f>Weather_Site!C55</f>
        <v>0</v>
      </c>
      <c r="D57" s="27">
        <f>Weather_Site!D55</f>
        <v>0</v>
      </c>
      <c r="E57" s="27">
        <f>Weather_Site!E55</f>
        <v>0</v>
      </c>
      <c r="F57" s="28">
        <f>Weather_Site!F55</f>
        <v>0</v>
      </c>
      <c r="G57" s="27">
        <f>Weather_Site!G55</f>
        <v>0</v>
      </c>
      <c r="H57" s="180">
        <f t="shared" si="14"/>
        <v>0</v>
      </c>
      <c r="I57" s="27">
        <f>IF(Weather_Site!M55&lt;180,Weather_Site!M55+180,Weather_Site!M55-180)</f>
        <v>180</v>
      </c>
      <c r="J57" s="32" t="e">
        <f t="shared" si="1"/>
        <v>#DIV/0!</v>
      </c>
      <c r="K57" s="32">
        <f t="shared" si="2"/>
        <v>2.1429999999999998</v>
      </c>
      <c r="L57" s="32" t="e">
        <f t="shared" si="3"/>
        <v>#DIV/0!</v>
      </c>
      <c r="M57" s="32" t="e">
        <f t="shared" si="4"/>
        <v>#DIV/0!</v>
      </c>
      <c r="N57" s="31" t="e">
        <f t="shared" si="5"/>
        <v>#DIV/0!</v>
      </c>
      <c r="O57" s="32">
        <f t="shared" si="6"/>
        <v>1</v>
      </c>
      <c r="P57" s="33" t="e">
        <f t="shared" si="7"/>
        <v>#DIV/0!</v>
      </c>
      <c r="Q57" s="33" t="e">
        <f t="shared" si="8"/>
        <v>#DIV/0!</v>
      </c>
      <c r="R57" s="32" t="e">
        <f t="shared" si="9"/>
        <v>#DIV/0!</v>
      </c>
      <c r="S57" s="33" t="e">
        <f t="shared" si="10"/>
        <v>#DIV/0!</v>
      </c>
      <c r="T57" s="451" t="e">
        <f t="shared" si="11"/>
        <v>#DIV/0!</v>
      </c>
    </row>
    <row r="58" spans="1:20" x14ac:dyDescent="0.35">
      <c r="A58" s="23" t="str">
        <f>Weather_Site!A56</f>
        <v>Sat</v>
      </c>
      <c r="B58" s="24">
        <f>Weather_Site!B56</f>
        <v>0</v>
      </c>
      <c r="C58" s="25">
        <f>Weather_Site!C56</f>
        <v>0</v>
      </c>
      <c r="D58" s="27">
        <f>Weather_Site!D56</f>
        <v>0</v>
      </c>
      <c r="E58" s="27">
        <f>Weather_Site!E56</f>
        <v>0</v>
      </c>
      <c r="F58" s="28">
        <f>Weather_Site!F56</f>
        <v>0</v>
      </c>
      <c r="G58" s="27">
        <f>Weather_Site!G56</f>
        <v>0</v>
      </c>
      <c r="H58" s="180">
        <f t="shared" si="14"/>
        <v>0</v>
      </c>
      <c r="I58" s="27">
        <f>IF(Weather_Site!M56&lt;180,Weather_Site!M56+180,Weather_Site!M56-180)</f>
        <v>180</v>
      </c>
      <c r="J58" s="32" t="e">
        <f t="shared" si="1"/>
        <v>#DIV/0!</v>
      </c>
      <c r="K58" s="32">
        <f t="shared" si="2"/>
        <v>2.1429999999999998</v>
      </c>
      <c r="L58" s="32" t="e">
        <f t="shared" si="3"/>
        <v>#DIV/0!</v>
      </c>
      <c r="M58" s="32" t="e">
        <f t="shared" si="4"/>
        <v>#DIV/0!</v>
      </c>
      <c r="N58" s="31" t="e">
        <f t="shared" si="5"/>
        <v>#DIV/0!</v>
      </c>
      <c r="O58" s="32">
        <f t="shared" si="6"/>
        <v>1</v>
      </c>
      <c r="P58" s="33" t="e">
        <f t="shared" si="7"/>
        <v>#DIV/0!</v>
      </c>
      <c r="Q58" s="33" t="e">
        <f t="shared" si="8"/>
        <v>#DIV/0!</v>
      </c>
      <c r="R58" s="32" t="e">
        <f t="shared" si="9"/>
        <v>#DIV/0!</v>
      </c>
      <c r="S58" s="33" t="e">
        <f t="shared" si="10"/>
        <v>#DIV/0!</v>
      </c>
      <c r="T58" s="451" t="e">
        <f t="shared" si="11"/>
        <v>#DIV/0!</v>
      </c>
    </row>
    <row r="59" spans="1:20" x14ac:dyDescent="0.35">
      <c r="A59" s="45" t="str">
        <f>Weather_Site!A57</f>
        <v>Sat</v>
      </c>
      <c r="B59" s="46">
        <f>Weather_Site!B57</f>
        <v>0</v>
      </c>
      <c r="C59" s="47">
        <f>Weather_Site!C57</f>
        <v>0</v>
      </c>
      <c r="D59" s="48">
        <f>Weather_Site!D57</f>
        <v>0</v>
      </c>
      <c r="E59" s="48">
        <f>Weather_Site!E57</f>
        <v>0</v>
      </c>
      <c r="F59" s="49">
        <f>Weather_Site!F57</f>
        <v>0</v>
      </c>
      <c r="G59" s="48">
        <f>Weather_Site!G57</f>
        <v>0</v>
      </c>
      <c r="H59" s="180">
        <f t="shared" si="14"/>
        <v>0</v>
      </c>
      <c r="I59" s="48">
        <f>IF(Weather_Site!M57&lt;180,Weather_Site!M57+180,Weather_Site!M57-180)</f>
        <v>180</v>
      </c>
      <c r="J59" s="51" t="e">
        <f t="shared" si="1"/>
        <v>#DIV/0!</v>
      </c>
      <c r="K59" s="51">
        <f t="shared" si="2"/>
        <v>2.1429999999999998</v>
      </c>
      <c r="L59" s="51" t="e">
        <f t="shared" si="3"/>
        <v>#DIV/0!</v>
      </c>
      <c r="M59" s="51" t="e">
        <f t="shared" si="4"/>
        <v>#DIV/0!</v>
      </c>
      <c r="N59" s="54" t="e">
        <f t="shared" si="5"/>
        <v>#DIV/0!</v>
      </c>
      <c r="O59" s="51">
        <f t="shared" si="6"/>
        <v>1</v>
      </c>
      <c r="P59" s="52" t="e">
        <f t="shared" si="7"/>
        <v>#DIV/0!</v>
      </c>
      <c r="Q59" s="52" t="e">
        <f t="shared" si="8"/>
        <v>#DIV/0!</v>
      </c>
      <c r="R59" s="51" t="e">
        <f t="shared" si="9"/>
        <v>#DIV/0!</v>
      </c>
      <c r="S59" s="52" t="e">
        <f t="shared" si="10"/>
        <v>#DIV/0!</v>
      </c>
      <c r="T59" s="450" t="e">
        <f t="shared" si="11"/>
        <v>#DIV/0!</v>
      </c>
    </row>
    <row r="60" spans="1:20" x14ac:dyDescent="0.35">
      <c r="A60" s="45" t="str">
        <f>Weather_Site!A58</f>
        <v>Sat</v>
      </c>
      <c r="B60" s="46">
        <f>Weather_Site!B58</f>
        <v>0</v>
      </c>
      <c r="C60" s="47">
        <f>Weather_Site!C58</f>
        <v>0</v>
      </c>
      <c r="D60" s="48">
        <f>Weather_Site!D58</f>
        <v>0</v>
      </c>
      <c r="E60" s="48">
        <f>Weather_Site!E58</f>
        <v>0</v>
      </c>
      <c r="F60" s="49">
        <f>Weather_Site!F58</f>
        <v>0</v>
      </c>
      <c r="G60" s="48">
        <f>Weather_Site!G58</f>
        <v>0</v>
      </c>
      <c r="H60" s="180">
        <f t="shared" si="14"/>
        <v>0</v>
      </c>
      <c r="I60" s="48">
        <f>IF(Weather_Site!M58&lt;180,Weather_Site!M58+180,Weather_Site!M58-180)</f>
        <v>180</v>
      </c>
      <c r="J60" s="51" t="e">
        <f t="shared" si="1"/>
        <v>#DIV/0!</v>
      </c>
      <c r="K60" s="51">
        <f t="shared" si="2"/>
        <v>2.1429999999999998</v>
      </c>
      <c r="L60" s="51" t="e">
        <f t="shared" si="3"/>
        <v>#DIV/0!</v>
      </c>
      <c r="M60" s="51" t="e">
        <f t="shared" si="4"/>
        <v>#DIV/0!</v>
      </c>
      <c r="N60" s="54" t="e">
        <f t="shared" si="5"/>
        <v>#DIV/0!</v>
      </c>
      <c r="O60" s="51">
        <f t="shared" si="6"/>
        <v>1</v>
      </c>
      <c r="P60" s="52" t="e">
        <f t="shared" si="7"/>
        <v>#DIV/0!</v>
      </c>
      <c r="Q60" s="52" t="e">
        <f t="shared" si="8"/>
        <v>#DIV/0!</v>
      </c>
      <c r="R60" s="51" t="e">
        <f t="shared" si="9"/>
        <v>#DIV/0!</v>
      </c>
      <c r="S60" s="52" t="e">
        <f t="shared" si="10"/>
        <v>#DIV/0!</v>
      </c>
      <c r="T60" s="450" t="e">
        <f t="shared" si="11"/>
        <v>#DIV/0!</v>
      </c>
    </row>
    <row r="61" spans="1:20" x14ac:dyDescent="0.35">
      <c r="A61" s="45" t="str">
        <f>Weather_Site!A59</f>
        <v>Sat</v>
      </c>
      <c r="B61" s="46">
        <f>Weather_Site!B59</f>
        <v>0</v>
      </c>
      <c r="C61" s="47">
        <f>Weather_Site!C59</f>
        <v>0</v>
      </c>
      <c r="D61" s="48">
        <f>Weather_Site!D59</f>
        <v>0</v>
      </c>
      <c r="E61" s="48">
        <f>Weather_Site!E59</f>
        <v>0</v>
      </c>
      <c r="F61" s="49">
        <f>Weather_Site!F59</f>
        <v>0</v>
      </c>
      <c r="G61" s="48">
        <f>Weather_Site!G59</f>
        <v>0</v>
      </c>
      <c r="H61" s="180">
        <f t="shared" si="14"/>
        <v>0</v>
      </c>
      <c r="I61" s="48">
        <f>IF(Weather_Site!M59&lt;180,Weather_Site!M59+180,Weather_Site!M59-180)</f>
        <v>180</v>
      </c>
      <c r="J61" s="51" t="e">
        <f t="shared" si="1"/>
        <v>#DIV/0!</v>
      </c>
      <c r="K61" s="51">
        <f t="shared" si="2"/>
        <v>2.1429999999999998</v>
      </c>
      <c r="L61" s="51" t="e">
        <f t="shared" si="3"/>
        <v>#DIV/0!</v>
      </c>
      <c r="M61" s="51" t="e">
        <f t="shared" si="4"/>
        <v>#DIV/0!</v>
      </c>
      <c r="N61" s="54" t="e">
        <f t="shared" si="5"/>
        <v>#DIV/0!</v>
      </c>
      <c r="O61" s="51">
        <f t="shared" si="6"/>
        <v>1</v>
      </c>
      <c r="P61" s="52" t="e">
        <f t="shared" si="7"/>
        <v>#DIV/0!</v>
      </c>
      <c r="Q61" s="52" t="e">
        <f t="shared" si="8"/>
        <v>#DIV/0!</v>
      </c>
      <c r="R61" s="51" t="e">
        <f t="shared" si="9"/>
        <v>#DIV/0!</v>
      </c>
      <c r="S61" s="52" t="e">
        <f t="shared" si="10"/>
        <v>#DIV/0!</v>
      </c>
      <c r="T61" s="450" t="e">
        <f t="shared" si="11"/>
        <v>#DIV/0!</v>
      </c>
    </row>
    <row r="62" spans="1:20" x14ac:dyDescent="0.35">
      <c r="A62" s="45" t="str">
        <f>Weather_Site!A60</f>
        <v>Sat</v>
      </c>
      <c r="B62" s="46">
        <f>Weather_Site!B60</f>
        <v>0</v>
      </c>
      <c r="C62" s="47">
        <f>Weather_Site!C60</f>
        <v>0</v>
      </c>
      <c r="D62" s="48">
        <f>Weather_Site!D60</f>
        <v>0</v>
      </c>
      <c r="E62" s="48">
        <f>Weather_Site!E60</f>
        <v>0</v>
      </c>
      <c r="F62" s="49">
        <f>Weather_Site!F60</f>
        <v>0</v>
      </c>
      <c r="G62" s="48">
        <f>Weather_Site!G60</f>
        <v>0</v>
      </c>
      <c r="H62" s="180">
        <f t="shared" si="14"/>
        <v>0</v>
      </c>
      <c r="I62" s="48">
        <f>IF(Weather_Site!M60&lt;180,Weather_Site!M60+180,Weather_Site!M60-180)</f>
        <v>180</v>
      </c>
      <c r="J62" s="51" t="e">
        <f t="shared" si="1"/>
        <v>#DIV/0!</v>
      </c>
      <c r="K62" s="51">
        <f t="shared" si="2"/>
        <v>2.1429999999999998</v>
      </c>
      <c r="L62" s="51" t="e">
        <f t="shared" si="3"/>
        <v>#DIV/0!</v>
      </c>
      <c r="M62" s="51" t="e">
        <f t="shared" si="4"/>
        <v>#DIV/0!</v>
      </c>
      <c r="N62" s="54" t="e">
        <f t="shared" si="5"/>
        <v>#DIV/0!</v>
      </c>
      <c r="O62" s="51">
        <f t="shared" si="6"/>
        <v>1</v>
      </c>
      <c r="P62" s="52" t="e">
        <f t="shared" si="7"/>
        <v>#DIV/0!</v>
      </c>
      <c r="Q62" s="52" t="e">
        <f t="shared" si="8"/>
        <v>#DIV/0!</v>
      </c>
      <c r="R62" s="51" t="e">
        <f t="shared" si="9"/>
        <v>#DIV/0!</v>
      </c>
      <c r="S62" s="52" t="e">
        <f t="shared" si="10"/>
        <v>#DIV/0!</v>
      </c>
      <c r="T62" s="450" t="e">
        <f t="shared" si="11"/>
        <v>#DIV/0!</v>
      </c>
    </row>
    <row r="63" spans="1:20" x14ac:dyDescent="0.35">
      <c r="A63" s="45" t="str">
        <f>Weather_Site!A61</f>
        <v>Sat</v>
      </c>
      <c r="B63" s="46">
        <f>Weather_Site!B61</f>
        <v>0</v>
      </c>
      <c r="C63" s="47">
        <f>Weather_Site!C61</f>
        <v>0</v>
      </c>
      <c r="D63" s="48">
        <f>Weather_Site!D61</f>
        <v>0</v>
      </c>
      <c r="E63" s="48">
        <f>Weather_Site!E61</f>
        <v>0</v>
      </c>
      <c r="F63" s="49">
        <f>Weather_Site!F61</f>
        <v>0</v>
      </c>
      <c r="G63" s="48">
        <f>Weather_Site!G61</f>
        <v>0</v>
      </c>
      <c r="H63" s="180">
        <f t="shared" si="14"/>
        <v>0</v>
      </c>
      <c r="I63" s="48">
        <f>IF(Weather_Site!M61&lt;180,Weather_Site!M61+180,Weather_Site!M61-180)</f>
        <v>180</v>
      </c>
      <c r="J63" s="51" t="e">
        <f t="shared" si="1"/>
        <v>#DIV/0!</v>
      </c>
      <c r="K63" s="51">
        <f t="shared" si="2"/>
        <v>2.1429999999999998</v>
      </c>
      <c r="L63" s="51" t="e">
        <f t="shared" si="3"/>
        <v>#DIV/0!</v>
      </c>
      <c r="M63" s="51" t="e">
        <f t="shared" si="4"/>
        <v>#DIV/0!</v>
      </c>
      <c r="N63" s="54" t="e">
        <f t="shared" si="5"/>
        <v>#DIV/0!</v>
      </c>
      <c r="O63" s="51">
        <f t="shared" si="6"/>
        <v>1</v>
      </c>
      <c r="P63" s="52" t="e">
        <f t="shared" si="7"/>
        <v>#DIV/0!</v>
      </c>
      <c r="Q63" s="52" t="e">
        <f t="shared" si="8"/>
        <v>#DIV/0!</v>
      </c>
      <c r="R63" s="51" t="e">
        <f t="shared" si="9"/>
        <v>#DIV/0!</v>
      </c>
      <c r="S63" s="52" t="e">
        <f t="shared" si="10"/>
        <v>#DIV/0!</v>
      </c>
      <c r="T63" s="450" t="e">
        <f t="shared" si="11"/>
        <v>#DIV/0!</v>
      </c>
    </row>
    <row r="64" spans="1:20" x14ac:dyDescent="0.35">
      <c r="A64" s="23" t="str">
        <f>Weather_Site!A62</f>
        <v>Sat</v>
      </c>
      <c r="B64" s="24">
        <f>Weather_Site!B62</f>
        <v>0</v>
      </c>
      <c r="C64" s="25">
        <f>Weather_Site!C62</f>
        <v>0</v>
      </c>
      <c r="D64" s="27">
        <f>Weather_Site!D62</f>
        <v>0</v>
      </c>
      <c r="E64" s="27">
        <f>Weather_Site!E62</f>
        <v>0</v>
      </c>
      <c r="F64" s="28">
        <f>Weather_Site!F62</f>
        <v>0</v>
      </c>
      <c r="G64" s="27">
        <f>Weather_Site!G62</f>
        <v>0</v>
      </c>
      <c r="H64" s="180">
        <f t="shared" si="14"/>
        <v>0</v>
      </c>
      <c r="I64" s="27">
        <f>IF(Weather_Site!M62&lt;180,Weather_Site!M62+180,Weather_Site!M62-180)</f>
        <v>180</v>
      </c>
      <c r="J64" s="32" t="e">
        <f t="shared" si="1"/>
        <v>#DIV/0!</v>
      </c>
      <c r="K64" s="32">
        <f t="shared" si="2"/>
        <v>2.1429999999999998</v>
      </c>
      <c r="L64" s="32" t="e">
        <f t="shared" si="3"/>
        <v>#DIV/0!</v>
      </c>
      <c r="M64" s="32" t="e">
        <f t="shared" si="4"/>
        <v>#DIV/0!</v>
      </c>
      <c r="N64" s="31" t="e">
        <f t="shared" si="5"/>
        <v>#DIV/0!</v>
      </c>
      <c r="O64" s="32">
        <f t="shared" si="6"/>
        <v>1</v>
      </c>
      <c r="P64" s="33" t="e">
        <f t="shared" si="7"/>
        <v>#DIV/0!</v>
      </c>
      <c r="Q64" s="33" t="e">
        <f t="shared" si="8"/>
        <v>#DIV/0!</v>
      </c>
      <c r="R64" s="32" t="e">
        <f t="shared" si="9"/>
        <v>#DIV/0!</v>
      </c>
      <c r="S64" s="33" t="e">
        <f t="shared" si="10"/>
        <v>#DIV/0!</v>
      </c>
      <c r="T64" s="451" t="e">
        <f t="shared" si="11"/>
        <v>#DIV/0!</v>
      </c>
    </row>
    <row r="65" spans="1:20" x14ac:dyDescent="0.35">
      <c r="A65" s="23" t="str">
        <f>Weather_Site!A63</f>
        <v>Sat</v>
      </c>
      <c r="B65" s="24">
        <f>Weather_Site!B63</f>
        <v>0</v>
      </c>
      <c r="C65" s="25">
        <f>Weather_Site!C63</f>
        <v>0</v>
      </c>
      <c r="D65" s="27">
        <f>Weather_Site!D63</f>
        <v>0</v>
      </c>
      <c r="E65" s="27">
        <f>Weather_Site!E63</f>
        <v>0</v>
      </c>
      <c r="F65" s="28">
        <f>Weather_Site!F63</f>
        <v>0</v>
      </c>
      <c r="G65" s="27">
        <f>Weather_Site!G63</f>
        <v>0</v>
      </c>
      <c r="H65" s="180">
        <f t="shared" si="14"/>
        <v>0</v>
      </c>
      <c r="I65" s="27">
        <f>IF(Weather_Site!M63&lt;180,Weather_Site!M63+180,Weather_Site!M63-180)</f>
        <v>180</v>
      </c>
      <c r="J65" s="32" t="e">
        <f t="shared" si="1"/>
        <v>#DIV/0!</v>
      </c>
      <c r="K65" s="32">
        <f t="shared" si="2"/>
        <v>2.1429999999999998</v>
      </c>
      <c r="L65" s="32" t="e">
        <f t="shared" si="3"/>
        <v>#DIV/0!</v>
      </c>
      <c r="M65" s="32" t="e">
        <f t="shared" si="4"/>
        <v>#DIV/0!</v>
      </c>
      <c r="N65" s="31" t="e">
        <f t="shared" si="5"/>
        <v>#DIV/0!</v>
      </c>
      <c r="O65" s="32">
        <f t="shared" si="6"/>
        <v>1</v>
      </c>
      <c r="P65" s="33" t="e">
        <f t="shared" si="7"/>
        <v>#DIV/0!</v>
      </c>
      <c r="Q65" s="33" t="e">
        <f t="shared" si="8"/>
        <v>#DIV/0!</v>
      </c>
      <c r="R65" s="32" t="e">
        <f t="shared" si="9"/>
        <v>#DIV/0!</v>
      </c>
      <c r="S65" s="33" t="e">
        <f t="shared" si="10"/>
        <v>#DIV/0!</v>
      </c>
      <c r="T65" s="451" t="e">
        <f t="shared" si="11"/>
        <v>#DIV/0!</v>
      </c>
    </row>
    <row r="66" spans="1:20" x14ac:dyDescent="0.35">
      <c r="A66" s="23" t="str">
        <f>Weather_Site!A64</f>
        <v>Sat</v>
      </c>
      <c r="B66" s="24">
        <f>Weather_Site!B64</f>
        <v>0</v>
      </c>
      <c r="C66" s="25">
        <f>Weather_Site!C64</f>
        <v>0</v>
      </c>
      <c r="D66" s="27">
        <f>Weather_Site!D64</f>
        <v>0</v>
      </c>
      <c r="E66" s="27">
        <f>Weather_Site!E64</f>
        <v>0</v>
      </c>
      <c r="F66" s="28">
        <f>Weather_Site!F64</f>
        <v>0</v>
      </c>
      <c r="G66" s="27">
        <f>Weather_Site!G64</f>
        <v>0</v>
      </c>
      <c r="H66" s="180">
        <f t="shared" si="14"/>
        <v>0</v>
      </c>
      <c r="I66" s="27">
        <f>IF(Weather_Site!M64&lt;180,Weather_Site!M64+180,Weather_Site!M64-180)</f>
        <v>180</v>
      </c>
      <c r="J66" s="32" t="e">
        <f t="shared" si="1"/>
        <v>#DIV/0!</v>
      </c>
      <c r="K66" s="32">
        <f t="shared" si="2"/>
        <v>2.1429999999999998</v>
      </c>
      <c r="L66" s="32" t="e">
        <f t="shared" si="3"/>
        <v>#DIV/0!</v>
      </c>
      <c r="M66" s="32" t="e">
        <f t="shared" si="4"/>
        <v>#DIV/0!</v>
      </c>
      <c r="N66" s="31" t="e">
        <f t="shared" si="5"/>
        <v>#DIV/0!</v>
      </c>
      <c r="O66" s="32">
        <f t="shared" si="6"/>
        <v>1</v>
      </c>
      <c r="P66" s="33" t="e">
        <f t="shared" si="7"/>
        <v>#DIV/0!</v>
      </c>
      <c r="Q66" s="33" t="e">
        <f t="shared" si="8"/>
        <v>#DIV/0!</v>
      </c>
      <c r="R66" s="32" t="e">
        <f t="shared" si="9"/>
        <v>#DIV/0!</v>
      </c>
      <c r="S66" s="33" t="e">
        <f t="shared" si="10"/>
        <v>#DIV/0!</v>
      </c>
      <c r="T66" s="451" t="e">
        <f t="shared" si="11"/>
        <v>#DIV/0!</v>
      </c>
    </row>
    <row r="67" spans="1:20" x14ac:dyDescent="0.35">
      <c r="A67" s="23" t="str">
        <f>Weather_Site!A65</f>
        <v>Sat</v>
      </c>
      <c r="B67" s="24">
        <f>Weather_Site!B65</f>
        <v>0</v>
      </c>
      <c r="C67" s="25">
        <f>Weather_Site!C65</f>
        <v>0</v>
      </c>
      <c r="D67" s="27">
        <f>Weather_Site!D65</f>
        <v>0</v>
      </c>
      <c r="E67" s="27">
        <f>Weather_Site!E65</f>
        <v>0</v>
      </c>
      <c r="F67" s="28">
        <f>Weather_Site!F65</f>
        <v>0</v>
      </c>
      <c r="G67" s="27">
        <f>Weather_Site!G65</f>
        <v>0</v>
      </c>
      <c r="H67" s="180">
        <f t="shared" si="14"/>
        <v>0</v>
      </c>
      <c r="I67" s="27">
        <f>IF(Weather_Site!M65&lt;180,Weather_Site!M65+180,Weather_Site!M65-180)</f>
        <v>180</v>
      </c>
      <c r="J67" s="32" t="e">
        <f t="shared" si="1"/>
        <v>#DIV/0!</v>
      </c>
      <c r="K67" s="32">
        <f t="shared" si="2"/>
        <v>2.1429999999999998</v>
      </c>
      <c r="L67" s="32" t="e">
        <f t="shared" si="3"/>
        <v>#DIV/0!</v>
      </c>
      <c r="M67" s="32" t="e">
        <f t="shared" si="4"/>
        <v>#DIV/0!</v>
      </c>
      <c r="N67" s="31" t="e">
        <f t="shared" si="5"/>
        <v>#DIV/0!</v>
      </c>
      <c r="O67" s="32">
        <f t="shared" si="6"/>
        <v>1</v>
      </c>
      <c r="P67" s="33" t="e">
        <f t="shared" si="7"/>
        <v>#DIV/0!</v>
      </c>
      <c r="Q67" s="33" t="e">
        <f t="shared" si="8"/>
        <v>#DIV/0!</v>
      </c>
      <c r="R67" s="32" t="e">
        <f t="shared" si="9"/>
        <v>#DIV/0!</v>
      </c>
      <c r="S67" s="33" t="e">
        <f t="shared" si="10"/>
        <v>#DIV/0!</v>
      </c>
      <c r="T67" s="451" t="e">
        <f t="shared" si="11"/>
        <v>#DIV/0!</v>
      </c>
    </row>
    <row r="68" spans="1:20" x14ac:dyDescent="0.35">
      <c r="A68" s="23" t="str">
        <f>Weather_Site!A66</f>
        <v>Sat</v>
      </c>
      <c r="B68" s="24">
        <f>Weather_Site!B66</f>
        <v>0</v>
      </c>
      <c r="C68" s="25">
        <f>Weather_Site!C66</f>
        <v>0</v>
      </c>
      <c r="D68" s="27">
        <f>Weather_Site!D66</f>
        <v>0</v>
      </c>
      <c r="E68" s="27">
        <f>Weather_Site!E66</f>
        <v>0</v>
      </c>
      <c r="F68" s="28">
        <f>Weather_Site!F66</f>
        <v>0</v>
      </c>
      <c r="G68" s="27">
        <f>Weather_Site!G66</f>
        <v>0</v>
      </c>
      <c r="H68" s="180">
        <f t="shared" si="14"/>
        <v>0</v>
      </c>
      <c r="I68" s="27">
        <f>IF(Weather_Site!M66&lt;180,Weather_Site!M66+180,Weather_Site!M66-180)</f>
        <v>180</v>
      </c>
      <c r="J68" s="32" t="e">
        <f t="shared" si="1"/>
        <v>#DIV/0!</v>
      </c>
      <c r="K68" s="32">
        <f t="shared" si="2"/>
        <v>2.1429999999999998</v>
      </c>
      <c r="L68" s="32" t="e">
        <f t="shared" si="3"/>
        <v>#DIV/0!</v>
      </c>
      <c r="M68" s="32" t="e">
        <f t="shared" si="4"/>
        <v>#DIV/0!</v>
      </c>
      <c r="N68" s="31" t="e">
        <f t="shared" si="5"/>
        <v>#DIV/0!</v>
      </c>
      <c r="O68" s="32">
        <f t="shared" si="6"/>
        <v>1</v>
      </c>
      <c r="P68" s="33" t="e">
        <f t="shared" si="7"/>
        <v>#DIV/0!</v>
      </c>
      <c r="Q68" s="33" t="e">
        <f t="shared" si="8"/>
        <v>#DIV/0!</v>
      </c>
      <c r="R68" s="32" t="e">
        <f t="shared" si="9"/>
        <v>#DIV/0!</v>
      </c>
      <c r="S68" s="33" t="e">
        <f t="shared" si="10"/>
        <v>#DIV/0!</v>
      </c>
      <c r="T68" s="451" t="e">
        <f t="shared" si="11"/>
        <v>#DIV/0!</v>
      </c>
    </row>
    <row r="69" spans="1:20" x14ac:dyDescent="0.35">
      <c r="A69" s="45" t="str">
        <f>Weather_Site!A67</f>
        <v>Sat</v>
      </c>
      <c r="B69" s="46">
        <f>Weather_Site!B67</f>
        <v>0</v>
      </c>
      <c r="C69" s="47">
        <f>Weather_Site!C67</f>
        <v>0</v>
      </c>
      <c r="D69" s="48">
        <f>Weather_Site!D67</f>
        <v>0</v>
      </c>
      <c r="E69" s="48">
        <f>Weather_Site!E67</f>
        <v>0</v>
      </c>
      <c r="F69" s="49">
        <f>Weather_Site!F67</f>
        <v>0</v>
      </c>
      <c r="G69" s="48">
        <f>Weather_Site!G67</f>
        <v>0</v>
      </c>
      <c r="H69" s="180">
        <f t="shared" si="14"/>
        <v>0</v>
      </c>
      <c r="I69" s="48">
        <f>IF(Weather_Site!M67&lt;180,Weather_Site!M67+180,Weather_Site!M67-180)</f>
        <v>180</v>
      </c>
      <c r="J69" s="51" t="e">
        <f t="shared" si="1"/>
        <v>#DIV/0!</v>
      </c>
      <c r="K69" s="51">
        <f t="shared" si="2"/>
        <v>2.1429999999999998</v>
      </c>
      <c r="L69" s="51" t="e">
        <f t="shared" si="3"/>
        <v>#DIV/0!</v>
      </c>
      <c r="M69" s="51" t="e">
        <f t="shared" si="4"/>
        <v>#DIV/0!</v>
      </c>
      <c r="N69" s="54" t="e">
        <f t="shared" si="5"/>
        <v>#DIV/0!</v>
      </c>
      <c r="O69" s="51">
        <f t="shared" si="6"/>
        <v>1</v>
      </c>
      <c r="P69" s="52" t="e">
        <f t="shared" si="7"/>
        <v>#DIV/0!</v>
      </c>
      <c r="Q69" s="52" t="e">
        <f t="shared" si="8"/>
        <v>#DIV/0!</v>
      </c>
      <c r="R69" s="51" t="e">
        <f t="shared" si="9"/>
        <v>#DIV/0!</v>
      </c>
      <c r="S69" s="52" t="e">
        <f t="shared" si="10"/>
        <v>#DIV/0!</v>
      </c>
      <c r="T69" s="450" t="e">
        <f t="shared" si="11"/>
        <v>#DIV/0!</v>
      </c>
    </row>
    <row r="70" spans="1:20" x14ac:dyDescent="0.35">
      <c r="A70" s="45" t="str">
        <f>Weather_Site!A68</f>
        <v>Sat</v>
      </c>
      <c r="B70" s="46">
        <f>Weather_Site!B68</f>
        <v>0</v>
      </c>
      <c r="C70" s="47">
        <f>Weather_Site!C68</f>
        <v>0</v>
      </c>
      <c r="D70" s="48">
        <f>Weather_Site!D68</f>
        <v>0</v>
      </c>
      <c r="E70" s="48">
        <f>Weather_Site!E68</f>
        <v>0</v>
      </c>
      <c r="F70" s="49">
        <f>Weather_Site!F68</f>
        <v>0</v>
      </c>
      <c r="G70" s="48">
        <f>Weather_Site!G68</f>
        <v>0</v>
      </c>
      <c r="H70" s="180">
        <f t="shared" si="14"/>
        <v>0</v>
      </c>
      <c r="I70" s="48">
        <f>IF(Weather_Site!M68&lt;180,Weather_Site!M68+180,Weather_Site!M68-180)</f>
        <v>180</v>
      </c>
      <c r="J70" s="51" t="e">
        <f t="shared" si="1"/>
        <v>#DIV/0!</v>
      </c>
      <c r="K70" s="51">
        <f t="shared" si="2"/>
        <v>2.1429999999999998</v>
      </c>
      <c r="L70" s="51" t="e">
        <f t="shared" si="3"/>
        <v>#DIV/0!</v>
      </c>
      <c r="M70" s="51" t="e">
        <f t="shared" si="4"/>
        <v>#DIV/0!</v>
      </c>
      <c r="N70" s="54" t="e">
        <f t="shared" si="5"/>
        <v>#DIV/0!</v>
      </c>
      <c r="O70" s="51">
        <f t="shared" si="6"/>
        <v>1</v>
      </c>
      <c r="P70" s="52" t="e">
        <f t="shared" si="7"/>
        <v>#DIV/0!</v>
      </c>
      <c r="Q70" s="52" t="e">
        <f t="shared" si="8"/>
        <v>#DIV/0!</v>
      </c>
      <c r="R70" s="51" t="e">
        <f t="shared" si="9"/>
        <v>#DIV/0!</v>
      </c>
      <c r="S70" s="52" t="e">
        <f t="shared" si="10"/>
        <v>#DIV/0!</v>
      </c>
      <c r="T70" s="450" t="e">
        <f t="shared" si="11"/>
        <v>#DIV/0!</v>
      </c>
    </row>
    <row r="71" spans="1:20" x14ac:dyDescent="0.35">
      <c r="A71" s="45" t="str">
        <f>Weather_Site!A69</f>
        <v>Sat</v>
      </c>
      <c r="B71" s="46">
        <f>Weather_Site!B69</f>
        <v>0</v>
      </c>
      <c r="C71" s="47">
        <f>Weather_Site!C69</f>
        <v>0</v>
      </c>
      <c r="D71" s="48">
        <f>Weather_Site!D69</f>
        <v>0</v>
      </c>
      <c r="E71" s="48">
        <f>Weather_Site!E69</f>
        <v>0</v>
      </c>
      <c r="F71" s="49">
        <f>Weather_Site!F69</f>
        <v>0</v>
      </c>
      <c r="G71" s="48">
        <f>Weather_Site!G69</f>
        <v>0</v>
      </c>
      <c r="H71" s="180">
        <f t="shared" si="14"/>
        <v>0</v>
      </c>
      <c r="I71" s="48">
        <f>IF(Weather_Site!M69&lt;180,Weather_Site!M69+180,Weather_Site!M69-180)</f>
        <v>180</v>
      </c>
      <c r="J71" s="51" t="e">
        <f t="shared" si="1"/>
        <v>#DIV/0!</v>
      </c>
      <c r="K71" s="51">
        <f t="shared" si="2"/>
        <v>2.1429999999999998</v>
      </c>
      <c r="L71" s="51" t="e">
        <f t="shared" si="3"/>
        <v>#DIV/0!</v>
      </c>
      <c r="M71" s="51" t="e">
        <f t="shared" si="4"/>
        <v>#DIV/0!</v>
      </c>
      <c r="N71" s="54" t="e">
        <f t="shared" si="5"/>
        <v>#DIV/0!</v>
      </c>
      <c r="O71" s="51">
        <f t="shared" si="6"/>
        <v>1</v>
      </c>
      <c r="P71" s="52" t="e">
        <f t="shared" si="7"/>
        <v>#DIV/0!</v>
      </c>
      <c r="Q71" s="52" t="e">
        <f t="shared" si="8"/>
        <v>#DIV/0!</v>
      </c>
      <c r="R71" s="51" t="e">
        <f t="shared" si="9"/>
        <v>#DIV/0!</v>
      </c>
      <c r="S71" s="52" t="e">
        <f t="shared" si="10"/>
        <v>#DIV/0!</v>
      </c>
      <c r="T71" s="450" t="e">
        <f t="shared" si="11"/>
        <v>#DIV/0!</v>
      </c>
    </row>
    <row r="72" spans="1:20" x14ac:dyDescent="0.35">
      <c r="A72" s="45" t="str">
        <f>Weather_Site!A70</f>
        <v>Sat</v>
      </c>
      <c r="B72" s="46">
        <f>Weather_Site!B70</f>
        <v>0</v>
      </c>
      <c r="C72" s="47">
        <f>Weather_Site!C70</f>
        <v>0</v>
      </c>
      <c r="D72" s="48">
        <f>Weather_Site!D70</f>
        <v>0</v>
      </c>
      <c r="E72" s="48">
        <f>Weather_Site!E70</f>
        <v>0</v>
      </c>
      <c r="F72" s="49">
        <f>Weather_Site!F70</f>
        <v>0</v>
      </c>
      <c r="G72" s="48">
        <f>Weather_Site!G70</f>
        <v>0</v>
      </c>
      <c r="H72" s="180">
        <f t="shared" si="14"/>
        <v>0</v>
      </c>
      <c r="I72" s="48">
        <f>IF(Weather_Site!M70&lt;180,Weather_Site!M70+180,Weather_Site!M70-180)</f>
        <v>180</v>
      </c>
      <c r="J72" s="51" t="e">
        <f t="shared" si="1"/>
        <v>#DIV/0!</v>
      </c>
      <c r="K72" s="51">
        <f t="shared" si="2"/>
        <v>2.1429999999999998</v>
      </c>
      <c r="L72" s="51" t="e">
        <f t="shared" si="3"/>
        <v>#DIV/0!</v>
      </c>
      <c r="M72" s="51" t="e">
        <f t="shared" si="4"/>
        <v>#DIV/0!</v>
      </c>
      <c r="N72" s="54" t="e">
        <f t="shared" si="5"/>
        <v>#DIV/0!</v>
      </c>
      <c r="O72" s="51">
        <f t="shared" si="6"/>
        <v>1</v>
      </c>
      <c r="P72" s="52" t="e">
        <f t="shared" si="7"/>
        <v>#DIV/0!</v>
      </c>
      <c r="Q72" s="52" t="e">
        <f t="shared" si="8"/>
        <v>#DIV/0!</v>
      </c>
      <c r="R72" s="51" t="e">
        <f t="shared" si="9"/>
        <v>#DIV/0!</v>
      </c>
      <c r="S72" s="52" t="e">
        <f t="shared" si="10"/>
        <v>#DIV/0!</v>
      </c>
      <c r="T72" s="450" t="e">
        <f t="shared" si="11"/>
        <v>#DIV/0!</v>
      </c>
    </row>
    <row r="73" spans="1:20" x14ac:dyDescent="0.35">
      <c r="A73" s="45" t="str">
        <f>Weather_Site!A71</f>
        <v>Sat</v>
      </c>
      <c r="B73" s="46">
        <f>Weather_Site!B71</f>
        <v>0</v>
      </c>
      <c r="C73" s="47">
        <f>Weather_Site!C71</f>
        <v>0</v>
      </c>
      <c r="D73" s="48">
        <f>Weather_Site!D71</f>
        <v>0</v>
      </c>
      <c r="E73" s="48">
        <f>Weather_Site!E71</f>
        <v>0</v>
      </c>
      <c r="F73" s="49">
        <f>Weather_Site!F71</f>
        <v>0</v>
      </c>
      <c r="G73" s="48">
        <f>Weather_Site!G71</f>
        <v>0</v>
      </c>
      <c r="H73" s="180">
        <f t="shared" si="14"/>
        <v>0</v>
      </c>
      <c r="I73" s="48">
        <f>IF(Weather_Site!M71&lt;180,Weather_Site!M71+180,Weather_Site!M71-180)</f>
        <v>180</v>
      </c>
      <c r="J73" s="51" t="e">
        <f t="shared" si="1"/>
        <v>#DIV/0!</v>
      </c>
      <c r="K73" s="51">
        <f t="shared" si="2"/>
        <v>2.1429999999999998</v>
      </c>
      <c r="L73" s="51" t="e">
        <f t="shared" si="3"/>
        <v>#DIV/0!</v>
      </c>
      <c r="M73" s="51" t="e">
        <f t="shared" si="4"/>
        <v>#DIV/0!</v>
      </c>
      <c r="N73" s="54" t="e">
        <f t="shared" si="5"/>
        <v>#DIV/0!</v>
      </c>
      <c r="O73" s="51">
        <f t="shared" si="6"/>
        <v>1</v>
      </c>
      <c r="P73" s="52" t="e">
        <f t="shared" si="7"/>
        <v>#DIV/0!</v>
      </c>
      <c r="Q73" s="52" t="e">
        <f t="shared" si="8"/>
        <v>#DIV/0!</v>
      </c>
      <c r="R73" s="51" t="e">
        <f t="shared" si="9"/>
        <v>#DIV/0!</v>
      </c>
      <c r="S73" s="52" t="e">
        <f t="shared" si="10"/>
        <v>#DIV/0!</v>
      </c>
      <c r="T73" s="450" t="e">
        <f t="shared" si="11"/>
        <v>#DIV/0!</v>
      </c>
    </row>
    <row r="74" spans="1:20" x14ac:dyDescent="0.35">
      <c r="A74" s="23" t="str">
        <f>Weather_Site!A72</f>
        <v>Sat</v>
      </c>
      <c r="B74" s="24">
        <f>Weather_Site!B72</f>
        <v>0</v>
      </c>
      <c r="C74" s="25">
        <f>Weather_Site!C72</f>
        <v>0</v>
      </c>
      <c r="D74" s="27">
        <f>Weather_Site!D72</f>
        <v>0</v>
      </c>
      <c r="E74" s="27">
        <f>Weather_Site!E72</f>
        <v>0</v>
      </c>
      <c r="F74" s="28">
        <f>Weather_Site!F72</f>
        <v>0</v>
      </c>
      <c r="G74" s="27">
        <f>Weather_Site!G72</f>
        <v>0</v>
      </c>
      <c r="H74" s="180">
        <f t="shared" si="14"/>
        <v>0</v>
      </c>
      <c r="I74" s="27">
        <f>IF(Weather_Site!M72&lt;180,Weather_Site!M72+180,Weather_Site!M72-180)</f>
        <v>180</v>
      </c>
      <c r="J74" s="32" t="e">
        <f t="shared" si="1"/>
        <v>#DIV/0!</v>
      </c>
      <c r="K74" s="32">
        <f t="shared" si="2"/>
        <v>2.1429999999999998</v>
      </c>
      <c r="L74" s="32" t="e">
        <f t="shared" si="3"/>
        <v>#DIV/0!</v>
      </c>
      <c r="M74" s="32" t="e">
        <f t="shared" si="4"/>
        <v>#DIV/0!</v>
      </c>
      <c r="N74" s="31" t="e">
        <f t="shared" si="5"/>
        <v>#DIV/0!</v>
      </c>
      <c r="O74" s="32">
        <f t="shared" si="6"/>
        <v>1</v>
      </c>
      <c r="P74" s="33" t="e">
        <f t="shared" si="7"/>
        <v>#DIV/0!</v>
      </c>
      <c r="Q74" s="33" t="e">
        <f t="shared" si="8"/>
        <v>#DIV/0!</v>
      </c>
      <c r="R74" s="32" t="e">
        <f t="shared" si="9"/>
        <v>#DIV/0!</v>
      </c>
      <c r="S74" s="33" t="e">
        <f t="shared" si="10"/>
        <v>#DIV/0!</v>
      </c>
      <c r="T74" s="451" t="e">
        <f t="shared" si="11"/>
        <v>#DIV/0!</v>
      </c>
    </row>
    <row r="75" spans="1:20" x14ac:dyDescent="0.35">
      <c r="A75" s="23" t="str">
        <f>Weather_Site!A73</f>
        <v>Sat</v>
      </c>
      <c r="B75" s="24">
        <f>Weather_Site!B73</f>
        <v>0</v>
      </c>
      <c r="C75" s="25">
        <f>Weather_Site!C73</f>
        <v>0</v>
      </c>
      <c r="D75" s="27">
        <f>Weather_Site!D73</f>
        <v>0</v>
      </c>
      <c r="E75" s="27">
        <f>Weather_Site!E73</f>
        <v>0</v>
      </c>
      <c r="F75" s="28">
        <f>Weather_Site!F73</f>
        <v>0</v>
      </c>
      <c r="G75" s="27">
        <f>Weather_Site!G73</f>
        <v>0</v>
      </c>
      <c r="H75" s="180">
        <f t="shared" si="14"/>
        <v>0</v>
      </c>
      <c r="I75" s="27">
        <f>IF(Weather_Site!M73&lt;180,Weather_Site!M73+180,Weather_Site!M73-180)</f>
        <v>180</v>
      </c>
      <c r="J75" s="32" t="e">
        <f t="shared" si="1"/>
        <v>#DIV/0!</v>
      </c>
      <c r="K75" s="32">
        <f t="shared" si="2"/>
        <v>2.1429999999999998</v>
      </c>
      <c r="L75" s="32" t="e">
        <f t="shared" si="3"/>
        <v>#DIV/0!</v>
      </c>
      <c r="M75" s="32" t="e">
        <f t="shared" si="4"/>
        <v>#DIV/0!</v>
      </c>
      <c r="N75" s="31" t="e">
        <f t="shared" si="5"/>
        <v>#DIV/0!</v>
      </c>
      <c r="O75" s="32">
        <f t="shared" si="6"/>
        <v>1</v>
      </c>
      <c r="P75" s="33" t="e">
        <f t="shared" si="7"/>
        <v>#DIV/0!</v>
      </c>
      <c r="Q75" s="33" t="e">
        <f t="shared" si="8"/>
        <v>#DIV/0!</v>
      </c>
      <c r="R75" s="32" t="e">
        <f t="shared" si="9"/>
        <v>#DIV/0!</v>
      </c>
      <c r="S75" s="33" t="e">
        <f t="shared" si="10"/>
        <v>#DIV/0!</v>
      </c>
      <c r="T75" s="451" t="e">
        <f t="shared" si="11"/>
        <v>#DIV/0!</v>
      </c>
    </row>
    <row r="76" spans="1:20" x14ac:dyDescent="0.35">
      <c r="A76" s="23" t="str">
        <f>Weather_Site!A74</f>
        <v>Sat</v>
      </c>
      <c r="B76" s="24">
        <f>Weather_Site!B74</f>
        <v>0</v>
      </c>
      <c r="C76" s="25">
        <f>Weather_Site!C74</f>
        <v>0</v>
      </c>
      <c r="D76" s="27">
        <f>Weather_Site!D74</f>
        <v>0</v>
      </c>
      <c r="E76" s="27">
        <f>Weather_Site!E74</f>
        <v>0</v>
      </c>
      <c r="F76" s="28">
        <f>Weather_Site!F74</f>
        <v>0</v>
      </c>
      <c r="G76" s="27">
        <f>Weather_Site!G74</f>
        <v>0</v>
      </c>
      <c r="H76" s="180">
        <f t="shared" si="14"/>
        <v>0</v>
      </c>
      <c r="I76" s="27">
        <f>IF(Weather_Site!M74&lt;180,Weather_Site!M74+180,Weather_Site!M74-180)</f>
        <v>180</v>
      </c>
      <c r="J76" s="32" t="e">
        <f t="shared" si="1"/>
        <v>#DIV/0!</v>
      </c>
      <c r="K76" s="32">
        <f t="shared" si="2"/>
        <v>2.1429999999999998</v>
      </c>
      <c r="L76" s="32" t="e">
        <f t="shared" si="3"/>
        <v>#DIV/0!</v>
      </c>
      <c r="M76" s="32" t="e">
        <f t="shared" si="4"/>
        <v>#DIV/0!</v>
      </c>
      <c r="N76" s="31" t="e">
        <f t="shared" si="5"/>
        <v>#DIV/0!</v>
      </c>
      <c r="O76" s="32">
        <f t="shared" si="6"/>
        <v>1</v>
      </c>
      <c r="P76" s="33" t="e">
        <f t="shared" si="7"/>
        <v>#DIV/0!</v>
      </c>
      <c r="Q76" s="33" t="e">
        <f t="shared" si="8"/>
        <v>#DIV/0!</v>
      </c>
      <c r="R76" s="32" t="e">
        <f t="shared" si="9"/>
        <v>#DIV/0!</v>
      </c>
      <c r="S76" s="33" t="e">
        <f t="shared" si="10"/>
        <v>#DIV/0!</v>
      </c>
      <c r="T76" s="451" t="e">
        <f t="shared" si="11"/>
        <v>#DIV/0!</v>
      </c>
    </row>
    <row r="77" spans="1:20" x14ac:dyDescent="0.35">
      <c r="A77" s="23" t="str">
        <f>Weather_Site!A75</f>
        <v>Sat</v>
      </c>
      <c r="B77" s="24">
        <f>Weather_Site!B75</f>
        <v>0</v>
      </c>
      <c r="C77" s="25">
        <f>Weather_Site!C75</f>
        <v>0</v>
      </c>
      <c r="D77" s="27">
        <f>Weather_Site!D75</f>
        <v>0</v>
      </c>
      <c r="E77" s="27">
        <f>Weather_Site!E75</f>
        <v>0</v>
      </c>
      <c r="F77" s="28">
        <f>Weather_Site!F75</f>
        <v>0</v>
      </c>
      <c r="G77" s="27">
        <f>Weather_Site!G75</f>
        <v>0</v>
      </c>
      <c r="H77" s="180">
        <f t="shared" si="14"/>
        <v>0</v>
      </c>
      <c r="I77" s="27">
        <f>IF(Weather_Site!M75&lt;180,Weather_Site!M75+180,Weather_Site!M75-180)</f>
        <v>180</v>
      </c>
      <c r="J77" s="32" t="e">
        <f t="shared" si="1"/>
        <v>#DIV/0!</v>
      </c>
      <c r="K77" s="32">
        <f t="shared" si="2"/>
        <v>2.1429999999999998</v>
      </c>
      <c r="L77" s="32" t="e">
        <f t="shared" si="3"/>
        <v>#DIV/0!</v>
      </c>
      <c r="M77" s="32" t="e">
        <f t="shared" si="4"/>
        <v>#DIV/0!</v>
      </c>
      <c r="N77" s="31" t="e">
        <f t="shared" si="5"/>
        <v>#DIV/0!</v>
      </c>
      <c r="O77" s="32">
        <f t="shared" si="6"/>
        <v>1</v>
      </c>
      <c r="P77" s="33" t="e">
        <f t="shared" si="7"/>
        <v>#DIV/0!</v>
      </c>
      <c r="Q77" s="33" t="e">
        <f t="shared" si="8"/>
        <v>#DIV/0!</v>
      </c>
      <c r="R77" s="32" t="e">
        <f t="shared" si="9"/>
        <v>#DIV/0!</v>
      </c>
      <c r="S77" s="33" t="e">
        <f t="shared" si="10"/>
        <v>#DIV/0!</v>
      </c>
      <c r="T77" s="451" t="e">
        <f t="shared" si="11"/>
        <v>#DIV/0!</v>
      </c>
    </row>
    <row r="78" spans="1:20" x14ac:dyDescent="0.35">
      <c r="A78" s="23" t="str">
        <f>Weather_Site!A76</f>
        <v>Sat</v>
      </c>
      <c r="B78" s="24">
        <f>Weather_Site!B76</f>
        <v>0</v>
      </c>
      <c r="C78" s="25">
        <f>Weather_Site!C76</f>
        <v>0</v>
      </c>
      <c r="D78" s="27">
        <f>Weather_Site!D76</f>
        <v>0</v>
      </c>
      <c r="E78" s="27">
        <f>Weather_Site!E76</f>
        <v>0</v>
      </c>
      <c r="F78" s="28">
        <f>Weather_Site!F76</f>
        <v>0</v>
      </c>
      <c r="G78" s="27">
        <f>Weather_Site!G76</f>
        <v>0</v>
      </c>
      <c r="H78" s="180">
        <f t="shared" si="14"/>
        <v>0</v>
      </c>
      <c r="I78" s="27">
        <f>IF(Weather_Site!M76&lt;180,Weather_Site!M76+180,Weather_Site!M76-180)</f>
        <v>180</v>
      </c>
      <c r="J78" s="32" t="e">
        <f t="shared" si="1"/>
        <v>#DIV/0!</v>
      </c>
      <c r="K78" s="32">
        <f t="shared" si="2"/>
        <v>2.1429999999999998</v>
      </c>
      <c r="L78" s="32" t="e">
        <f t="shared" si="3"/>
        <v>#DIV/0!</v>
      </c>
      <c r="M78" s="32" t="e">
        <f t="shared" si="4"/>
        <v>#DIV/0!</v>
      </c>
      <c r="N78" s="31" t="e">
        <f t="shared" si="5"/>
        <v>#DIV/0!</v>
      </c>
      <c r="O78" s="32">
        <f t="shared" si="6"/>
        <v>1</v>
      </c>
      <c r="P78" s="33" t="e">
        <f t="shared" si="7"/>
        <v>#DIV/0!</v>
      </c>
      <c r="Q78" s="33" t="e">
        <f t="shared" si="8"/>
        <v>#DIV/0!</v>
      </c>
      <c r="R78" s="32" t="e">
        <f t="shared" si="9"/>
        <v>#DIV/0!</v>
      </c>
      <c r="S78" s="33" t="e">
        <f t="shared" si="10"/>
        <v>#DIV/0!</v>
      </c>
      <c r="T78" s="451" t="e">
        <f t="shared" si="11"/>
        <v>#DIV/0!</v>
      </c>
    </row>
    <row r="79" spans="1:20" x14ac:dyDescent="0.35">
      <c r="A79" s="45" t="str">
        <f>Weather_Site!A77</f>
        <v>Sat</v>
      </c>
      <c r="B79" s="46">
        <f>Weather_Site!B77</f>
        <v>0</v>
      </c>
      <c r="C79" s="47">
        <f>Weather_Site!C77</f>
        <v>0</v>
      </c>
      <c r="D79" s="48">
        <f>Weather_Site!D77</f>
        <v>0</v>
      </c>
      <c r="E79" s="48">
        <f>Weather_Site!E77</f>
        <v>0</v>
      </c>
      <c r="F79" s="49">
        <f>Weather_Site!F77</f>
        <v>0</v>
      </c>
      <c r="G79" s="48">
        <f>Weather_Site!G77</f>
        <v>0</v>
      </c>
      <c r="H79" s="180">
        <f t="shared" si="14"/>
        <v>0</v>
      </c>
      <c r="I79" s="48">
        <f>IF(Weather_Site!M77&lt;180,Weather_Site!M77+180,Weather_Site!M77-180)</f>
        <v>180</v>
      </c>
      <c r="J79" s="51" t="e">
        <f t="shared" ref="J79:J142" si="15">((1.6779*D79^0.09655)*(196.1*D79^0.3204)+(18.944*317433^(1/D79))*E79^(1.5002*0.0196^(1/D79)))/((196.1*D79^0.3204)+E79^(1.5002*0.0196^(1/D79)))</f>
        <v>#DIV/0!</v>
      </c>
      <c r="K79" s="51">
        <f t="shared" ref="K79:K142" si="16">((2.143+0.0322*D79-0.0006135*D79^2)*(663.6+17.8*D79)+((193-1.366*D79)*E79^(0.9367+0.00487*D79)))/((663.6+17.8*D79)+E79^(0.9367+0.00487*D79))</f>
        <v>2.1429999999999998</v>
      </c>
      <c r="L79" s="51" t="e">
        <f t="shared" ref="L79:L142" si="17">(2.943-0.0415*D79)+(0.196*1.2256^(1/D79))*E79</f>
        <v>#DIV/0!</v>
      </c>
      <c r="M79" s="51" t="e">
        <f t="shared" ref="M79:M142" si="18">IF(AND(OR(MONTH(B79)&gt;10,MONTH(B79)&lt;3),AND(HOUR(C79)&gt;=13,HOUR(C79)&lt;=17)),J79,IF(OR(HOUR(C79)&lt;6,HOUR(C79)&gt;=20),L79,K79))</f>
        <v>#DIV/0!</v>
      </c>
      <c r="N79" s="54" t="e">
        <f t="shared" ref="N79:N142" si="19">M79^-1.495/0.0545</f>
        <v>#DIV/0!</v>
      </c>
      <c r="O79" s="51">
        <f t="shared" ref="O79:O142" si="20">EXP(0.069*H79)</f>
        <v>1</v>
      </c>
      <c r="P79" s="52" t="e">
        <f t="shared" ref="P79:P142" si="21">(30+3.102*(IF(G79&lt;5,0,G79-5))^0.904*EXP(0.279*$D$6+0.611*$D$7+0.013*$C$8))*N79*O79</f>
        <v>#DIV/0!</v>
      </c>
      <c r="Q79" s="52" t="e">
        <f t="shared" ref="Q79:Q142" si="22">(30+3.102*(IF((0.2*G79+4)&lt;5,0,(0.2*G79+6)-5))^0.904*EXP(0.279*$D$6+0.611*$D$7+0.013*$C$8))*N79</f>
        <v>#DIV/0!</v>
      </c>
      <c r="R79" s="51" t="e">
        <f t="shared" ref="R79:R142" si="23">0.0193*P79^0.723*EXP(0.64*$C$10)</f>
        <v>#DIV/0!</v>
      </c>
      <c r="S79" s="52" t="e">
        <f t="shared" ref="S79:S142" si="24">IF(P79&lt;150,50,ABS(176.969*(ATAN($D$6)*(P79/G79^0.25)^0.5)+1568800*($D$6^-1*(P79/G79^0.25)^-1.5)-3015.09))</f>
        <v>#DIV/0!</v>
      </c>
      <c r="T79" s="450" t="e">
        <f t="shared" ref="T79:T142" si="25">18600*P79/3600*F$11/10</f>
        <v>#DIV/0!</v>
      </c>
    </row>
    <row r="80" spans="1:20" x14ac:dyDescent="0.35">
      <c r="A80" s="45" t="str">
        <f>Weather_Site!A78</f>
        <v>Sat</v>
      </c>
      <c r="B80" s="46">
        <f>Weather_Site!B78</f>
        <v>0</v>
      </c>
      <c r="C80" s="47">
        <f>Weather_Site!C78</f>
        <v>0</v>
      </c>
      <c r="D80" s="48">
        <f>Weather_Site!D78</f>
        <v>0</v>
      </c>
      <c r="E80" s="48">
        <f>Weather_Site!E78</f>
        <v>0</v>
      </c>
      <c r="F80" s="49">
        <f>Weather_Site!F78</f>
        <v>0</v>
      </c>
      <c r="G80" s="48">
        <f>Weather_Site!G78</f>
        <v>0</v>
      </c>
      <c r="H80" s="180">
        <f t="shared" si="14"/>
        <v>0</v>
      </c>
      <c r="I80" s="48">
        <f>IF(Weather_Site!M78&lt;180,Weather_Site!M78+180,Weather_Site!M78-180)</f>
        <v>180</v>
      </c>
      <c r="J80" s="51" t="e">
        <f t="shared" si="15"/>
        <v>#DIV/0!</v>
      </c>
      <c r="K80" s="51">
        <f t="shared" si="16"/>
        <v>2.1429999999999998</v>
      </c>
      <c r="L80" s="51" t="e">
        <f t="shared" si="17"/>
        <v>#DIV/0!</v>
      </c>
      <c r="M80" s="51" t="e">
        <f t="shared" si="18"/>
        <v>#DIV/0!</v>
      </c>
      <c r="N80" s="54" t="e">
        <f t="shared" si="19"/>
        <v>#DIV/0!</v>
      </c>
      <c r="O80" s="51">
        <f t="shared" si="20"/>
        <v>1</v>
      </c>
      <c r="P80" s="52" t="e">
        <f t="shared" si="21"/>
        <v>#DIV/0!</v>
      </c>
      <c r="Q80" s="52" t="e">
        <f t="shared" si="22"/>
        <v>#DIV/0!</v>
      </c>
      <c r="R80" s="51" t="e">
        <f t="shared" si="23"/>
        <v>#DIV/0!</v>
      </c>
      <c r="S80" s="52" t="e">
        <f t="shared" si="24"/>
        <v>#DIV/0!</v>
      </c>
      <c r="T80" s="450" t="e">
        <f t="shared" si="25"/>
        <v>#DIV/0!</v>
      </c>
    </row>
    <row r="81" spans="1:20" x14ac:dyDescent="0.35">
      <c r="A81" s="45" t="str">
        <f>Weather_Site!A79</f>
        <v>Sat</v>
      </c>
      <c r="B81" s="46">
        <f>Weather_Site!B79</f>
        <v>0</v>
      </c>
      <c r="C81" s="47">
        <f>Weather_Site!C79</f>
        <v>0</v>
      </c>
      <c r="D81" s="48">
        <f>Weather_Site!D79</f>
        <v>0</v>
      </c>
      <c r="E81" s="48">
        <f>Weather_Site!E79</f>
        <v>0</v>
      </c>
      <c r="F81" s="49">
        <f>Weather_Site!F79</f>
        <v>0</v>
      </c>
      <c r="G81" s="48">
        <f>Weather_Site!G79</f>
        <v>0</v>
      </c>
      <c r="H81" s="180">
        <f t="shared" si="14"/>
        <v>0</v>
      </c>
      <c r="I81" s="48">
        <f>IF(Weather_Site!M79&lt;180,Weather_Site!M79+180,Weather_Site!M79-180)</f>
        <v>180</v>
      </c>
      <c r="J81" s="51" t="e">
        <f t="shared" si="15"/>
        <v>#DIV/0!</v>
      </c>
      <c r="K81" s="51">
        <f t="shared" si="16"/>
        <v>2.1429999999999998</v>
      </c>
      <c r="L81" s="51" t="e">
        <f t="shared" si="17"/>
        <v>#DIV/0!</v>
      </c>
      <c r="M81" s="51" t="e">
        <f t="shared" si="18"/>
        <v>#DIV/0!</v>
      </c>
      <c r="N81" s="54" t="e">
        <f t="shared" si="19"/>
        <v>#DIV/0!</v>
      </c>
      <c r="O81" s="51">
        <f t="shared" si="20"/>
        <v>1</v>
      </c>
      <c r="P81" s="52" t="e">
        <f t="shared" si="21"/>
        <v>#DIV/0!</v>
      </c>
      <c r="Q81" s="52" t="e">
        <f t="shared" si="22"/>
        <v>#DIV/0!</v>
      </c>
      <c r="R81" s="51" t="e">
        <f t="shared" si="23"/>
        <v>#DIV/0!</v>
      </c>
      <c r="S81" s="52" t="e">
        <f t="shared" si="24"/>
        <v>#DIV/0!</v>
      </c>
      <c r="T81" s="450" t="e">
        <f t="shared" si="25"/>
        <v>#DIV/0!</v>
      </c>
    </row>
    <row r="82" spans="1:20" x14ac:dyDescent="0.35">
      <c r="A82" s="45" t="str">
        <f>Weather_Site!A80</f>
        <v>Sat</v>
      </c>
      <c r="B82" s="46">
        <f>Weather_Site!B80</f>
        <v>0</v>
      </c>
      <c r="C82" s="47">
        <f>Weather_Site!C80</f>
        <v>0</v>
      </c>
      <c r="D82" s="48">
        <f>Weather_Site!D80</f>
        <v>0</v>
      </c>
      <c r="E82" s="48">
        <f>Weather_Site!E80</f>
        <v>0</v>
      </c>
      <c r="F82" s="49">
        <f>Weather_Site!F80</f>
        <v>0</v>
      </c>
      <c r="G82" s="48">
        <f>Weather_Site!G80</f>
        <v>0</v>
      </c>
      <c r="H82" s="180">
        <f t="shared" si="14"/>
        <v>0</v>
      </c>
      <c r="I82" s="48">
        <f>IF(Weather_Site!M80&lt;180,Weather_Site!M80+180,Weather_Site!M80-180)</f>
        <v>180</v>
      </c>
      <c r="J82" s="51" t="e">
        <f t="shared" si="15"/>
        <v>#DIV/0!</v>
      </c>
      <c r="K82" s="51">
        <f t="shared" si="16"/>
        <v>2.1429999999999998</v>
      </c>
      <c r="L82" s="51" t="e">
        <f t="shared" si="17"/>
        <v>#DIV/0!</v>
      </c>
      <c r="M82" s="51" t="e">
        <f t="shared" si="18"/>
        <v>#DIV/0!</v>
      </c>
      <c r="N82" s="54" t="e">
        <f t="shared" si="19"/>
        <v>#DIV/0!</v>
      </c>
      <c r="O82" s="51">
        <f t="shared" si="20"/>
        <v>1</v>
      </c>
      <c r="P82" s="52" t="e">
        <f t="shared" si="21"/>
        <v>#DIV/0!</v>
      </c>
      <c r="Q82" s="52" t="e">
        <f t="shared" si="22"/>
        <v>#DIV/0!</v>
      </c>
      <c r="R82" s="51" t="e">
        <f t="shared" si="23"/>
        <v>#DIV/0!</v>
      </c>
      <c r="S82" s="52" t="e">
        <f t="shared" si="24"/>
        <v>#DIV/0!</v>
      </c>
      <c r="T82" s="450" t="e">
        <f t="shared" si="25"/>
        <v>#DIV/0!</v>
      </c>
    </row>
    <row r="83" spans="1:20" x14ac:dyDescent="0.35">
      <c r="A83" s="45" t="str">
        <f>Weather_Site!A81</f>
        <v>Sat</v>
      </c>
      <c r="B83" s="46">
        <f>Weather_Site!B81</f>
        <v>0</v>
      </c>
      <c r="C83" s="47">
        <f>Weather_Site!C81</f>
        <v>0</v>
      </c>
      <c r="D83" s="48">
        <f>Weather_Site!D81</f>
        <v>0</v>
      </c>
      <c r="E83" s="48">
        <f>Weather_Site!E81</f>
        <v>0</v>
      </c>
      <c r="F83" s="49">
        <f>Weather_Site!F81</f>
        <v>0</v>
      </c>
      <c r="G83" s="48">
        <f>Weather_Site!G81</f>
        <v>0</v>
      </c>
      <c r="H83" s="180">
        <f t="shared" si="14"/>
        <v>0</v>
      </c>
      <c r="I83" s="48">
        <f>IF(Weather_Site!M81&lt;180,Weather_Site!M81+180,Weather_Site!M81-180)</f>
        <v>180</v>
      </c>
      <c r="J83" s="51" t="e">
        <f t="shared" si="15"/>
        <v>#DIV/0!</v>
      </c>
      <c r="K83" s="51">
        <f t="shared" si="16"/>
        <v>2.1429999999999998</v>
      </c>
      <c r="L83" s="51" t="e">
        <f t="shared" si="17"/>
        <v>#DIV/0!</v>
      </c>
      <c r="M83" s="51" t="e">
        <f t="shared" si="18"/>
        <v>#DIV/0!</v>
      </c>
      <c r="N83" s="54" t="e">
        <f t="shared" si="19"/>
        <v>#DIV/0!</v>
      </c>
      <c r="O83" s="51">
        <f t="shared" si="20"/>
        <v>1</v>
      </c>
      <c r="P83" s="52" t="e">
        <f t="shared" si="21"/>
        <v>#DIV/0!</v>
      </c>
      <c r="Q83" s="52" t="e">
        <f t="shared" si="22"/>
        <v>#DIV/0!</v>
      </c>
      <c r="R83" s="51" t="e">
        <f t="shared" si="23"/>
        <v>#DIV/0!</v>
      </c>
      <c r="S83" s="52" t="e">
        <f t="shared" si="24"/>
        <v>#DIV/0!</v>
      </c>
      <c r="T83" s="450" t="e">
        <f t="shared" si="25"/>
        <v>#DIV/0!</v>
      </c>
    </row>
    <row r="84" spans="1:20" x14ac:dyDescent="0.35">
      <c r="A84" s="23" t="str">
        <f>Weather_Site!A82</f>
        <v>Sat</v>
      </c>
      <c r="B84" s="24">
        <f>Weather_Site!B82</f>
        <v>0</v>
      </c>
      <c r="C84" s="25">
        <f>Weather_Site!C82</f>
        <v>0</v>
      </c>
      <c r="D84" s="27">
        <f>Weather_Site!D82</f>
        <v>0</v>
      </c>
      <c r="E84" s="27">
        <f>Weather_Site!E82</f>
        <v>0</v>
      </c>
      <c r="F84" s="28">
        <f>Weather_Site!F82</f>
        <v>0</v>
      </c>
      <c r="G84" s="27">
        <f>Weather_Site!G82</f>
        <v>0</v>
      </c>
      <c r="H84" s="180">
        <f t="shared" si="14"/>
        <v>0</v>
      </c>
      <c r="I84" s="27">
        <f>IF(Weather_Site!M82&lt;180,Weather_Site!M82+180,Weather_Site!M82-180)</f>
        <v>180</v>
      </c>
      <c r="J84" s="32" t="e">
        <f t="shared" si="15"/>
        <v>#DIV/0!</v>
      </c>
      <c r="K84" s="32">
        <f t="shared" si="16"/>
        <v>2.1429999999999998</v>
      </c>
      <c r="L84" s="32" t="e">
        <f t="shared" si="17"/>
        <v>#DIV/0!</v>
      </c>
      <c r="M84" s="32" t="e">
        <f t="shared" si="18"/>
        <v>#DIV/0!</v>
      </c>
      <c r="N84" s="31" t="e">
        <f t="shared" si="19"/>
        <v>#DIV/0!</v>
      </c>
      <c r="O84" s="32">
        <f t="shared" si="20"/>
        <v>1</v>
      </c>
      <c r="P84" s="33" t="e">
        <f t="shared" si="21"/>
        <v>#DIV/0!</v>
      </c>
      <c r="Q84" s="33" t="e">
        <f t="shared" si="22"/>
        <v>#DIV/0!</v>
      </c>
      <c r="R84" s="32" t="e">
        <f t="shared" si="23"/>
        <v>#DIV/0!</v>
      </c>
      <c r="S84" s="33" t="e">
        <f t="shared" si="24"/>
        <v>#DIV/0!</v>
      </c>
      <c r="T84" s="451" t="e">
        <f t="shared" si="25"/>
        <v>#DIV/0!</v>
      </c>
    </row>
    <row r="85" spans="1:20" x14ac:dyDescent="0.35">
      <c r="A85" s="23" t="str">
        <f>Weather_Site!A83</f>
        <v>Sat</v>
      </c>
      <c r="B85" s="24">
        <f>Weather_Site!B83</f>
        <v>0</v>
      </c>
      <c r="C85" s="25">
        <f>Weather_Site!C83</f>
        <v>0</v>
      </c>
      <c r="D85" s="27">
        <f>Weather_Site!D83</f>
        <v>0</v>
      </c>
      <c r="E85" s="27">
        <f>Weather_Site!E83</f>
        <v>0</v>
      </c>
      <c r="F85" s="28">
        <f>Weather_Site!F83</f>
        <v>0</v>
      </c>
      <c r="G85" s="27">
        <f>Weather_Site!G83</f>
        <v>0</v>
      </c>
      <c r="H85" s="180">
        <f t="shared" si="14"/>
        <v>0</v>
      </c>
      <c r="I85" s="27">
        <f>IF(Weather_Site!M83&lt;180,Weather_Site!M83+180,Weather_Site!M83-180)</f>
        <v>180</v>
      </c>
      <c r="J85" s="32" t="e">
        <f t="shared" si="15"/>
        <v>#DIV/0!</v>
      </c>
      <c r="K85" s="32">
        <f t="shared" si="16"/>
        <v>2.1429999999999998</v>
      </c>
      <c r="L85" s="32" t="e">
        <f t="shared" si="17"/>
        <v>#DIV/0!</v>
      </c>
      <c r="M85" s="32" t="e">
        <f t="shared" si="18"/>
        <v>#DIV/0!</v>
      </c>
      <c r="N85" s="31" t="e">
        <f t="shared" si="19"/>
        <v>#DIV/0!</v>
      </c>
      <c r="O85" s="32">
        <f t="shared" si="20"/>
        <v>1</v>
      </c>
      <c r="P85" s="33" t="e">
        <f t="shared" si="21"/>
        <v>#DIV/0!</v>
      </c>
      <c r="Q85" s="33" t="e">
        <f t="shared" si="22"/>
        <v>#DIV/0!</v>
      </c>
      <c r="R85" s="32" t="e">
        <f t="shared" si="23"/>
        <v>#DIV/0!</v>
      </c>
      <c r="S85" s="33" t="e">
        <f t="shared" si="24"/>
        <v>#DIV/0!</v>
      </c>
      <c r="T85" s="451" t="e">
        <f t="shared" si="25"/>
        <v>#DIV/0!</v>
      </c>
    </row>
    <row r="86" spans="1:20" x14ac:dyDescent="0.35">
      <c r="A86" s="23" t="str">
        <f>Weather_Site!A84</f>
        <v>Sat</v>
      </c>
      <c r="B86" s="24">
        <f>Weather_Site!B84</f>
        <v>0</v>
      </c>
      <c r="C86" s="25">
        <f>Weather_Site!C84</f>
        <v>0</v>
      </c>
      <c r="D86" s="27">
        <f>Weather_Site!D84</f>
        <v>0</v>
      </c>
      <c r="E86" s="27">
        <f>Weather_Site!E84</f>
        <v>0</v>
      </c>
      <c r="F86" s="28">
        <f>Weather_Site!F84</f>
        <v>0</v>
      </c>
      <c r="G86" s="27">
        <f>Weather_Site!G84</f>
        <v>0</v>
      </c>
      <c r="H86" s="180">
        <f t="shared" ref="H86:H117" si="26">C$4</f>
        <v>0</v>
      </c>
      <c r="I86" s="27">
        <f>IF(Weather_Site!M84&lt;180,Weather_Site!M84+180,Weather_Site!M84-180)</f>
        <v>180</v>
      </c>
      <c r="J86" s="32" t="e">
        <f t="shared" si="15"/>
        <v>#DIV/0!</v>
      </c>
      <c r="K86" s="32">
        <f t="shared" si="16"/>
        <v>2.1429999999999998</v>
      </c>
      <c r="L86" s="32" t="e">
        <f t="shared" si="17"/>
        <v>#DIV/0!</v>
      </c>
      <c r="M86" s="32" t="e">
        <f t="shared" si="18"/>
        <v>#DIV/0!</v>
      </c>
      <c r="N86" s="31" t="e">
        <f t="shared" si="19"/>
        <v>#DIV/0!</v>
      </c>
      <c r="O86" s="32">
        <f t="shared" si="20"/>
        <v>1</v>
      </c>
      <c r="P86" s="33" t="e">
        <f t="shared" si="21"/>
        <v>#DIV/0!</v>
      </c>
      <c r="Q86" s="33" t="e">
        <f t="shared" si="22"/>
        <v>#DIV/0!</v>
      </c>
      <c r="R86" s="32" t="e">
        <f t="shared" si="23"/>
        <v>#DIV/0!</v>
      </c>
      <c r="S86" s="33" t="e">
        <f t="shared" si="24"/>
        <v>#DIV/0!</v>
      </c>
      <c r="T86" s="451" t="e">
        <f t="shared" si="25"/>
        <v>#DIV/0!</v>
      </c>
    </row>
    <row r="87" spans="1:20" x14ac:dyDescent="0.35">
      <c r="A87" s="23" t="str">
        <f>Weather_Site!A85</f>
        <v>Sat</v>
      </c>
      <c r="B87" s="24">
        <f>Weather_Site!B85</f>
        <v>0</v>
      </c>
      <c r="C87" s="25">
        <f>Weather_Site!C85</f>
        <v>0</v>
      </c>
      <c r="D87" s="27">
        <f>Weather_Site!D85</f>
        <v>0</v>
      </c>
      <c r="E87" s="27">
        <f>Weather_Site!E85</f>
        <v>0</v>
      </c>
      <c r="F87" s="28">
        <f>Weather_Site!F85</f>
        <v>0</v>
      </c>
      <c r="G87" s="27">
        <f>Weather_Site!G85</f>
        <v>0</v>
      </c>
      <c r="H87" s="180">
        <f t="shared" si="26"/>
        <v>0</v>
      </c>
      <c r="I87" s="27">
        <f>IF(Weather_Site!M85&lt;180,Weather_Site!M85+180,Weather_Site!M85-180)</f>
        <v>180</v>
      </c>
      <c r="J87" s="32" t="e">
        <f t="shared" si="15"/>
        <v>#DIV/0!</v>
      </c>
      <c r="K87" s="32">
        <f t="shared" si="16"/>
        <v>2.1429999999999998</v>
      </c>
      <c r="L87" s="32" t="e">
        <f t="shared" si="17"/>
        <v>#DIV/0!</v>
      </c>
      <c r="M87" s="32" t="e">
        <f t="shared" si="18"/>
        <v>#DIV/0!</v>
      </c>
      <c r="N87" s="31" t="e">
        <f t="shared" si="19"/>
        <v>#DIV/0!</v>
      </c>
      <c r="O87" s="32">
        <f t="shared" si="20"/>
        <v>1</v>
      </c>
      <c r="P87" s="33" t="e">
        <f t="shared" si="21"/>
        <v>#DIV/0!</v>
      </c>
      <c r="Q87" s="33" t="e">
        <f t="shared" si="22"/>
        <v>#DIV/0!</v>
      </c>
      <c r="R87" s="32" t="e">
        <f t="shared" si="23"/>
        <v>#DIV/0!</v>
      </c>
      <c r="S87" s="33" t="e">
        <f t="shared" si="24"/>
        <v>#DIV/0!</v>
      </c>
      <c r="T87" s="451" t="e">
        <f t="shared" si="25"/>
        <v>#DIV/0!</v>
      </c>
    </row>
    <row r="88" spans="1:20" x14ac:dyDescent="0.35">
      <c r="A88" s="23" t="str">
        <f>Weather_Site!A86</f>
        <v>Sat</v>
      </c>
      <c r="B88" s="24">
        <f>Weather_Site!B86</f>
        <v>0</v>
      </c>
      <c r="C88" s="25">
        <f>Weather_Site!C86</f>
        <v>0</v>
      </c>
      <c r="D88" s="27">
        <f>Weather_Site!D86</f>
        <v>0</v>
      </c>
      <c r="E88" s="27">
        <f>Weather_Site!E86</f>
        <v>0</v>
      </c>
      <c r="F88" s="28">
        <f>Weather_Site!F86</f>
        <v>0</v>
      </c>
      <c r="G88" s="27">
        <f>Weather_Site!G86</f>
        <v>0</v>
      </c>
      <c r="H88" s="180">
        <f t="shared" si="26"/>
        <v>0</v>
      </c>
      <c r="I88" s="27">
        <f>IF(Weather_Site!M86&lt;180,Weather_Site!M86+180,Weather_Site!M86-180)</f>
        <v>180</v>
      </c>
      <c r="J88" s="32" t="e">
        <f t="shared" si="15"/>
        <v>#DIV/0!</v>
      </c>
      <c r="K88" s="32">
        <f t="shared" si="16"/>
        <v>2.1429999999999998</v>
      </c>
      <c r="L88" s="32" t="e">
        <f t="shared" si="17"/>
        <v>#DIV/0!</v>
      </c>
      <c r="M88" s="32" t="e">
        <f t="shared" si="18"/>
        <v>#DIV/0!</v>
      </c>
      <c r="N88" s="31" t="e">
        <f t="shared" si="19"/>
        <v>#DIV/0!</v>
      </c>
      <c r="O88" s="32">
        <f t="shared" si="20"/>
        <v>1</v>
      </c>
      <c r="P88" s="33" t="e">
        <f t="shared" si="21"/>
        <v>#DIV/0!</v>
      </c>
      <c r="Q88" s="33" t="e">
        <f t="shared" si="22"/>
        <v>#DIV/0!</v>
      </c>
      <c r="R88" s="32" t="e">
        <f t="shared" si="23"/>
        <v>#DIV/0!</v>
      </c>
      <c r="S88" s="33" t="e">
        <f t="shared" si="24"/>
        <v>#DIV/0!</v>
      </c>
      <c r="T88" s="451" t="e">
        <f t="shared" si="25"/>
        <v>#DIV/0!</v>
      </c>
    </row>
    <row r="89" spans="1:20" x14ac:dyDescent="0.35">
      <c r="A89" s="45" t="str">
        <f>Weather_Site!A87</f>
        <v>Sat</v>
      </c>
      <c r="B89" s="46">
        <f>Weather_Site!B87</f>
        <v>0</v>
      </c>
      <c r="C89" s="47">
        <f>Weather_Site!C87</f>
        <v>0</v>
      </c>
      <c r="D89" s="48">
        <f>Weather_Site!D87</f>
        <v>0</v>
      </c>
      <c r="E89" s="48">
        <f>Weather_Site!E87</f>
        <v>0</v>
      </c>
      <c r="F89" s="49">
        <f>Weather_Site!F87</f>
        <v>0</v>
      </c>
      <c r="G89" s="48">
        <f>Weather_Site!G87</f>
        <v>0</v>
      </c>
      <c r="H89" s="180">
        <f t="shared" si="26"/>
        <v>0</v>
      </c>
      <c r="I89" s="48">
        <f>IF(Weather_Site!M87&lt;180,Weather_Site!M87+180,Weather_Site!M87-180)</f>
        <v>180</v>
      </c>
      <c r="J89" s="51" t="e">
        <f t="shared" si="15"/>
        <v>#DIV/0!</v>
      </c>
      <c r="K89" s="51">
        <f t="shared" si="16"/>
        <v>2.1429999999999998</v>
      </c>
      <c r="L89" s="51" t="e">
        <f t="shared" si="17"/>
        <v>#DIV/0!</v>
      </c>
      <c r="M89" s="51" t="e">
        <f t="shared" si="18"/>
        <v>#DIV/0!</v>
      </c>
      <c r="N89" s="54" t="e">
        <f t="shared" si="19"/>
        <v>#DIV/0!</v>
      </c>
      <c r="O89" s="51">
        <f t="shared" si="20"/>
        <v>1</v>
      </c>
      <c r="P89" s="52" t="e">
        <f t="shared" si="21"/>
        <v>#DIV/0!</v>
      </c>
      <c r="Q89" s="52" t="e">
        <f t="shared" si="22"/>
        <v>#DIV/0!</v>
      </c>
      <c r="R89" s="51" t="e">
        <f t="shared" si="23"/>
        <v>#DIV/0!</v>
      </c>
      <c r="S89" s="52" t="e">
        <f t="shared" si="24"/>
        <v>#DIV/0!</v>
      </c>
      <c r="T89" s="450" t="e">
        <f t="shared" si="25"/>
        <v>#DIV/0!</v>
      </c>
    </row>
    <row r="90" spans="1:20" x14ac:dyDescent="0.35">
      <c r="A90" s="45" t="str">
        <f>Weather_Site!A88</f>
        <v>Sat</v>
      </c>
      <c r="B90" s="46">
        <f>Weather_Site!B88</f>
        <v>0</v>
      </c>
      <c r="C90" s="47">
        <f>Weather_Site!C88</f>
        <v>0</v>
      </c>
      <c r="D90" s="48">
        <f>Weather_Site!D88</f>
        <v>0</v>
      </c>
      <c r="E90" s="48">
        <f>Weather_Site!E88</f>
        <v>0</v>
      </c>
      <c r="F90" s="49">
        <f>Weather_Site!F88</f>
        <v>0</v>
      </c>
      <c r="G90" s="48">
        <f>Weather_Site!G88</f>
        <v>0</v>
      </c>
      <c r="H90" s="180">
        <f t="shared" si="26"/>
        <v>0</v>
      </c>
      <c r="I90" s="48">
        <f>IF(Weather_Site!M88&lt;180,Weather_Site!M88+180,Weather_Site!M88-180)</f>
        <v>180</v>
      </c>
      <c r="J90" s="51" t="e">
        <f t="shared" si="15"/>
        <v>#DIV/0!</v>
      </c>
      <c r="K90" s="51">
        <f t="shared" si="16"/>
        <v>2.1429999999999998</v>
      </c>
      <c r="L90" s="51" t="e">
        <f t="shared" si="17"/>
        <v>#DIV/0!</v>
      </c>
      <c r="M90" s="51" t="e">
        <f t="shared" si="18"/>
        <v>#DIV/0!</v>
      </c>
      <c r="N90" s="54" t="e">
        <f t="shared" si="19"/>
        <v>#DIV/0!</v>
      </c>
      <c r="O90" s="51">
        <f t="shared" si="20"/>
        <v>1</v>
      </c>
      <c r="P90" s="52" t="e">
        <f t="shared" si="21"/>
        <v>#DIV/0!</v>
      </c>
      <c r="Q90" s="52" t="e">
        <f t="shared" si="22"/>
        <v>#DIV/0!</v>
      </c>
      <c r="R90" s="51" t="e">
        <f t="shared" si="23"/>
        <v>#DIV/0!</v>
      </c>
      <c r="S90" s="52" t="e">
        <f t="shared" si="24"/>
        <v>#DIV/0!</v>
      </c>
      <c r="T90" s="450" t="e">
        <f t="shared" si="25"/>
        <v>#DIV/0!</v>
      </c>
    </row>
    <row r="91" spans="1:20" x14ac:dyDescent="0.35">
      <c r="A91" s="45" t="str">
        <f>Weather_Site!A89</f>
        <v>Sat</v>
      </c>
      <c r="B91" s="46">
        <f>Weather_Site!B89</f>
        <v>0</v>
      </c>
      <c r="C91" s="47">
        <f>Weather_Site!C89</f>
        <v>0</v>
      </c>
      <c r="D91" s="48">
        <f>Weather_Site!D89</f>
        <v>0</v>
      </c>
      <c r="E91" s="48">
        <f>Weather_Site!E89</f>
        <v>0</v>
      </c>
      <c r="F91" s="49">
        <f>Weather_Site!F89</f>
        <v>0</v>
      </c>
      <c r="G91" s="48">
        <f>Weather_Site!G89</f>
        <v>0</v>
      </c>
      <c r="H91" s="180">
        <f t="shared" si="26"/>
        <v>0</v>
      </c>
      <c r="I91" s="48">
        <f>IF(Weather_Site!M89&lt;180,Weather_Site!M89+180,Weather_Site!M89-180)</f>
        <v>180</v>
      </c>
      <c r="J91" s="51" t="e">
        <f t="shared" si="15"/>
        <v>#DIV/0!</v>
      </c>
      <c r="K91" s="51">
        <f t="shared" si="16"/>
        <v>2.1429999999999998</v>
      </c>
      <c r="L91" s="51" t="e">
        <f t="shared" si="17"/>
        <v>#DIV/0!</v>
      </c>
      <c r="M91" s="51" t="e">
        <f t="shared" si="18"/>
        <v>#DIV/0!</v>
      </c>
      <c r="N91" s="54" t="e">
        <f t="shared" si="19"/>
        <v>#DIV/0!</v>
      </c>
      <c r="O91" s="51">
        <f t="shared" si="20"/>
        <v>1</v>
      </c>
      <c r="P91" s="52" t="e">
        <f t="shared" si="21"/>
        <v>#DIV/0!</v>
      </c>
      <c r="Q91" s="52" t="e">
        <f t="shared" si="22"/>
        <v>#DIV/0!</v>
      </c>
      <c r="R91" s="51" t="e">
        <f t="shared" si="23"/>
        <v>#DIV/0!</v>
      </c>
      <c r="S91" s="52" t="e">
        <f t="shared" si="24"/>
        <v>#DIV/0!</v>
      </c>
      <c r="T91" s="450" t="e">
        <f t="shared" si="25"/>
        <v>#DIV/0!</v>
      </c>
    </row>
    <row r="92" spans="1:20" x14ac:dyDescent="0.35">
      <c r="A92" s="45" t="str">
        <f>Weather_Site!A90</f>
        <v>Sat</v>
      </c>
      <c r="B92" s="46">
        <f>Weather_Site!B90</f>
        <v>0</v>
      </c>
      <c r="C92" s="47">
        <f>Weather_Site!C90</f>
        <v>0</v>
      </c>
      <c r="D92" s="48">
        <f>Weather_Site!D90</f>
        <v>0</v>
      </c>
      <c r="E92" s="48">
        <f>Weather_Site!E90</f>
        <v>0</v>
      </c>
      <c r="F92" s="49">
        <f>Weather_Site!F90</f>
        <v>0</v>
      </c>
      <c r="G92" s="48">
        <f>Weather_Site!G90</f>
        <v>0</v>
      </c>
      <c r="H92" s="180">
        <f t="shared" si="26"/>
        <v>0</v>
      </c>
      <c r="I92" s="48">
        <f>IF(Weather_Site!M90&lt;180,Weather_Site!M90+180,Weather_Site!M90-180)</f>
        <v>180</v>
      </c>
      <c r="J92" s="51" t="e">
        <f t="shared" si="15"/>
        <v>#DIV/0!</v>
      </c>
      <c r="K92" s="51">
        <f t="shared" si="16"/>
        <v>2.1429999999999998</v>
      </c>
      <c r="L92" s="51" t="e">
        <f t="shared" si="17"/>
        <v>#DIV/0!</v>
      </c>
      <c r="M92" s="51" t="e">
        <f t="shared" si="18"/>
        <v>#DIV/0!</v>
      </c>
      <c r="N92" s="54" t="e">
        <f t="shared" si="19"/>
        <v>#DIV/0!</v>
      </c>
      <c r="O92" s="51">
        <f t="shared" si="20"/>
        <v>1</v>
      </c>
      <c r="P92" s="52" t="e">
        <f t="shared" si="21"/>
        <v>#DIV/0!</v>
      </c>
      <c r="Q92" s="52" t="e">
        <f t="shared" si="22"/>
        <v>#DIV/0!</v>
      </c>
      <c r="R92" s="51" t="e">
        <f t="shared" si="23"/>
        <v>#DIV/0!</v>
      </c>
      <c r="S92" s="52" t="e">
        <f t="shared" si="24"/>
        <v>#DIV/0!</v>
      </c>
      <c r="T92" s="450" t="e">
        <f t="shared" si="25"/>
        <v>#DIV/0!</v>
      </c>
    </row>
    <row r="93" spans="1:20" x14ac:dyDescent="0.35">
      <c r="A93" s="45" t="str">
        <f>Weather_Site!A91</f>
        <v>Sat</v>
      </c>
      <c r="B93" s="46">
        <f>Weather_Site!B91</f>
        <v>0</v>
      </c>
      <c r="C93" s="47">
        <f>Weather_Site!C91</f>
        <v>0</v>
      </c>
      <c r="D93" s="48">
        <f>Weather_Site!D91</f>
        <v>0</v>
      </c>
      <c r="E93" s="48">
        <f>Weather_Site!E91</f>
        <v>0</v>
      </c>
      <c r="F93" s="49">
        <f>Weather_Site!F91</f>
        <v>0</v>
      </c>
      <c r="G93" s="48">
        <f>Weather_Site!G91</f>
        <v>0</v>
      </c>
      <c r="H93" s="180">
        <f t="shared" si="26"/>
        <v>0</v>
      </c>
      <c r="I93" s="48">
        <f>IF(Weather_Site!M91&lt;180,Weather_Site!M91+180,Weather_Site!M91-180)</f>
        <v>180</v>
      </c>
      <c r="J93" s="51" t="e">
        <f t="shared" si="15"/>
        <v>#DIV/0!</v>
      </c>
      <c r="K93" s="51">
        <f t="shared" si="16"/>
        <v>2.1429999999999998</v>
      </c>
      <c r="L93" s="51" t="e">
        <f t="shared" si="17"/>
        <v>#DIV/0!</v>
      </c>
      <c r="M93" s="51" t="e">
        <f t="shared" si="18"/>
        <v>#DIV/0!</v>
      </c>
      <c r="N93" s="54" t="e">
        <f t="shared" si="19"/>
        <v>#DIV/0!</v>
      </c>
      <c r="O93" s="51">
        <f t="shared" si="20"/>
        <v>1</v>
      </c>
      <c r="P93" s="52" t="e">
        <f t="shared" si="21"/>
        <v>#DIV/0!</v>
      </c>
      <c r="Q93" s="52" t="e">
        <f t="shared" si="22"/>
        <v>#DIV/0!</v>
      </c>
      <c r="R93" s="51" t="e">
        <f t="shared" si="23"/>
        <v>#DIV/0!</v>
      </c>
      <c r="S93" s="52" t="e">
        <f t="shared" si="24"/>
        <v>#DIV/0!</v>
      </c>
      <c r="T93" s="450" t="e">
        <f t="shared" si="25"/>
        <v>#DIV/0!</v>
      </c>
    </row>
    <row r="94" spans="1:20" x14ac:dyDescent="0.35">
      <c r="A94" s="23" t="str">
        <f>Weather_Site!A92</f>
        <v>Sat</v>
      </c>
      <c r="B94" s="24">
        <f>Weather_Site!B92</f>
        <v>0</v>
      </c>
      <c r="C94" s="25">
        <f>Weather_Site!C92</f>
        <v>0</v>
      </c>
      <c r="D94" s="27">
        <f>Weather_Site!D92</f>
        <v>0</v>
      </c>
      <c r="E94" s="27">
        <f>Weather_Site!E92</f>
        <v>0</v>
      </c>
      <c r="F94" s="28">
        <f>Weather_Site!F92</f>
        <v>0</v>
      </c>
      <c r="G94" s="27">
        <f>Weather_Site!G92</f>
        <v>0</v>
      </c>
      <c r="H94" s="180">
        <f t="shared" si="26"/>
        <v>0</v>
      </c>
      <c r="I94" s="27">
        <f>IF(Weather_Site!M92&lt;180,Weather_Site!M92+180,Weather_Site!M92-180)</f>
        <v>180</v>
      </c>
      <c r="J94" s="32" t="e">
        <f t="shared" si="15"/>
        <v>#DIV/0!</v>
      </c>
      <c r="K94" s="32">
        <f t="shared" si="16"/>
        <v>2.1429999999999998</v>
      </c>
      <c r="L94" s="32" t="e">
        <f t="shared" si="17"/>
        <v>#DIV/0!</v>
      </c>
      <c r="M94" s="32" t="e">
        <f t="shared" si="18"/>
        <v>#DIV/0!</v>
      </c>
      <c r="N94" s="31" t="e">
        <f t="shared" si="19"/>
        <v>#DIV/0!</v>
      </c>
      <c r="O94" s="32">
        <f t="shared" si="20"/>
        <v>1</v>
      </c>
      <c r="P94" s="33" t="e">
        <f t="shared" si="21"/>
        <v>#DIV/0!</v>
      </c>
      <c r="Q94" s="33" t="e">
        <f t="shared" si="22"/>
        <v>#DIV/0!</v>
      </c>
      <c r="R94" s="32" t="e">
        <f t="shared" si="23"/>
        <v>#DIV/0!</v>
      </c>
      <c r="S94" s="33" t="e">
        <f t="shared" si="24"/>
        <v>#DIV/0!</v>
      </c>
      <c r="T94" s="451" t="e">
        <f t="shared" si="25"/>
        <v>#DIV/0!</v>
      </c>
    </row>
    <row r="95" spans="1:20" x14ac:dyDescent="0.35">
      <c r="A95" s="23" t="str">
        <f>Weather_Site!A93</f>
        <v>Sat</v>
      </c>
      <c r="B95" s="24">
        <f>Weather_Site!B93</f>
        <v>0</v>
      </c>
      <c r="C95" s="25">
        <f>Weather_Site!C93</f>
        <v>0</v>
      </c>
      <c r="D95" s="27">
        <f>Weather_Site!D93</f>
        <v>0</v>
      </c>
      <c r="E95" s="27">
        <f>Weather_Site!E93</f>
        <v>0</v>
      </c>
      <c r="F95" s="28">
        <f>Weather_Site!F93</f>
        <v>0</v>
      </c>
      <c r="G95" s="27">
        <f>Weather_Site!G93</f>
        <v>0</v>
      </c>
      <c r="H95" s="180">
        <f t="shared" si="26"/>
        <v>0</v>
      </c>
      <c r="I95" s="27">
        <f>IF(Weather_Site!M93&lt;180,Weather_Site!M93+180,Weather_Site!M93-180)</f>
        <v>180</v>
      </c>
      <c r="J95" s="32" t="e">
        <f t="shared" si="15"/>
        <v>#DIV/0!</v>
      </c>
      <c r="K95" s="32">
        <f t="shared" si="16"/>
        <v>2.1429999999999998</v>
      </c>
      <c r="L95" s="32" t="e">
        <f t="shared" si="17"/>
        <v>#DIV/0!</v>
      </c>
      <c r="M95" s="32" t="e">
        <f t="shared" si="18"/>
        <v>#DIV/0!</v>
      </c>
      <c r="N95" s="31" t="e">
        <f t="shared" si="19"/>
        <v>#DIV/0!</v>
      </c>
      <c r="O95" s="32">
        <f t="shared" si="20"/>
        <v>1</v>
      </c>
      <c r="P95" s="33" t="e">
        <f t="shared" si="21"/>
        <v>#DIV/0!</v>
      </c>
      <c r="Q95" s="33" t="e">
        <f t="shared" si="22"/>
        <v>#DIV/0!</v>
      </c>
      <c r="R95" s="32" t="e">
        <f t="shared" si="23"/>
        <v>#DIV/0!</v>
      </c>
      <c r="S95" s="33" t="e">
        <f t="shared" si="24"/>
        <v>#DIV/0!</v>
      </c>
      <c r="T95" s="451" t="e">
        <f t="shared" si="25"/>
        <v>#DIV/0!</v>
      </c>
    </row>
    <row r="96" spans="1:20" x14ac:dyDescent="0.35">
      <c r="A96" s="23" t="str">
        <f>Weather_Site!A94</f>
        <v>Sat</v>
      </c>
      <c r="B96" s="24">
        <f>Weather_Site!B94</f>
        <v>0</v>
      </c>
      <c r="C96" s="25">
        <f>Weather_Site!C94</f>
        <v>0</v>
      </c>
      <c r="D96" s="27">
        <f>Weather_Site!D94</f>
        <v>0</v>
      </c>
      <c r="E96" s="27">
        <f>Weather_Site!E94</f>
        <v>0</v>
      </c>
      <c r="F96" s="28">
        <f>Weather_Site!F94</f>
        <v>0</v>
      </c>
      <c r="G96" s="27">
        <f>Weather_Site!G94</f>
        <v>0</v>
      </c>
      <c r="H96" s="180">
        <f t="shared" si="26"/>
        <v>0</v>
      </c>
      <c r="I96" s="27">
        <f>IF(Weather_Site!M94&lt;180,Weather_Site!M94+180,Weather_Site!M94-180)</f>
        <v>180</v>
      </c>
      <c r="J96" s="32" t="e">
        <f t="shared" si="15"/>
        <v>#DIV/0!</v>
      </c>
      <c r="K96" s="32">
        <f t="shared" si="16"/>
        <v>2.1429999999999998</v>
      </c>
      <c r="L96" s="32" t="e">
        <f t="shared" si="17"/>
        <v>#DIV/0!</v>
      </c>
      <c r="M96" s="32" t="e">
        <f t="shared" si="18"/>
        <v>#DIV/0!</v>
      </c>
      <c r="N96" s="31" t="e">
        <f t="shared" si="19"/>
        <v>#DIV/0!</v>
      </c>
      <c r="O96" s="32">
        <f t="shared" si="20"/>
        <v>1</v>
      </c>
      <c r="P96" s="33" t="e">
        <f t="shared" si="21"/>
        <v>#DIV/0!</v>
      </c>
      <c r="Q96" s="33" t="e">
        <f t="shared" si="22"/>
        <v>#DIV/0!</v>
      </c>
      <c r="R96" s="32" t="e">
        <f t="shared" si="23"/>
        <v>#DIV/0!</v>
      </c>
      <c r="S96" s="33" t="e">
        <f t="shared" si="24"/>
        <v>#DIV/0!</v>
      </c>
      <c r="T96" s="451" t="e">
        <f t="shared" si="25"/>
        <v>#DIV/0!</v>
      </c>
    </row>
    <row r="97" spans="1:20" x14ac:dyDescent="0.35">
      <c r="A97" s="23" t="str">
        <f>Weather_Site!A95</f>
        <v>Sat</v>
      </c>
      <c r="B97" s="24">
        <f>Weather_Site!B95</f>
        <v>0</v>
      </c>
      <c r="C97" s="25">
        <f>Weather_Site!C95</f>
        <v>0</v>
      </c>
      <c r="D97" s="27">
        <f>Weather_Site!D95</f>
        <v>0</v>
      </c>
      <c r="E97" s="27">
        <f>Weather_Site!E95</f>
        <v>0</v>
      </c>
      <c r="F97" s="28">
        <f>Weather_Site!F95</f>
        <v>0</v>
      </c>
      <c r="G97" s="27">
        <f>Weather_Site!G95</f>
        <v>0</v>
      </c>
      <c r="H97" s="180">
        <f t="shared" si="26"/>
        <v>0</v>
      </c>
      <c r="I97" s="27">
        <f>IF(Weather_Site!M95&lt;180,Weather_Site!M95+180,Weather_Site!M95-180)</f>
        <v>180</v>
      </c>
      <c r="J97" s="32" t="e">
        <f t="shared" si="15"/>
        <v>#DIV/0!</v>
      </c>
      <c r="K97" s="32">
        <f t="shared" si="16"/>
        <v>2.1429999999999998</v>
      </c>
      <c r="L97" s="32" t="e">
        <f t="shared" si="17"/>
        <v>#DIV/0!</v>
      </c>
      <c r="M97" s="32" t="e">
        <f t="shared" si="18"/>
        <v>#DIV/0!</v>
      </c>
      <c r="N97" s="31" t="e">
        <f t="shared" si="19"/>
        <v>#DIV/0!</v>
      </c>
      <c r="O97" s="32">
        <f t="shared" si="20"/>
        <v>1</v>
      </c>
      <c r="P97" s="33" t="e">
        <f t="shared" si="21"/>
        <v>#DIV/0!</v>
      </c>
      <c r="Q97" s="33" t="e">
        <f t="shared" si="22"/>
        <v>#DIV/0!</v>
      </c>
      <c r="R97" s="32" t="e">
        <f t="shared" si="23"/>
        <v>#DIV/0!</v>
      </c>
      <c r="S97" s="33" t="e">
        <f t="shared" si="24"/>
        <v>#DIV/0!</v>
      </c>
      <c r="T97" s="451" t="e">
        <f t="shared" si="25"/>
        <v>#DIV/0!</v>
      </c>
    </row>
    <row r="98" spans="1:20" x14ac:dyDescent="0.35">
      <c r="A98" s="23" t="str">
        <f>Weather_Site!A96</f>
        <v>Sat</v>
      </c>
      <c r="B98" s="24">
        <f>Weather_Site!B96</f>
        <v>0</v>
      </c>
      <c r="C98" s="25">
        <f>Weather_Site!C96</f>
        <v>0</v>
      </c>
      <c r="D98" s="27">
        <f>Weather_Site!D96</f>
        <v>0</v>
      </c>
      <c r="E98" s="27">
        <f>Weather_Site!E96</f>
        <v>0</v>
      </c>
      <c r="F98" s="28">
        <f>Weather_Site!F96</f>
        <v>0</v>
      </c>
      <c r="G98" s="27">
        <f>Weather_Site!G96</f>
        <v>0</v>
      </c>
      <c r="H98" s="180">
        <f t="shared" si="26"/>
        <v>0</v>
      </c>
      <c r="I98" s="27">
        <f>IF(Weather_Site!M96&lt;180,Weather_Site!M96+180,Weather_Site!M96-180)</f>
        <v>180</v>
      </c>
      <c r="J98" s="32" t="e">
        <f t="shared" si="15"/>
        <v>#DIV/0!</v>
      </c>
      <c r="K98" s="32">
        <f t="shared" si="16"/>
        <v>2.1429999999999998</v>
      </c>
      <c r="L98" s="32" t="e">
        <f t="shared" si="17"/>
        <v>#DIV/0!</v>
      </c>
      <c r="M98" s="32" t="e">
        <f t="shared" si="18"/>
        <v>#DIV/0!</v>
      </c>
      <c r="N98" s="31" t="e">
        <f t="shared" si="19"/>
        <v>#DIV/0!</v>
      </c>
      <c r="O98" s="32">
        <f t="shared" si="20"/>
        <v>1</v>
      </c>
      <c r="P98" s="33" t="e">
        <f t="shared" si="21"/>
        <v>#DIV/0!</v>
      </c>
      <c r="Q98" s="33" t="e">
        <f t="shared" si="22"/>
        <v>#DIV/0!</v>
      </c>
      <c r="R98" s="32" t="e">
        <f t="shared" si="23"/>
        <v>#DIV/0!</v>
      </c>
      <c r="S98" s="33" t="e">
        <f t="shared" si="24"/>
        <v>#DIV/0!</v>
      </c>
      <c r="T98" s="451" t="e">
        <f t="shared" si="25"/>
        <v>#DIV/0!</v>
      </c>
    </row>
    <row r="99" spans="1:20" x14ac:dyDescent="0.35">
      <c r="A99" s="45" t="str">
        <f>Weather_Site!A97</f>
        <v>Sat</v>
      </c>
      <c r="B99" s="46">
        <f>Weather_Site!B97</f>
        <v>0</v>
      </c>
      <c r="C99" s="47">
        <f>Weather_Site!C97</f>
        <v>0</v>
      </c>
      <c r="D99" s="48">
        <f>Weather_Site!D97</f>
        <v>0</v>
      </c>
      <c r="E99" s="48">
        <f>Weather_Site!E97</f>
        <v>0</v>
      </c>
      <c r="F99" s="49">
        <f>Weather_Site!F97</f>
        <v>0</v>
      </c>
      <c r="G99" s="48">
        <f>Weather_Site!G97</f>
        <v>0</v>
      </c>
      <c r="H99" s="180">
        <f t="shared" si="26"/>
        <v>0</v>
      </c>
      <c r="I99" s="48">
        <f>IF(Weather_Site!M97&lt;180,Weather_Site!M97+180,Weather_Site!M97-180)</f>
        <v>180</v>
      </c>
      <c r="J99" s="51" t="e">
        <f t="shared" si="15"/>
        <v>#DIV/0!</v>
      </c>
      <c r="K99" s="51">
        <f t="shared" si="16"/>
        <v>2.1429999999999998</v>
      </c>
      <c r="L99" s="51" t="e">
        <f t="shared" si="17"/>
        <v>#DIV/0!</v>
      </c>
      <c r="M99" s="51" t="e">
        <f t="shared" si="18"/>
        <v>#DIV/0!</v>
      </c>
      <c r="N99" s="54" t="e">
        <f t="shared" si="19"/>
        <v>#DIV/0!</v>
      </c>
      <c r="O99" s="51">
        <f t="shared" si="20"/>
        <v>1</v>
      </c>
      <c r="P99" s="52" t="e">
        <f t="shared" si="21"/>
        <v>#DIV/0!</v>
      </c>
      <c r="Q99" s="52" t="e">
        <f t="shared" si="22"/>
        <v>#DIV/0!</v>
      </c>
      <c r="R99" s="51" t="e">
        <f t="shared" si="23"/>
        <v>#DIV/0!</v>
      </c>
      <c r="S99" s="52" t="e">
        <f t="shared" si="24"/>
        <v>#DIV/0!</v>
      </c>
      <c r="T99" s="450" t="e">
        <f t="shared" si="25"/>
        <v>#DIV/0!</v>
      </c>
    </row>
    <row r="100" spans="1:20" x14ac:dyDescent="0.35">
      <c r="A100" s="45" t="str">
        <f>Weather_Site!A98</f>
        <v>Sat</v>
      </c>
      <c r="B100" s="46">
        <f>Weather_Site!B98</f>
        <v>0</v>
      </c>
      <c r="C100" s="47">
        <f>Weather_Site!C98</f>
        <v>0</v>
      </c>
      <c r="D100" s="48">
        <f>Weather_Site!D98</f>
        <v>0</v>
      </c>
      <c r="E100" s="48">
        <f>Weather_Site!E98</f>
        <v>0</v>
      </c>
      <c r="F100" s="49">
        <f>Weather_Site!F98</f>
        <v>0</v>
      </c>
      <c r="G100" s="48">
        <f>Weather_Site!G98</f>
        <v>0</v>
      </c>
      <c r="H100" s="180">
        <f t="shared" si="26"/>
        <v>0</v>
      </c>
      <c r="I100" s="48">
        <f>IF(Weather_Site!M98&lt;180,Weather_Site!M98+180,Weather_Site!M98-180)</f>
        <v>180</v>
      </c>
      <c r="J100" s="51" t="e">
        <f t="shared" si="15"/>
        <v>#DIV/0!</v>
      </c>
      <c r="K100" s="51">
        <f t="shared" si="16"/>
        <v>2.1429999999999998</v>
      </c>
      <c r="L100" s="51" t="e">
        <f t="shared" si="17"/>
        <v>#DIV/0!</v>
      </c>
      <c r="M100" s="51" t="e">
        <f t="shared" si="18"/>
        <v>#DIV/0!</v>
      </c>
      <c r="N100" s="54" t="e">
        <f t="shared" si="19"/>
        <v>#DIV/0!</v>
      </c>
      <c r="O100" s="51">
        <f t="shared" si="20"/>
        <v>1</v>
      </c>
      <c r="P100" s="52" t="e">
        <f t="shared" si="21"/>
        <v>#DIV/0!</v>
      </c>
      <c r="Q100" s="52" t="e">
        <f t="shared" si="22"/>
        <v>#DIV/0!</v>
      </c>
      <c r="R100" s="51" t="e">
        <f t="shared" si="23"/>
        <v>#DIV/0!</v>
      </c>
      <c r="S100" s="52" t="e">
        <f t="shared" si="24"/>
        <v>#DIV/0!</v>
      </c>
      <c r="T100" s="450" t="e">
        <f t="shared" si="25"/>
        <v>#DIV/0!</v>
      </c>
    </row>
    <row r="101" spans="1:20" x14ac:dyDescent="0.35">
      <c r="A101" s="45" t="str">
        <f>Weather_Site!A99</f>
        <v>Sat</v>
      </c>
      <c r="B101" s="46">
        <f>Weather_Site!B99</f>
        <v>0</v>
      </c>
      <c r="C101" s="47">
        <f>Weather_Site!C99</f>
        <v>0</v>
      </c>
      <c r="D101" s="48">
        <f>Weather_Site!D99</f>
        <v>0</v>
      </c>
      <c r="E101" s="48">
        <f>Weather_Site!E99</f>
        <v>0</v>
      </c>
      <c r="F101" s="49">
        <f>Weather_Site!F99</f>
        <v>0</v>
      </c>
      <c r="G101" s="48">
        <f>Weather_Site!G99</f>
        <v>0</v>
      </c>
      <c r="H101" s="180">
        <f t="shared" si="26"/>
        <v>0</v>
      </c>
      <c r="I101" s="48">
        <f>IF(Weather_Site!M99&lt;180,Weather_Site!M99+180,Weather_Site!M99-180)</f>
        <v>180</v>
      </c>
      <c r="J101" s="51" t="e">
        <f t="shared" si="15"/>
        <v>#DIV/0!</v>
      </c>
      <c r="K101" s="51">
        <f t="shared" si="16"/>
        <v>2.1429999999999998</v>
      </c>
      <c r="L101" s="51" t="e">
        <f t="shared" si="17"/>
        <v>#DIV/0!</v>
      </c>
      <c r="M101" s="51" t="e">
        <f t="shared" si="18"/>
        <v>#DIV/0!</v>
      </c>
      <c r="N101" s="54" t="e">
        <f t="shared" si="19"/>
        <v>#DIV/0!</v>
      </c>
      <c r="O101" s="51">
        <f t="shared" si="20"/>
        <v>1</v>
      </c>
      <c r="P101" s="52" t="e">
        <f t="shared" si="21"/>
        <v>#DIV/0!</v>
      </c>
      <c r="Q101" s="52" t="e">
        <f t="shared" si="22"/>
        <v>#DIV/0!</v>
      </c>
      <c r="R101" s="51" t="e">
        <f t="shared" si="23"/>
        <v>#DIV/0!</v>
      </c>
      <c r="S101" s="52" t="e">
        <f t="shared" si="24"/>
        <v>#DIV/0!</v>
      </c>
      <c r="T101" s="450" t="e">
        <f t="shared" si="25"/>
        <v>#DIV/0!</v>
      </c>
    </row>
    <row r="102" spans="1:20" x14ac:dyDescent="0.35">
      <c r="A102" s="45" t="str">
        <f>Weather_Site!A100</f>
        <v>Sat</v>
      </c>
      <c r="B102" s="46">
        <f>Weather_Site!B100</f>
        <v>0</v>
      </c>
      <c r="C102" s="47">
        <f>Weather_Site!C100</f>
        <v>0</v>
      </c>
      <c r="D102" s="48">
        <f>Weather_Site!D100</f>
        <v>0</v>
      </c>
      <c r="E102" s="48">
        <f>Weather_Site!E100</f>
        <v>0</v>
      </c>
      <c r="F102" s="49">
        <f>Weather_Site!F100</f>
        <v>0</v>
      </c>
      <c r="G102" s="48">
        <f>Weather_Site!G100</f>
        <v>0</v>
      </c>
      <c r="H102" s="180">
        <f t="shared" si="26"/>
        <v>0</v>
      </c>
      <c r="I102" s="48">
        <f>IF(Weather_Site!M100&lt;180,Weather_Site!M100+180,Weather_Site!M100-180)</f>
        <v>180</v>
      </c>
      <c r="J102" s="51" t="e">
        <f t="shared" si="15"/>
        <v>#DIV/0!</v>
      </c>
      <c r="K102" s="51">
        <f t="shared" si="16"/>
        <v>2.1429999999999998</v>
      </c>
      <c r="L102" s="51" t="e">
        <f t="shared" si="17"/>
        <v>#DIV/0!</v>
      </c>
      <c r="M102" s="51" t="e">
        <f t="shared" si="18"/>
        <v>#DIV/0!</v>
      </c>
      <c r="N102" s="54" t="e">
        <f t="shared" si="19"/>
        <v>#DIV/0!</v>
      </c>
      <c r="O102" s="51">
        <f t="shared" si="20"/>
        <v>1</v>
      </c>
      <c r="P102" s="52" t="e">
        <f t="shared" si="21"/>
        <v>#DIV/0!</v>
      </c>
      <c r="Q102" s="52" t="e">
        <f t="shared" si="22"/>
        <v>#DIV/0!</v>
      </c>
      <c r="R102" s="51" t="e">
        <f t="shared" si="23"/>
        <v>#DIV/0!</v>
      </c>
      <c r="S102" s="52" t="e">
        <f t="shared" si="24"/>
        <v>#DIV/0!</v>
      </c>
      <c r="T102" s="450" t="e">
        <f t="shared" si="25"/>
        <v>#DIV/0!</v>
      </c>
    </row>
    <row r="103" spans="1:20" x14ac:dyDescent="0.35">
      <c r="A103" s="45" t="str">
        <f>Weather_Site!A101</f>
        <v>Sat</v>
      </c>
      <c r="B103" s="46">
        <f>Weather_Site!B101</f>
        <v>0</v>
      </c>
      <c r="C103" s="47">
        <f>Weather_Site!C101</f>
        <v>0</v>
      </c>
      <c r="D103" s="48">
        <f>Weather_Site!D101</f>
        <v>0</v>
      </c>
      <c r="E103" s="48">
        <f>Weather_Site!E101</f>
        <v>0</v>
      </c>
      <c r="F103" s="49">
        <f>Weather_Site!F101</f>
        <v>0</v>
      </c>
      <c r="G103" s="48">
        <f>Weather_Site!G101</f>
        <v>0</v>
      </c>
      <c r="H103" s="180">
        <f t="shared" si="26"/>
        <v>0</v>
      </c>
      <c r="I103" s="48">
        <f>IF(Weather_Site!M101&lt;180,Weather_Site!M101+180,Weather_Site!M101-180)</f>
        <v>180</v>
      </c>
      <c r="J103" s="51" t="e">
        <f t="shared" si="15"/>
        <v>#DIV/0!</v>
      </c>
      <c r="K103" s="51">
        <f t="shared" si="16"/>
        <v>2.1429999999999998</v>
      </c>
      <c r="L103" s="51" t="e">
        <f t="shared" si="17"/>
        <v>#DIV/0!</v>
      </c>
      <c r="M103" s="51" t="e">
        <f t="shared" si="18"/>
        <v>#DIV/0!</v>
      </c>
      <c r="N103" s="54" t="e">
        <f t="shared" si="19"/>
        <v>#DIV/0!</v>
      </c>
      <c r="O103" s="51">
        <f t="shared" si="20"/>
        <v>1</v>
      </c>
      <c r="P103" s="52" t="e">
        <f t="shared" si="21"/>
        <v>#DIV/0!</v>
      </c>
      <c r="Q103" s="52" t="e">
        <f t="shared" si="22"/>
        <v>#DIV/0!</v>
      </c>
      <c r="R103" s="51" t="e">
        <f t="shared" si="23"/>
        <v>#DIV/0!</v>
      </c>
      <c r="S103" s="52" t="e">
        <f t="shared" si="24"/>
        <v>#DIV/0!</v>
      </c>
      <c r="T103" s="450" t="e">
        <f t="shared" si="25"/>
        <v>#DIV/0!</v>
      </c>
    </row>
    <row r="104" spans="1:20" x14ac:dyDescent="0.35">
      <c r="A104" s="23" t="str">
        <f>Weather_Site!A102</f>
        <v>Sat</v>
      </c>
      <c r="B104" s="24">
        <f>Weather_Site!B102</f>
        <v>0</v>
      </c>
      <c r="C104" s="25">
        <f>Weather_Site!C102</f>
        <v>0</v>
      </c>
      <c r="D104" s="27">
        <f>Weather_Site!D102</f>
        <v>0</v>
      </c>
      <c r="E104" s="27">
        <f>Weather_Site!E102</f>
        <v>0</v>
      </c>
      <c r="F104" s="28">
        <f>Weather_Site!F102</f>
        <v>0</v>
      </c>
      <c r="G104" s="27">
        <f>Weather_Site!G102</f>
        <v>0</v>
      </c>
      <c r="H104" s="180">
        <f t="shared" si="26"/>
        <v>0</v>
      </c>
      <c r="I104" s="27">
        <f>IF(Weather_Site!M102&lt;180,Weather_Site!M102+180,Weather_Site!M102-180)</f>
        <v>180</v>
      </c>
      <c r="J104" s="32" t="e">
        <f t="shared" si="15"/>
        <v>#DIV/0!</v>
      </c>
      <c r="K104" s="32">
        <f t="shared" si="16"/>
        <v>2.1429999999999998</v>
      </c>
      <c r="L104" s="32" t="e">
        <f t="shared" si="17"/>
        <v>#DIV/0!</v>
      </c>
      <c r="M104" s="32" t="e">
        <f t="shared" si="18"/>
        <v>#DIV/0!</v>
      </c>
      <c r="N104" s="31" t="e">
        <f t="shared" si="19"/>
        <v>#DIV/0!</v>
      </c>
      <c r="O104" s="32">
        <f t="shared" si="20"/>
        <v>1</v>
      </c>
      <c r="P104" s="33" t="e">
        <f t="shared" si="21"/>
        <v>#DIV/0!</v>
      </c>
      <c r="Q104" s="33" t="e">
        <f t="shared" si="22"/>
        <v>#DIV/0!</v>
      </c>
      <c r="R104" s="32" t="e">
        <f t="shared" si="23"/>
        <v>#DIV/0!</v>
      </c>
      <c r="S104" s="33" t="e">
        <f t="shared" si="24"/>
        <v>#DIV/0!</v>
      </c>
      <c r="T104" s="451" t="e">
        <f t="shared" si="25"/>
        <v>#DIV/0!</v>
      </c>
    </row>
    <row r="105" spans="1:20" x14ac:dyDescent="0.35">
      <c r="A105" s="23" t="str">
        <f>Weather_Site!A103</f>
        <v>Sat</v>
      </c>
      <c r="B105" s="24">
        <f>Weather_Site!B103</f>
        <v>0</v>
      </c>
      <c r="C105" s="25">
        <f>Weather_Site!C103</f>
        <v>0</v>
      </c>
      <c r="D105" s="27">
        <f>Weather_Site!D103</f>
        <v>0</v>
      </c>
      <c r="E105" s="27">
        <f>Weather_Site!E103</f>
        <v>0</v>
      </c>
      <c r="F105" s="28">
        <f>Weather_Site!F103</f>
        <v>0</v>
      </c>
      <c r="G105" s="27">
        <f>Weather_Site!G103</f>
        <v>0</v>
      </c>
      <c r="H105" s="180">
        <f t="shared" si="26"/>
        <v>0</v>
      </c>
      <c r="I105" s="27">
        <f>IF(Weather_Site!M103&lt;180,Weather_Site!M103+180,Weather_Site!M103-180)</f>
        <v>180</v>
      </c>
      <c r="J105" s="32" t="e">
        <f t="shared" si="15"/>
        <v>#DIV/0!</v>
      </c>
      <c r="K105" s="32">
        <f t="shared" si="16"/>
        <v>2.1429999999999998</v>
      </c>
      <c r="L105" s="32" t="e">
        <f t="shared" si="17"/>
        <v>#DIV/0!</v>
      </c>
      <c r="M105" s="32" t="e">
        <f t="shared" si="18"/>
        <v>#DIV/0!</v>
      </c>
      <c r="N105" s="31" t="e">
        <f t="shared" si="19"/>
        <v>#DIV/0!</v>
      </c>
      <c r="O105" s="32">
        <f t="shared" si="20"/>
        <v>1</v>
      </c>
      <c r="P105" s="33" t="e">
        <f t="shared" si="21"/>
        <v>#DIV/0!</v>
      </c>
      <c r="Q105" s="33" t="e">
        <f t="shared" si="22"/>
        <v>#DIV/0!</v>
      </c>
      <c r="R105" s="32" t="e">
        <f t="shared" si="23"/>
        <v>#DIV/0!</v>
      </c>
      <c r="S105" s="33" t="e">
        <f t="shared" si="24"/>
        <v>#DIV/0!</v>
      </c>
      <c r="T105" s="451" t="e">
        <f t="shared" si="25"/>
        <v>#DIV/0!</v>
      </c>
    </row>
    <row r="106" spans="1:20" x14ac:dyDescent="0.35">
      <c r="A106" s="23" t="str">
        <f>Weather_Site!A104</f>
        <v>Sat</v>
      </c>
      <c r="B106" s="24">
        <f>Weather_Site!B104</f>
        <v>0</v>
      </c>
      <c r="C106" s="25">
        <f>Weather_Site!C104</f>
        <v>0</v>
      </c>
      <c r="D106" s="27">
        <f>Weather_Site!D104</f>
        <v>0</v>
      </c>
      <c r="E106" s="27">
        <f>Weather_Site!E104</f>
        <v>0</v>
      </c>
      <c r="F106" s="28">
        <f>Weather_Site!F104</f>
        <v>0</v>
      </c>
      <c r="G106" s="27">
        <f>Weather_Site!G104</f>
        <v>0</v>
      </c>
      <c r="H106" s="180">
        <f t="shared" si="26"/>
        <v>0</v>
      </c>
      <c r="I106" s="27">
        <f>IF(Weather_Site!M104&lt;180,Weather_Site!M104+180,Weather_Site!M104-180)</f>
        <v>180</v>
      </c>
      <c r="J106" s="32" t="e">
        <f t="shared" si="15"/>
        <v>#DIV/0!</v>
      </c>
      <c r="K106" s="32">
        <f t="shared" si="16"/>
        <v>2.1429999999999998</v>
      </c>
      <c r="L106" s="32" t="e">
        <f t="shared" si="17"/>
        <v>#DIV/0!</v>
      </c>
      <c r="M106" s="32" t="e">
        <f t="shared" si="18"/>
        <v>#DIV/0!</v>
      </c>
      <c r="N106" s="31" t="e">
        <f t="shared" si="19"/>
        <v>#DIV/0!</v>
      </c>
      <c r="O106" s="32">
        <f t="shared" si="20"/>
        <v>1</v>
      </c>
      <c r="P106" s="33" t="e">
        <f t="shared" si="21"/>
        <v>#DIV/0!</v>
      </c>
      <c r="Q106" s="33" t="e">
        <f t="shared" si="22"/>
        <v>#DIV/0!</v>
      </c>
      <c r="R106" s="32" t="e">
        <f t="shared" si="23"/>
        <v>#DIV/0!</v>
      </c>
      <c r="S106" s="33" t="e">
        <f t="shared" si="24"/>
        <v>#DIV/0!</v>
      </c>
      <c r="T106" s="451" t="e">
        <f t="shared" si="25"/>
        <v>#DIV/0!</v>
      </c>
    </row>
    <row r="107" spans="1:20" x14ac:dyDescent="0.35">
      <c r="A107" s="23" t="str">
        <f>Weather_Site!A105</f>
        <v>Sat</v>
      </c>
      <c r="B107" s="24">
        <f>Weather_Site!B105</f>
        <v>0</v>
      </c>
      <c r="C107" s="25">
        <f>Weather_Site!C105</f>
        <v>0</v>
      </c>
      <c r="D107" s="27">
        <f>Weather_Site!D105</f>
        <v>0</v>
      </c>
      <c r="E107" s="27">
        <f>Weather_Site!E105</f>
        <v>0</v>
      </c>
      <c r="F107" s="28">
        <f>Weather_Site!F105</f>
        <v>0</v>
      </c>
      <c r="G107" s="27">
        <f>Weather_Site!G105</f>
        <v>0</v>
      </c>
      <c r="H107" s="180">
        <f t="shared" si="26"/>
        <v>0</v>
      </c>
      <c r="I107" s="27">
        <f>IF(Weather_Site!M105&lt;180,Weather_Site!M105+180,Weather_Site!M105-180)</f>
        <v>180</v>
      </c>
      <c r="J107" s="32" t="e">
        <f t="shared" si="15"/>
        <v>#DIV/0!</v>
      </c>
      <c r="K107" s="32">
        <f t="shared" si="16"/>
        <v>2.1429999999999998</v>
      </c>
      <c r="L107" s="32" t="e">
        <f t="shared" si="17"/>
        <v>#DIV/0!</v>
      </c>
      <c r="M107" s="32" t="e">
        <f t="shared" si="18"/>
        <v>#DIV/0!</v>
      </c>
      <c r="N107" s="31" t="e">
        <f t="shared" si="19"/>
        <v>#DIV/0!</v>
      </c>
      <c r="O107" s="32">
        <f t="shared" si="20"/>
        <v>1</v>
      </c>
      <c r="P107" s="33" t="e">
        <f t="shared" si="21"/>
        <v>#DIV/0!</v>
      </c>
      <c r="Q107" s="33" t="e">
        <f t="shared" si="22"/>
        <v>#DIV/0!</v>
      </c>
      <c r="R107" s="32" t="e">
        <f t="shared" si="23"/>
        <v>#DIV/0!</v>
      </c>
      <c r="S107" s="33" t="e">
        <f t="shared" si="24"/>
        <v>#DIV/0!</v>
      </c>
      <c r="T107" s="451" t="e">
        <f t="shared" si="25"/>
        <v>#DIV/0!</v>
      </c>
    </row>
    <row r="108" spans="1:20" x14ac:dyDescent="0.35">
      <c r="A108" s="23" t="str">
        <f>Weather_Site!A106</f>
        <v>Sat</v>
      </c>
      <c r="B108" s="24">
        <f>Weather_Site!B106</f>
        <v>0</v>
      </c>
      <c r="C108" s="25">
        <f>Weather_Site!C106</f>
        <v>0</v>
      </c>
      <c r="D108" s="27">
        <f>Weather_Site!D106</f>
        <v>0</v>
      </c>
      <c r="E108" s="27">
        <f>Weather_Site!E106</f>
        <v>0</v>
      </c>
      <c r="F108" s="28">
        <f>Weather_Site!F106</f>
        <v>0</v>
      </c>
      <c r="G108" s="27">
        <f>Weather_Site!G106</f>
        <v>0</v>
      </c>
      <c r="H108" s="180">
        <f t="shared" si="26"/>
        <v>0</v>
      </c>
      <c r="I108" s="27">
        <f>IF(Weather_Site!M106&lt;180,Weather_Site!M106+180,Weather_Site!M106-180)</f>
        <v>180</v>
      </c>
      <c r="J108" s="32" t="e">
        <f t="shared" si="15"/>
        <v>#DIV/0!</v>
      </c>
      <c r="K108" s="32">
        <f t="shared" si="16"/>
        <v>2.1429999999999998</v>
      </c>
      <c r="L108" s="32" t="e">
        <f t="shared" si="17"/>
        <v>#DIV/0!</v>
      </c>
      <c r="M108" s="32" t="e">
        <f t="shared" si="18"/>
        <v>#DIV/0!</v>
      </c>
      <c r="N108" s="31" t="e">
        <f t="shared" si="19"/>
        <v>#DIV/0!</v>
      </c>
      <c r="O108" s="32">
        <f t="shared" si="20"/>
        <v>1</v>
      </c>
      <c r="P108" s="33" t="e">
        <f t="shared" si="21"/>
        <v>#DIV/0!</v>
      </c>
      <c r="Q108" s="33" t="e">
        <f t="shared" si="22"/>
        <v>#DIV/0!</v>
      </c>
      <c r="R108" s="32" t="e">
        <f t="shared" si="23"/>
        <v>#DIV/0!</v>
      </c>
      <c r="S108" s="33" t="e">
        <f t="shared" si="24"/>
        <v>#DIV/0!</v>
      </c>
      <c r="T108" s="451" t="e">
        <f t="shared" si="25"/>
        <v>#DIV/0!</v>
      </c>
    </row>
    <row r="109" spans="1:20" x14ac:dyDescent="0.35">
      <c r="A109" s="23" t="str">
        <f>Weather_Site!A107</f>
        <v>Sat</v>
      </c>
      <c r="B109" s="24">
        <f>Weather_Site!B107</f>
        <v>0</v>
      </c>
      <c r="C109" s="25">
        <f>Weather_Site!C107</f>
        <v>0</v>
      </c>
      <c r="D109" s="27">
        <f>Weather_Site!D107</f>
        <v>0</v>
      </c>
      <c r="E109" s="27">
        <f>Weather_Site!E107</f>
        <v>0</v>
      </c>
      <c r="F109" s="28">
        <f>Weather_Site!F107</f>
        <v>0</v>
      </c>
      <c r="G109" s="27">
        <f>Weather_Site!G107</f>
        <v>0</v>
      </c>
      <c r="H109" s="180">
        <f t="shared" si="26"/>
        <v>0</v>
      </c>
      <c r="I109" s="27">
        <f>IF(Weather_Site!M107&lt;180,Weather_Site!M107+180,Weather_Site!M107-180)</f>
        <v>180</v>
      </c>
      <c r="J109" s="32" t="e">
        <f t="shared" si="15"/>
        <v>#DIV/0!</v>
      </c>
      <c r="K109" s="32">
        <f t="shared" si="16"/>
        <v>2.1429999999999998</v>
      </c>
      <c r="L109" s="32" t="e">
        <f t="shared" si="17"/>
        <v>#DIV/0!</v>
      </c>
      <c r="M109" s="32" t="e">
        <f t="shared" si="18"/>
        <v>#DIV/0!</v>
      </c>
      <c r="N109" s="31" t="e">
        <f t="shared" si="19"/>
        <v>#DIV/0!</v>
      </c>
      <c r="O109" s="32">
        <f t="shared" si="20"/>
        <v>1</v>
      </c>
      <c r="P109" s="33" t="e">
        <f t="shared" si="21"/>
        <v>#DIV/0!</v>
      </c>
      <c r="Q109" s="33" t="e">
        <f t="shared" si="22"/>
        <v>#DIV/0!</v>
      </c>
      <c r="R109" s="32" t="e">
        <f t="shared" si="23"/>
        <v>#DIV/0!</v>
      </c>
      <c r="S109" s="33" t="e">
        <f t="shared" si="24"/>
        <v>#DIV/0!</v>
      </c>
      <c r="T109" s="451" t="e">
        <f t="shared" si="25"/>
        <v>#DIV/0!</v>
      </c>
    </row>
    <row r="110" spans="1:20" x14ac:dyDescent="0.35">
      <c r="A110" s="23" t="str">
        <f>Weather_Site!A108</f>
        <v>Sat</v>
      </c>
      <c r="B110" s="24">
        <f>Weather_Site!B108</f>
        <v>0</v>
      </c>
      <c r="C110" s="25">
        <f>Weather_Site!C108</f>
        <v>0</v>
      </c>
      <c r="D110" s="27">
        <f>Weather_Site!D108</f>
        <v>0</v>
      </c>
      <c r="E110" s="27">
        <f>Weather_Site!E108</f>
        <v>0</v>
      </c>
      <c r="F110" s="28">
        <f>Weather_Site!F108</f>
        <v>0</v>
      </c>
      <c r="G110" s="27">
        <f>Weather_Site!G108</f>
        <v>0</v>
      </c>
      <c r="H110" s="180">
        <f t="shared" si="26"/>
        <v>0</v>
      </c>
      <c r="I110" s="27">
        <f>IF(Weather_Site!M108&lt;180,Weather_Site!M108+180,Weather_Site!M108-180)</f>
        <v>180</v>
      </c>
      <c r="J110" s="32" t="e">
        <f t="shared" si="15"/>
        <v>#DIV/0!</v>
      </c>
      <c r="K110" s="32">
        <f t="shared" si="16"/>
        <v>2.1429999999999998</v>
      </c>
      <c r="L110" s="32" t="e">
        <f t="shared" si="17"/>
        <v>#DIV/0!</v>
      </c>
      <c r="M110" s="32" t="e">
        <f t="shared" si="18"/>
        <v>#DIV/0!</v>
      </c>
      <c r="N110" s="31" t="e">
        <f t="shared" si="19"/>
        <v>#DIV/0!</v>
      </c>
      <c r="O110" s="32">
        <f t="shared" si="20"/>
        <v>1</v>
      </c>
      <c r="P110" s="33" t="e">
        <f t="shared" si="21"/>
        <v>#DIV/0!</v>
      </c>
      <c r="Q110" s="33" t="e">
        <f t="shared" si="22"/>
        <v>#DIV/0!</v>
      </c>
      <c r="R110" s="32" t="e">
        <f t="shared" si="23"/>
        <v>#DIV/0!</v>
      </c>
      <c r="S110" s="33" t="e">
        <f t="shared" si="24"/>
        <v>#DIV/0!</v>
      </c>
      <c r="T110" s="451" t="e">
        <f t="shared" si="25"/>
        <v>#DIV/0!</v>
      </c>
    </row>
    <row r="111" spans="1:20" x14ac:dyDescent="0.35">
      <c r="A111" s="23" t="str">
        <f>Weather_Site!A109</f>
        <v>Sat</v>
      </c>
      <c r="B111" s="24">
        <f>Weather_Site!B109</f>
        <v>0</v>
      </c>
      <c r="C111" s="25">
        <f>Weather_Site!C109</f>
        <v>0</v>
      </c>
      <c r="D111" s="27">
        <f>Weather_Site!D109</f>
        <v>0</v>
      </c>
      <c r="E111" s="27">
        <f>Weather_Site!E109</f>
        <v>0</v>
      </c>
      <c r="F111" s="28">
        <f>Weather_Site!F109</f>
        <v>0</v>
      </c>
      <c r="G111" s="27">
        <f>Weather_Site!G109</f>
        <v>0</v>
      </c>
      <c r="H111" s="180">
        <f t="shared" si="26"/>
        <v>0</v>
      </c>
      <c r="I111" s="27">
        <f>IF(Weather_Site!M109&lt;180,Weather_Site!M109+180,Weather_Site!M109-180)</f>
        <v>180</v>
      </c>
      <c r="J111" s="32" t="e">
        <f t="shared" si="15"/>
        <v>#DIV/0!</v>
      </c>
      <c r="K111" s="32">
        <f t="shared" si="16"/>
        <v>2.1429999999999998</v>
      </c>
      <c r="L111" s="32" t="e">
        <f t="shared" si="17"/>
        <v>#DIV/0!</v>
      </c>
      <c r="M111" s="32" t="e">
        <f t="shared" si="18"/>
        <v>#DIV/0!</v>
      </c>
      <c r="N111" s="31" t="e">
        <f t="shared" si="19"/>
        <v>#DIV/0!</v>
      </c>
      <c r="O111" s="32">
        <f t="shared" si="20"/>
        <v>1</v>
      </c>
      <c r="P111" s="33" t="e">
        <f t="shared" si="21"/>
        <v>#DIV/0!</v>
      </c>
      <c r="Q111" s="33" t="e">
        <f t="shared" si="22"/>
        <v>#DIV/0!</v>
      </c>
      <c r="R111" s="32" t="e">
        <f t="shared" si="23"/>
        <v>#DIV/0!</v>
      </c>
      <c r="S111" s="33" t="e">
        <f t="shared" si="24"/>
        <v>#DIV/0!</v>
      </c>
      <c r="T111" s="451" t="e">
        <f t="shared" si="25"/>
        <v>#DIV/0!</v>
      </c>
    </row>
    <row r="112" spans="1:20" x14ac:dyDescent="0.35">
      <c r="A112" s="23" t="str">
        <f>Weather_Site!A110</f>
        <v>Sat</v>
      </c>
      <c r="B112" s="24">
        <f>Weather_Site!B110</f>
        <v>0</v>
      </c>
      <c r="C112" s="25">
        <f>Weather_Site!C110</f>
        <v>0</v>
      </c>
      <c r="D112" s="27">
        <f>Weather_Site!D110</f>
        <v>0</v>
      </c>
      <c r="E112" s="27">
        <f>Weather_Site!E110</f>
        <v>0</v>
      </c>
      <c r="F112" s="28">
        <f>Weather_Site!F110</f>
        <v>0</v>
      </c>
      <c r="G112" s="27">
        <f>Weather_Site!G110</f>
        <v>0</v>
      </c>
      <c r="H112" s="180">
        <f t="shared" si="26"/>
        <v>0</v>
      </c>
      <c r="I112" s="27">
        <f>IF(Weather_Site!M110&lt;180,Weather_Site!M110+180,Weather_Site!M110-180)</f>
        <v>180</v>
      </c>
      <c r="J112" s="32" t="e">
        <f t="shared" si="15"/>
        <v>#DIV/0!</v>
      </c>
      <c r="K112" s="32">
        <f t="shared" si="16"/>
        <v>2.1429999999999998</v>
      </c>
      <c r="L112" s="32" t="e">
        <f t="shared" si="17"/>
        <v>#DIV/0!</v>
      </c>
      <c r="M112" s="32" t="e">
        <f t="shared" si="18"/>
        <v>#DIV/0!</v>
      </c>
      <c r="N112" s="31" t="e">
        <f t="shared" si="19"/>
        <v>#DIV/0!</v>
      </c>
      <c r="O112" s="32">
        <f t="shared" si="20"/>
        <v>1</v>
      </c>
      <c r="P112" s="33" t="e">
        <f t="shared" si="21"/>
        <v>#DIV/0!</v>
      </c>
      <c r="Q112" s="33" t="e">
        <f t="shared" si="22"/>
        <v>#DIV/0!</v>
      </c>
      <c r="R112" s="32" t="e">
        <f t="shared" si="23"/>
        <v>#DIV/0!</v>
      </c>
      <c r="S112" s="33" t="e">
        <f t="shared" si="24"/>
        <v>#DIV/0!</v>
      </c>
      <c r="T112" s="451" t="e">
        <f t="shared" si="25"/>
        <v>#DIV/0!</v>
      </c>
    </row>
    <row r="113" spans="1:20" x14ac:dyDescent="0.35">
      <c r="A113" s="23" t="str">
        <f>Weather_Site!A111</f>
        <v>Sat</v>
      </c>
      <c r="B113" s="24">
        <f>Weather_Site!B111</f>
        <v>0</v>
      </c>
      <c r="C113" s="25">
        <f>Weather_Site!C111</f>
        <v>0</v>
      </c>
      <c r="D113" s="27">
        <f>Weather_Site!D111</f>
        <v>0</v>
      </c>
      <c r="E113" s="27">
        <f>Weather_Site!E111</f>
        <v>0</v>
      </c>
      <c r="F113" s="28">
        <f>Weather_Site!F111</f>
        <v>0</v>
      </c>
      <c r="G113" s="27">
        <f>Weather_Site!G111</f>
        <v>0</v>
      </c>
      <c r="H113" s="180">
        <f t="shared" si="26"/>
        <v>0</v>
      </c>
      <c r="I113" s="27">
        <f>IF(Weather_Site!M111&lt;180,Weather_Site!M111+180,Weather_Site!M111-180)</f>
        <v>180</v>
      </c>
      <c r="J113" s="32" t="e">
        <f t="shared" si="15"/>
        <v>#DIV/0!</v>
      </c>
      <c r="K113" s="32">
        <f t="shared" si="16"/>
        <v>2.1429999999999998</v>
      </c>
      <c r="L113" s="32" t="e">
        <f t="shared" si="17"/>
        <v>#DIV/0!</v>
      </c>
      <c r="M113" s="32" t="e">
        <f t="shared" si="18"/>
        <v>#DIV/0!</v>
      </c>
      <c r="N113" s="31" t="e">
        <f t="shared" si="19"/>
        <v>#DIV/0!</v>
      </c>
      <c r="O113" s="32">
        <f t="shared" si="20"/>
        <v>1</v>
      </c>
      <c r="P113" s="33" t="e">
        <f t="shared" si="21"/>
        <v>#DIV/0!</v>
      </c>
      <c r="Q113" s="33" t="e">
        <f t="shared" si="22"/>
        <v>#DIV/0!</v>
      </c>
      <c r="R113" s="32" t="e">
        <f t="shared" si="23"/>
        <v>#DIV/0!</v>
      </c>
      <c r="S113" s="33" t="e">
        <f t="shared" si="24"/>
        <v>#DIV/0!</v>
      </c>
      <c r="T113" s="451" t="e">
        <f t="shared" si="25"/>
        <v>#DIV/0!</v>
      </c>
    </row>
    <row r="114" spans="1:20" x14ac:dyDescent="0.35">
      <c r="A114" s="23" t="str">
        <f>Weather_Site!A112</f>
        <v>Sat</v>
      </c>
      <c r="B114" s="24">
        <f>Weather_Site!B112</f>
        <v>0</v>
      </c>
      <c r="C114" s="25">
        <f>Weather_Site!C112</f>
        <v>0</v>
      </c>
      <c r="D114" s="27">
        <f>Weather_Site!D112</f>
        <v>0</v>
      </c>
      <c r="E114" s="27">
        <f>Weather_Site!E112</f>
        <v>0</v>
      </c>
      <c r="F114" s="28">
        <f>Weather_Site!F112</f>
        <v>0</v>
      </c>
      <c r="G114" s="27">
        <f>Weather_Site!G112</f>
        <v>0</v>
      </c>
      <c r="H114" s="180">
        <f t="shared" si="26"/>
        <v>0</v>
      </c>
      <c r="I114" s="27">
        <f>IF(Weather_Site!M112&lt;180,Weather_Site!M112+180,Weather_Site!M112-180)</f>
        <v>180</v>
      </c>
      <c r="J114" s="32" t="e">
        <f t="shared" si="15"/>
        <v>#DIV/0!</v>
      </c>
      <c r="K114" s="32">
        <f t="shared" si="16"/>
        <v>2.1429999999999998</v>
      </c>
      <c r="L114" s="32" t="e">
        <f t="shared" si="17"/>
        <v>#DIV/0!</v>
      </c>
      <c r="M114" s="32" t="e">
        <f t="shared" si="18"/>
        <v>#DIV/0!</v>
      </c>
      <c r="N114" s="31" t="e">
        <f t="shared" si="19"/>
        <v>#DIV/0!</v>
      </c>
      <c r="O114" s="32">
        <f t="shared" si="20"/>
        <v>1</v>
      </c>
      <c r="P114" s="33" t="e">
        <f t="shared" si="21"/>
        <v>#DIV/0!</v>
      </c>
      <c r="Q114" s="33" t="e">
        <f t="shared" si="22"/>
        <v>#DIV/0!</v>
      </c>
      <c r="R114" s="32" t="e">
        <f t="shared" si="23"/>
        <v>#DIV/0!</v>
      </c>
      <c r="S114" s="33" t="e">
        <f t="shared" si="24"/>
        <v>#DIV/0!</v>
      </c>
      <c r="T114" s="451" t="e">
        <f t="shared" si="25"/>
        <v>#DIV/0!</v>
      </c>
    </row>
    <row r="115" spans="1:20" x14ac:dyDescent="0.35">
      <c r="A115" s="23" t="str">
        <f>Weather_Site!A113</f>
        <v>Sat</v>
      </c>
      <c r="B115" s="24">
        <f>Weather_Site!B113</f>
        <v>0</v>
      </c>
      <c r="C115" s="25">
        <f>Weather_Site!C113</f>
        <v>0</v>
      </c>
      <c r="D115" s="27">
        <f>Weather_Site!D113</f>
        <v>0</v>
      </c>
      <c r="E115" s="27">
        <f>Weather_Site!E113</f>
        <v>0</v>
      </c>
      <c r="F115" s="28">
        <f>Weather_Site!F113</f>
        <v>0</v>
      </c>
      <c r="G115" s="27">
        <f>Weather_Site!G113</f>
        <v>0</v>
      </c>
      <c r="H115" s="180">
        <f t="shared" si="26"/>
        <v>0</v>
      </c>
      <c r="I115" s="27">
        <f>IF(Weather_Site!M113&lt;180,Weather_Site!M113+180,Weather_Site!M113-180)</f>
        <v>180</v>
      </c>
      <c r="J115" s="32" t="e">
        <f t="shared" si="15"/>
        <v>#DIV/0!</v>
      </c>
      <c r="K115" s="32">
        <f t="shared" si="16"/>
        <v>2.1429999999999998</v>
      </c>
      <c r="L115" s="32" t="e">
        <f t="shared" si="17"/>
        <v>#DIV/0!</v>
      </c>
      <c r="M115" s="32" t="e">
        <f t="shared" si="18"/>
        <v>#DIV/0!</v>
      </c>
      <c r="N115" s="31" t="e">
        <f t="shared" si="19"/>
        <v>#DIV/0!</v>
      </c>
      <c r="O115" s="32">
        <f t="shared" si="20"/>
        <v>1</v>
      </c>
      <c r="P115" s="33" t="e">
        <f t="shared" si="21"/>
        <v>#DIV/0!</v>
      </c>
      <c r="Q115" s="33" t="e">
        <f t="shared" si="22"/>
        <v>#DIV/0!</v>
      </c>
      <c r="R115" s="32" t="e">
        <f t="shared" si="23"/>
        <v>#DIV/0!</v>
      </c>
      <c r="S115" s="33" t="e">
        <f t="shared" si="24"/>
        <v>#DIV/0!</v>
      </c>
      <c r="T115" s="451" t="e">
        <f t="shared" si="25"/>
        <v>#DIV/0!</v>
      </c>
    </row>
    <row r="116" spans="1:20" x14ac:dyDescent="0.35">
      <c r="A116" s="23" t="str">
        <f>Weather_Site!A114</f>
        <v>Sat</v>
      </c>
      <c r="B116" s="24">
        <f>Weather_Site!B114</f>
        <v>0</v>
      </c>
      <c r="C116" s="25">
        <f>Weather_Site!C114</f>
        <v>0</v>
      </c>
      <c r="D116" s="27">
        <f>Weather_Site!D114</f>
        <v>0</v>
      </c>
      <c r="E116" s="27">
        <f>Weather_Site!E114</f>
        <v>0</v>
      </c>
      <c r="F116" s="28">
        <f>Weather_Site!F114</f>
        <v>0</v>
      </c>
      <c r="G116" s="27">
        <f>Weather_Site!G114</f>
        <v>0</v>
      </c>
      <c r="H116" s="180">
        <f t="shared" si="26"/>
        <v>0</v>
      </c>
      <c r="I116" s="27">
        <f>IF(Weather_Site!M114&lt;180,Weather_Site!M114+180,Weather_Site!M114-180)</f>
        <v>180</v>
      </c>
      <c r="J116" s="32" t="e">
        <f t="shared" si="15"/>
        <v>#DIV/0!</v>
      </c>
      <c r="K116" s="32">
        <f t="shared" si="16"/>
        <v>2.1429999999999998</v>
      </c>
      <c r="L116" s="32" t="e">
        <f t="shared" si="17"/>
        <v>#DIV/0!</v>
      </c>
      <c r="M116" s="32" t="e">
        <f t="shared" si="18"/>
        <v>#DIV/0!</v>
      </c>
      <c r="N116" s="31" t="e">
        <f t="shared" si="19"/>
        <v>#DIV/0!</v>
      </c>
      <c r="O116" s="32">
        <f t="shared" si="20"/>
        <v>1</v>
      </c>
      <c r="P116" s="33" t="e">
        <f t="shared" si="21"/>
        <v>#DIV/0!</v>
      </c>
      <c r="Q116" s="33" t="e">
        <f t="shared" si="22"/>
        <v>#DIV/0!</v>
      </c>
      <c r="R116" s="32" t="e">
        <f t="shared" si="23"/>
        <v>#DIV/0!</v>
      </c>
      <c r="S116" s="33" t="e">
        <f t="shared" si="24"/>
        <v>#DIV/0!</v>
      </c>
      <c r="T116" s="451" t="e">
        <f t="shared" si="25"/>
        <v>#DIV/0!</v>
      </c>
    </row>
    <row r="117" spans="1:20" x14ac:dyDescent="0.35">
      <c r="A117" s="23" t="str">
        <f>Weather_Site!A115</f>
        <v>Sat</v>
      </c>
      <c r="B117" s="24">
        <f>Weather_Site!B115</f>
        <v>0</v>
      </c>
      <c r="C117" s="25">
        <f>Weather_Site!C115</f>
        <v>0</v>
      </c>
      <c r="D117" s="27">
        <f>Weather_Site!D115</f>
        <v>0</v>
      </c>
      <c r="E117" s="27">
        <f>Weather_Site!E115</f>
        <v>0</v>
      </c>
      <c r="F117" s="28">
        <f>Weather_Site!F115</f>
        <v>0</v>
      </c>
      <c r="G117" s="27">
        <f>Weather_Site!G115</f>
        <v>0</v>
      </c>
      <c r="H117" s="180">
        <f t="shared" si="26"/>
        <v>0</v>
      </c>
      <c r="I117" s="27">
        <f>IF(Weather_Site!M115&lt;180,Weather_Site!M115+180,Weather_Site!M115-180)</f>
        <v>180</v>
      </c>
      <c r="J117" s="32" t="e">
        <f t="shared" si="15"/>
        <v>#DIV/0!</v>
      </c>
      <c r="K117" s="32">
        <f t="shared" si="16"/>
        <v>2.1429999999999998</v>
      </c>
      <c r="L117" s="32" t="e">
        <f t="shared" si="17"/>
        <v>#DIV/0!</v>
      </c>
      <c r="M117" s="32" t="e">
        <f t="shared" si="18"/>
        <v>#DIV/0!</v>
      </c>
      <c r="N117" s="31" t="e">
        <f t="shared" si="19"/>
        <v>#DIV/0!</v>
      </c>
      <c r="O117" s="32">
        <f t="shared" si="20"/>
        <v>1</v>
      </c>
      <c r="P117" s="33" t="e">
        <f t="shared" si="21"/>
        <v>#DIV/0!</v>
      </c>
      <c r="Q117" s="33" t="e">
        <f t="shared" si="22"/>
        <v>#DIV/0!</v>
      </c>
      <c r="R117" s="32" t="e">
        <f t="shared" si="23"/>
        <v>#DIV/0!</v>
      </c>
      <c r="S117" s="33" t="e">
        <f t="shared" si="24"/>
        <v>#DIV/0!</v>
      </c>
      <c r="T117" s="451" t="e">
        <f t="shared" si="25"/>
        <v>#DIV/0!</v>
      </c>
    </row>
    <row r="118" spans="1:20" x14ac:dyDescent="0.35">
      <c r="A118" s="23" t="str">
        <f>Weather_Site!A116</f>
        <v>Sat</v>
      </c>
      <c r="B118" s="24">
        <f>Weather_Site!B116</f>
        <v>0</v>
      </c>
      <c r="C118" s="25">
        <f>Weather_Site!C116</f>
        <v>0</v>
      </c>
      <c r="D118" s="27">
        <f>Weather_Site!D116</f>
        <v>0</v>
      </c>
      <c r="E118" s="27">
        <f>Weather_Site!E116</f>
        <v>0</v>
      </c>
      <c r="F118" s="28">
        <f>Weather_Site!F116</f>
        <v>0</v>
      </c>
      <c r="G118" s="27">
        <f>Weather_Site!G116</f>
        <v>0</v>
      </c>
      <c r="H118" s="180">
        <f t="shared" ref="H118:H153" si="27">C$4</f>
        <v>0</v>
      </c>
      <c r="I118" s="27">
        <f>IF(Weather_Site!M116&lt;180,Weather_Site!M116+180,Weather_Site!M116-180)</f>
        <v>180</v>
      </c>
      <c r="J118" s="32" t="e">
        <f t="shared" si="15"/>
        <v>#DIV/0!</v>
      </c>
      <c r="K118" s="32">
        <f t="shared" si="16"/>
        <v>2.1429999999999998</v>
      </c>
      <c r="L118" s="32" t="e">
        <f t="shared" si="17"/>
        <v>#DIV/0!</v>
      </c>
      <c r="M118" s="32" t="e">
        <f t="shared" si="18"/>
        <v>#DIV/0!</v>
      </c>
      <c r="N118" s="31" t="e">
        <f t="shared" si="19"/>
        <v>#DIV/0!</v>
      </c>
      <c r="O118" s="32">
        <f t="shared" si="20"/>
        <v>1</v>
      </c>
      <c r="P118" s="33" t="e">
        <f t="shared" si="21"/>
        <v>#DIV/0!</v>
      </c>
      <c r="Q118" s="33" t="e">
        <f t="shared" si="22"/>
        <v>#DIV/0!</v>
      </c>
      <c r="R118" s="32" t="e">
        <f t="shared" si="23"/>
        <v>#DIV/0!</v>
      </c>
      <c r="S118" s="33" t="e">
        <f t="shared" si="24"/>
        <v>#DIV/0!</v>
      </c>
      <c r="T118" s="451" t="e">
        <f t="shared" si="25"/>
        <v>#DIV/0!</v>
      </c>
    </row>
    <row r="119" spans="1:20" x14ac:dyDescent="0.35">
      <c r="A119" s="23" t="str">
        <f>Weather_Site!A117</f>
        <v>Sat</v>
      </c>
      <c r="B119" s="24">
        <f>Weather_Site!B117</f>
        <v>0</v>
      </c>
      <c r="C119" s="25">
        <f>Weather_Site!C117</f>
        <v>0</v>
      </c>
      <c r="D119" s="27">
        <f>Weather_Site!D117</f>
        <v>0</v>
      </c>
      <c r="E119" s="27">
        <f>Weather_Site!E117</f>
        <v>0</v>
      </c>
      <c r="F119" s="28">
        <f>Weather_Site!F117</f>
        <v>0</v>
      </c>
      <c r="G119" s="27">
        <f>Weather_Site!G117</f>
        <v>0</v>
      </c>
      <c r="H119" s="180">
        <f t="shared" si="27"/>
        <v>0</v>
      </c>
      <c r="I119" s="27">
        <f>IF(Weather_Site!M117&lt;180,Weather_Site!M117+180,Weather_Site!M117-180)</f>
        <v>180</v>
      </c>
      <c r="J119" s="32" t="e">
        <f t="shared" si="15"/>
        <v>#DIV/0!</v>
      </c>
      <c r="K119" s="32">
        <f t="shared" si="16"/>
        <v>2.1429999999999998</v>
      </c>
      <c r="L119" s="32" t="e">
        <f t="shared" si="17"/>
        <v>#DIV/0!</v>
      </c>
      <c r="M119" s="32" t="e">
        <f t="shared" si="18"/>
        <v>#DIV/0!</v>
      </c>
      <c r="N119" s="31" t="e">
        <f t="shared" si="19"/>
        <v>#DIV/0!</v>
      </c>
      <c r="O119" s="32">
        <f t="shared" si="20"/>
        <v>1</v>
      </c>
      <c r="P119" s="33" t="e">
        <f t="shared" si="21"/>
        <v>#DIV/0!</v>
      </c>
      <c r="Q119" s="33" t="e">
        <f t="shared" si="22"/>
        <v>#DIV/0!</v>
      </c>
      <c r="R119" s="32" t="e">
        <f t="shared" si="23"/>
        <v>#DIV/0!</v>
      </c>
      <c r="S119" s="33" t="e">
        <f t="shared" si="24"/>
        <v>#DIV/0!</v>
      </c>
      <c r="T119" s="451" t="e">
        <f t="shared" si="25"/>
        <v>#DIV/0!</v>
      </c>
    </row>
    <row r="120" spans="1:20" x14ac:dyDescent="0.35">
      <c r="A120" s="23" t="str">
        <f>Weather_Site!A118</f>
        <v>Sat</v>
      </c>
      <c r="B120" s="24">
        <f>Weather_Site!B118</f>
        <v>0</v>
      </c>
      <c r="C120" s="25">
        <f>Weather_Site!C118</f>
        <v>0</v>
      </c>
      <c r="D120" s="27">
        <f>Weather_Site!D118</f>
        <v>0</v>
      </c>
      <c r="E120" s="27">
        <f>Weather_Site!E118</f>
        <v>0</v>
      </c>
      <c r="F120" s="28">
        <f>Weather_Site!F118</f>
        <v>0</v>
      </c>
      <c r="G120" s="27">
        <f>Weather_Site!G118</f>
        <v>0</v>
      </c>
      <c r="H120" s="180">
        <f t="shared" si="27"/>
        <v>0</v>
      </c>
      <c r="I120" s="27">
        <f>IF(Weather_Site!M118&lt;180,Weather_Site!M118+180,Weather_Site!M118-180)</f>
        <v>180</v>
      </c>
      <c r="J120" s="32" t="e">
        <f t="shared" si="15"/>
        <v>#DIV/0!</v>
      </c>
      <c r="K120" s="32">
        <f t="shared" si="16"/>
        <v>2.1429999999999998</v>
      </c>
      <c r="L120" s="32" t="e">
        <f t="shared" si="17"/>
        <v>#DIV/0!</v>
      </c>
      <c r="M120" s="32" t="e">
        <f t="shared" si="18"/>
        <v>#DIV/0!</v>
      </c>
      <c r="N120" s="31" t="e">
        <f t="shared" si="19"/>
        <v>#DIV/0!</v>
      </c>
      <c r="O120" s="32">
        <f t="shared" si="20"/>
        <v>1</v>
      </c>
      <c r="P120" s="33" t="e">
        <f t="shared" si="21"/>
        <v>#DIV/0!</v>
      </c>
      <c r="Q120" s="33" t="e">
        <f t="shared" si="22"/>
        <v>#DIV/0!</v>
      </c>
      <c r="R120" s="32" t="e">
        <f t="shared" si="23"/>
        <v>#DIV/0!</v>
      </c>
      <c r="S120" s="33" t="e">
        <f t="shared" si="24"/>
        <v>#DIV/0!</v>
      </c>
      <c r="T120" s="451" t="e">
        <f t="shared" si="25"/>
        <v>#DIV/0!</v>
      </c>
    </row>
    <row r="121" spans="1:20" x14ac:dyDescent="0.35">
      <c r="A121" s="23" t="str">
        <f>Weather_Site!A119</f>
        <v>Sat</v>
      </c>
      <c r="B121" s="24">
        <f>Weather_Site!B119</f>
        <v>0</v>
      </c>
      <c r="C121" s="25">
        <f>Weather_Site!C119</f>
        <v>0</v>
      </c>
      <c r="D121" s="27">
        <f>Weather_Site!D119</f>
        <v>0</v>
      </c>
      <c r="E121" s="27">
        <f>Weather_Site!E119</f>
        <v>0</v>
      </c>
      <c r="F121" s="28">
        <f>Weather_Site!F119</f>
        <v>0</v>
      </c>
      <c r="G121" s="27">
        <f>Weather_Site!G119</f>
        <v>0</v>
      </c>
      <c r="H121" s="180">
        <f t="shared" si="27"/>
        <v>0</v>
      </c>
      <c r="I121" s="27">
        <f>IF(Weather_Site!M119&lt;180,Weather_Site!M119+180,Weather_Site!M119-180)</f>
        <v>180</v>
      </c>
      <c r="J121" s="32" t="e">
        <f t="shared" si="15"/>
        <v>#DIV/0!</v>
      </c>
      <c r="K121" s="32">
        <f t="shared" si="16"/>
        <v>2.1429999999999998</v>
      </c>
      <c r="L121" s="32" t="e">
        <f t="shared" si="17"/>
        <v>#DIV/0!</v>
      </c>
      <c r="M121" s="32" t="e">
        <f t="shared" si="18"/>
        <v>#DIV/0!</v>
      </c>
      <c r="N121" s="31" t="e">
        <f t="shared" si="19"/>
        <v>#DIV/0!</v>
      </c>
      <c r="O121" s="32">
        <f t="shared" si="20"/>
        <v>1</v>
      </c>
      <c r="P121" s="33" t="e">
        <f t="shared" si="21"/>
        <v>#DIV/0!</v>
      </c>
      <c r="Q121" s="33" t="e">
        <f t="shared" si="22"/>
        <v>#DIV/0!</v>
      </c>
      <c r="R121" s="32" t="e">
        <f t="shared" si="23"/>
        <v>#DIV/0!</v>
      </c>
      <c r="S121" s="33" t="e">
        <f t="shared" si="24"/>
        <v>#DIV/0!</v>
      </c>
      <c r="T121" s="451" t="e">
        <f t="shared" si="25"/>
        <v>#DIV/0!</v>
      </c>
    </row>
    <row r="122" spans="1:20" x14ac:dyDescent="0.35">
      <c r="A122" s="23" t="str">
        <f>Weather_Site!A120</f>
        <v>Sat</v>
      </c>
      <c r="B122" s="24">
        <f>Weather_Site!B120</f>
        <v>0</v>
      </c>
      <c r="C122" s="25">
        <f>Weather_Site!C120</f>
        <v>0</v>
      </c>
      <c r="D122" s="27">
        <f>Weather_Site!D120</f>
        <v>0</v>
      </c>
      <c r="E122" s="27">
        <f>Weather_Site!E120</f>
        <v>0</v>
      </c>
      <c r="F122" s="28">
        <f>Weather_Site!F120</f>
        <v>0</v>
      </c>
      <c r="G122" s="27">
        <f>Weather_Site!G120</f>
        <v>0</v>
      </c>
      <c r="H122" s="180">
        <f t="shared" si="27"/>
        <v>0</v>
      </c>
      <c r="I122" s="27">
        <f>IF(Weather_Site!M120&lt;180,Weather_Site!M120+180,Weather_Site!M120-180)</f>
        <v>180</v>
      </c>
      <c r="J122" s="32" t="e">
        <f t="shared" si="15"/>
        <v>#DIV/0!</v>
      </c>
      <c r="K122" s="32">
        <f t="shared" si="16"/>
        <v>2.1429999999999998</v>
      </c>
      <c r="L122" s="32" t="e">
        <f t="shared" si="17"/>
        <v>#DIV/0!</v>
      </c>
      <c r="M122" s="32" t="e">
        <f t="shared" si="18"/>
        <v>#DIV/0!</v>
      </c>
      <c r="N122" s="31" t="e">
        <f t="shared" si="19"/>
        <v>#DIV/0!</v>
      </c>
      <c r="O122" s="32">
        <f t="shared" si="20"/>
        <v>1</v>
      </c>
      <c r="P122" s="33" t="e">
        <f t="shared" si="21"/>
        <v>#DIV/0!</v>
      </c>
      <c r="Q122" s="33" t="e">
        <f t="shared" si="22"/>
        <v>#DIV/0!</v>
      </c>
      <c r="R122" s="32" t="e">
        <f t="shared" si="23"/>
        <v>#DIV/0!</v>
      </c>
      <c r="S122" s="33" t="e">
        <f t="shared" si="24"/>
        <v>#DIV/0!</v>
      </c>
      <c r="T122" s="451" t="e">
        <f t="shared" si="25"/>
        <v>#DIV/0!</v>
      </c>
    </row>
    <row r="123" spans="1:20" x14ac:dyDescent="0.35">
      <c r="A123" s="23" t="str">
        <f>Weather_Site!A121</f>
        <v>Sat</v>
      </c>
      <c r="B123" s="24">
        <f>Weather_Site!B121</f>
        <v>0</v>
      </c>
      <c r="C123" s="25">
        <f>Weather_Site!C121</f>
        <v>0</v>
      </c>
      <c r="D123" s="27">
        <f>Weather_Site!D121</f>
        <v>0</v>
      </c>
      <c r="E123" s="27">
        <f>Weather_Site!E121</f>
        <v>0</v>
      </c>
      <c r="F123" s="28">
        <f>Weather_Site!F121</f>
        <v>0</v>
      </c>
      <c r="G123" s="27">
        <f>Weather_Site!G121</f>
        <v>0</v>
      </c>
      <c r="H123" s="180">
        <f t="shared" si="27"/>
        <v>0</v>
      </c>
      <c r="I123" s="27">
        <f>IF(Weather_Site!M121&lt;180,Weather_Site!M121+180,Weather_Site!M121-180)</f>
        <v>180</v>
      </c>
      <c r="J123" s="32" t="e">
        <f t="shared" si="15"/>
        <v>#DIV/0!</v>
      </c>
      <c r="K123" s="32">
        <f t="shared" si="16"/>
        <v>2.1429999999999998</v>
      </c>
      <c r="L123" s="32" t="e">
        <f t="shared" si="17"/>
        <v>#DIV/0!</v>
      </c>
      <c r="M123" s="32" t="e">
        <f t="shared" si="18"/>
        <v>#DIV/0!</v>
      </c>
      <c r="N123" s="31" t="e">
        <f t="shared" si="19"/>
        <v>#DIV/0!</v>
      </c>
      <c r="O123" s="32">
        <f t="shared" si="20"/>
        <v>1</v>
      </c>
      <c r="P123" s="33" t="e">
        <f t="shared" si="21"/>
        <v>#DIV/0!</v>
      </c>
      <c r="Q123" s="33" t="e">
        <f t="shared" si="22"/>
        <v>#DIV/0!</v>
      </c>
      <c r="R123" s="32" t="e">
        <f t="shared" si="23"/>
        <v>#DIV/0!</v>
      </c>
      <c r="S123" s="33" t="e">
        <f t="shared" si="24"/>
        <v>#DIV/0!</v>
      </c>
      <c r="T123" s="451" t="e">
        <f t="shared" si="25"/>
        <v>#DIV/0!</v>
      </c>
    </row>
    <row r="124" spans="1:20" x14ac:dyDescent="0.35">
      <c r="A124" s="23" t="str">
        <f>Weather_Site!A122</f>
        <v>Sat</v>
      </c>
      <c r="B124" s="24">
        <f>Weather_Site!B122</f>
        <v>0</v>
      </c>
      <c r="C124" s="25">
        <f>Weather_Site!C122</f>
        <v>0</v>
      </c>
      <c r="D124" s="27">
        <f>Weather_Site!D122</f>
        <v>0</v>
      </c>
      <c r="E124" s="27">
        <f>Weather_Site!E122</f>
        <v>0</v>
      </c>
      <c r="F124" s="28">
        <f>Weather_Site!F122</f>
        <v>0</v>
      </c>
      <c r="G124" s="27">
        <f>Weather_Site!G122</f>
        <v>0</v>
      </c>
      <c r="H124" s="180">
        <f t="shared" si="27"/>
        <v>0</v>
      </c>
      <c r="I124" s="27">
        <f>IF(Weather_Site!M122&lt;180,Weather_Site!M122+180,Weather_Site!M122-180)</f>
        <v>180</v>
      </c>
      <c r="J124" s="32" t="e">
        <f t="shared" si="15"/>
        <v>#DIV/0!</v>
      </c>
      <c r="K124" s="32">
        <f t="shared" si="16"/>
        <v>2.1429999999999998</v>
      </c>
      <c r="L124" s="32" t="e">
        <f t="shared" si="17"/>
        <v>#DIV/0!</v>
      </c>
      <c r="M124" s="32" t="e">
        <f t="shared" si="18"/>
        <v>#DIV/0!</v>
      </c>
      <c r="N124" s="31" t="e">
        <f t="shared" si="19"/>
        <v>#DIV/0!</v>
      </c>
      <c r="O124" s="32">
        <f t="shared" si="20"/>
        <v>1</v>
      </c>
      <c r="P124" s="33" t="e">
        <f t="shared" si="21"/>
        <v>#DIV/0!</v>
      </c>
      <c r="Q124" s="33" t="e">
        <f t="shared" si="22"/>
        <v>#DIV/0!</v>
      </c>
      <c r="R124" s="32" t="e">
        <f t="shared" si="23"/>
        <v>#DIV/0!</v>
      </c>
      <c r="S124" s="33" t="e">
        <f t="shared" si="24"/>
        <v>#DIV/0!</v>
      </c>
      <c r="T124" s="451" t="e">
        <f t="shared" si="25"/>
        <v>#DIV/0!</v>
      </c>
    </row>
    <row r="125" spans="1:20" x14ac:dyDescent="0.35">
      <c r="A125" s="23" t="str">
        <f>Weather_Site!A123</f>
        <v>Sat</v>
      </c>
      <c r="B125" s="24">
        <f>Weather_Site!B123</f>
        <v>0</v>
      </c>
      <c r="C125" s="25">
        <f>Weather_Site!C123</f>
        <v>0</v>
      </c>
      <c r="D125" s="27">
        <f>Weather_Site!D123</f>
        <v>0</v>
      </c>
      <c r="E125" s="27">
        <f>Weather_Site!E123</f>
        <v>0</v>
      </c>
      <c r="F125" s="28">
        <f>Weather_Site!F123</f>
        <v>0</v>
      </c>
      <c r="G125" s="27">
        <f>Weather_Site!G123</f>
        <v>0</v>
      </c>
      <c r="H125" s="180">
        <f t="shared" si="27"/>
        <v>0</v>
      </c>
      <c r="I125" s="27">
        <f>IF(Weather_Site!M123&lt;180,Weather_Site!M123+180,Weather_Site!M123-180)</f>
        <v>180</v>
      </c>
      <c r="J125" s="32" t="e">
        <f t="shared" si="15"/>
        <v>#DIV/0!</v>
      </c>
      <c r="K125" s="32">
        <f t="shared" si="16"/>
        <v>2.1429999999999998</v>
      </c>
      <c r="L125" s="32" t="e">
        <f t="shared" si="17"/>
        <v>#DIV/0!</v>
      </c>
      <c r="M125" s="32" t="e">
        <f t="shared" si="18"/>
        <v>#DIV/0!</v>
      </c>
      <c r="N125" s="31" t="e">
        <f t="shared" si="19"/>
        <v>#DIV/0!</v>
      </c>
      <c r="O125" s="32">
        <f t="shared" si="20"/>
        <v>1</v>
      </c>
      <c r="P125" s="33" t="e">
        <f t="shared" si="21"/>
        <v>#DIV/0!</v>
      </c>
      <c r="Q125" s="33" t="e">
        <f t="shared" si="22"/>
        <v>#DIV/0!</v>
      </c>
      <c r="R125" s="32" t="e">
        <f t="shared" si="23"/>
        <v>#DIV/0!</v>
      </c>
      <c r="S125" s="33" t="e">
        <f t="shared" si="24"/>
        <v>#DIV/0!</v>
      </c>
      <c r="T125" s="451" t="e">
        <f t="shared" si="25"/>
        <v>#DIV/0!</v>
      </c>
    </row>
    <row r="126" spans="1:20" x14ac:dyDescent="0.35">
      <c r="A126" s="23" t="str">
        <f>Weather_Site!A124</f>
        <v>Sat</v>
      </c>
      <c r="B126" s="24">
        <f>Weather_Site!B124</f>
        <v>0</v>
      </c>
      <c r="C126" s="25">
        <f>Weather_Site!C124</f>
        <v>0</v>
      </c>
      <c r="D126" s="27">
        <f>Weather_Site!D124</f>
        <v>0</v>
      </c>
      <c r="E126" s="27">
        <f>Weather_Site!E124</f>
        <v>0</v>
      </c>
      <c r="F126" s="28">
        <f>Weather_Site!F124</f>
        <v>0</v>
      </c>
      <c r="G126" s="27">
        <f>Weather_Site!G124</f>
        <v>0</v>
      </c>
      <c r="H126" s="180">
        <f t="shared" si="27"/>
        <v>0</v>
      </c>
      <c r="I126" s="27">
        <f>IF(Weather_Site!M124&lt;180,Weather_Site!M124+180,Weather_Site!M124-180)</f>
        <v>180</v>
      </c>
      <c r="J126" s="32" t="e">
        <f t="shared" si="15"/>
        <v>#DIV/0!</v>
      </c>
      <c r="K126" s="32">
        <f t="shared" si="16"/>
        <v>2.1429999999999998</v>
      </c>
      <c r="L126" s="32" t="e">
        <f t="shared" si="17"/>
        <v>#DIV/0!</v>
      </c>
      <c r="M126" s="32" t="e">
        <f t="shared" si="18"/>
        <v>#DIV/0!</v>
      </c>
      <c r="N126" s="31" t="e">
        <f t="shared" si="19"/>
        <v>#DIV/0!</v>
      </c>
      <c r="O126" s="32">
        <f t="shared" si="20"/>
        <v>1</v>
      </c>
      <c r="P126" s="33" t="e">
        <f t="shared" si="21"/>
        <v>#DIV/0!</v>
      </c>
      <c r="Q126" s="33" t="e">
        <f t="shared" si="22"/>
        <v>#DIV/0!</v>
      </c>
      <c r="R126" s="32" t="e">
        <f t="shared" si="23"/>
        <v>#DIV/0!</v>
      </c>
      <c r="S126" s="33" t="e">
        <f t="shared" si="24"/>
        <v>#DIV/0!</v>
      </c>
      <c r="T126" s="451" t="e">
        <f t="shared" si="25"/>
        <v>#DIV/0!</v>
      </c>
    </row>
    <row r="127" spans="1:20" x14ac:dyDescent="0.35">
      <c r="A127" s="23" t="str">
        <f>Weather_Site!A125</f>
        <v>Sat</v>
      </c>
      <c r="B127" s="24">
        <f>Weather_Site!B125</f>
        <v>0</v>
      </c>
      <c r="C127" s="25">
        <f>Weather_Site!C125</f>
        <v>0</v>
      </c>
      <c r="D127" s="27">
        <f>Weather_Site!D125</f>
        <v>0</v>
      </c>
      <c r="E127" s="27">
        <f>Weather_Site!E125</f>
        <v>0</v>
      </c>
      <c r="F127" s="28">
        <f>Weather_Site!F125</f>
        <v>0</v>
      </c>
      <c r="G127" s="27">
        <f>Weather_Site!G125</f>
        <v>0</v>
      </c>
      <c r="H127" s="180">
        <f t="shared" si="27"/>
        <v>0</v>
      </c>
      <c r="I127" s="27">
        <f>IF(Weather_Site!M125&lt;180,Weather_Site!M125+180,Weather_Site!M125-180)</f>
        <v>180</v>
      </c>
      <c r="J127" s="32" t="e">
        <f t="shared" si="15"/>
        <v>#DIV/0!</v>
      </c>
      <c r="K127" s="32">
        <f t="shared" si="16"/>
        <v>2.1429999999999998</v>
      </c>
      <c r="L127" s="32" t="e">
        <f t="shared" si="17"/>
        <v>#DIV/0!</v>
      </c>
      <c r="M127" s="32" t="e">
        <f t="shared" si="18"/>
        <v>#DIV/0!</v>
      </c>
      <c r="N127" s="31" t="e">
        <f t="shared" si="19"/>
        <v>#DIV/0!</v>
      </c>
      <c r="O127" s="32">
        <f t="shared" si="20"/>
        <v>1</v>
      </c>
      <c r="P127" s="33" t="e">
        <f t="shared" si="21"/>
        <v>#DIV/0!</v>
      </c>
      <c r="Q127" s="33" t="e">
        <f t="shared" si="22"/>
        <v>#DIV/0!</v>
      </c>
      <c r="R127" s="32" t="e">
        <f t="shared" si="23"/>
        <v>#DIV/0!</v>
      </c>
      <c r="S127" s="33" t="e">
        <f t="shared" si="24"/>
        <v>#DIV/0!</v>
      </c>
      <c r="T127" s="451" t="e">
        <f t="shared" si="25"/>
        <v>#DIV/0!</v>
      </c>
    </row>
    <row r="128" spans="1:20" x14ac:dyDescent="0.35">
      <c r="A128" s="23" t="str">
        <f>Weather_Site!A126</f>
        <v>Sat</v>
      </c>
      <c r="B128" s="24">
        <f>Weather_Site!B126</f>
        <v>0</v>
      </c>
      <c r="C128" s="25">
        <f>Weather_Site!C126</f>
        <v>0</v>
      </c>
      <c r="D128" s="27">
        <f>Weather_Site!D126</f>
        <v>0</v>
      </c>
      <c r="E128" s="27">
        <f>Weather_Site!E126</f>
        <v>0</v>
      </c>
      <c r="F128" s="28">
        <f>Weather_Site!F126</f>
        <v>0</v>
      </c>
      <c r="G128" s="27">
        <f>Weather_Site!G126</f>
        <v>0</v>
      </c>
      <c r="H128" s="180">
        <f t="shared" si="27"/>
        <v>0</v>
      </c>
      <c r="I128" s="27">
        <f>IF(Weather_Site!M126&lt;180,Weather_Site!M126+180,Weather_Site!M126-180)</f>
        <v>180</v>
      </c>
      <c r="J128" s="32" t="e">
        <f t="shared" si="15"/>
        <v>#DIV/0!</v>
      </c>
      <c r="K128" s="32">
        <f t="shared" si="16"/>
        <v>2.1429999999999998</v>
      </c>
      <c r="L128" s="32" t="e">
        <f t="shared" si="17"/>
        <v>#DIV/0!</v>
      </c>
      <c r="M128" s="32" t="e">
        <f t="shared" si="18"/>
        <v>#DIV/0!</v>
      </c>
      <c r="N128" s="31" t="e">
        <f t="shared" si="19"/>
        <v>#DIV/0!</v>
      </c>
      <c r="O128" s="32">
        <f t="shared" si="20"/>
        <v>1</v>
      </c>
      <c r="P128" s="33" t="e">
        <f t="shared" si="21"/>
        <v>#DIV/0!</v>
      </c>
      <c r="Q128" s="33" t="e">
        <f t="shared" si="22"/>
        <v>#DIV/0!</v>
      </c>
      <c r="R128" s="32" t="e">
        <f t="shared" si="23"/>
        <v>#DIV/0!</v>
      </c>
      <c r="S128" s="33" t="e">
        <f t="shared" si="24"/>
        <v>#DIV/0!</v>
      </c>
      <c r="T128" s="451" t="e">
        <f t="shared" si="25"/>
        <v>#DIV/0!</v>
      </c>
    </row>
    <row r="129" spans="1:20" x14ac:dyDescent="0.35">
      <c r="A129" s="23" t="str">
        <f>Weather_Site!A127</f>
        <v>Sat</v>
      </c>
      <c r="B129" s="24">
        <f>Weather_Site!B127</f>
        <v>0</v>
      </c>
      <c r="C129" s="25">
        <f>Weather_Site!C127</f>
        <v>0</v>
      </c>
      <c r="D129" s="27">
        <f>Weather_Site!D127</f>
        <v>0</v>
      </c>
      <c r="E129" s="27">
        <f>Weather_Site!E127</f>
        <v>0</v>
      </c>
      <c r="F129" s="28">
        <f>Weather_Site!F127</f>
        <v>0</v>
      </c>
      <c r="G129" s="27">
        <f>Weather_Site!G127</f>
        <v>0</v>
      </c>
      <c r="H129" s="180">
        <f t="shared" si="27"/>
        <v>0</v>
      </c>
      <c r="I129" s="27">
        <f>IF(Weather_Site!M127&lt;180,Weather_Site!M127+180,Weather_Site!M127-180)</f>
        <v>180</v>
      </c>
      <c r="J129" s="32" t="e">
        <f t="shared" si="15"/>
        <v>#DIV/0!</v>
      </c>
      <c r="K129" s="32">
        <f t="shared" si="16"/>
        <v>2.1429999999999998</v>
      </c>
      <c r="L129" s="32" t="e">
        <f t="shared" si="17"/>
        <v>#DIV/0!</v>
      </c>
      <c r="M129" s="32" t="e">
        <f t="shared" si="18"/>
        <v>#DIV/0!</v>
      </c>
      <c r="N129" s="31" t="e">
        <f t="shared" si="19"/>
        <v>#DIV/0!</v>
      </c>
      <c r="O129" s="32">
        <f t="shared" si="20"/>
        <v>1</v>
      </c>
      <c r="P129" s="33" t="e">
        <f t="shared" si="21"/>
        <v>#DIV/0!</v>
      </c>
      <c r="Q129" s="33" t="e">
        <f t="shared" si="22"/>
        <v>#DIV/0!</v>
      </c>
      <c r="R129" s="32" t="e">
        <f t="shared" si="23"/>
        <v>#DIV/0!</v>
      </c>
      <c r="S129" s="33" t="e">
        <f t="shared" si="24"/>
        <v>#DIV/0!</v>
      </c>
      <c r="T129" s="451" t="e">
        <f t="shared" si="25"/>
        <v>#DIV/0!</v>
      </c>
    </row>
    <row r="130" spans="1:20" x14ac:dyDescent="0.35">
      <c r="A130" s="23" t="str">
        <f>Weather_Site!A128</f>
        <v>Sat</v>
      </c>
      <c r="B130" s="24">
        <f>Weather_Site!B128</f>
        <v>0</v>
      </c>
      <c r="C130" s="25">
        <f>Weather_Site!C128</f>
        <v>0</v>
      </c>
      <c r="D130" s="27">
        <f>Weather_Site!D128</f>
        <v>0</v>
      </c>
      <c r="E130" s="27">
        <f>Weather_Site!E128</f>
        <v>0</v>
      </c>
      <c r="F130" s="28">
        <f>Weather_Site!F128</f>
        <v>0</v>
      </c>
      <c r="G130" s="27">
        <f>Weather_Site!G128</f>
        <v>0</v>
      </c>
      <c r="H130" s="180">
        <f t="shared" si="27"/>
        <v>0</v>
      </c>
      <c r="I130" s="27">
        <f>IF(Weather_Site!M128&lt;180,Weather_Site!M128+180,Weather_Site!M128-180)</f>
        <v>180</v>
      </c>
      <c r="J130" s="32" t="e">
        <f t="shared" si="15"/>
        <v>#DIV/0!</v>
      </c>
      <c r="K130" s="32">
        <f t="shared" si="16"/>
        <v>2.1429999999999998</v>
      </c>
      <c r="L130" s="32" t="e">
        <f t="shared" si="17"/>
        <v>#DIV/0!</v>
      </c>
      <c r="M130" s="32" t="e">
        <f t="shared" si="18"/>
        <v>#DIV/0!</v>
      </c>
      <c r="N130" s="31" t="e">
        <f t="shared" si="19"/>
        <v>#DIV/0!</v>
      </c>
      <c r="O130" s="32">
        <f t="shared" si="20"/>
        <v>1</v>
      </c>
      <c r="P130" s="33" t="e">
        <f t="shared" si="21"/>
        <v>#DIV/0!</v>
      </c>
      <c r="Q130" s="33" t="e">
        <f t="shared" si="22"/>
        <v>#DIV/0!</v>
      </c>
      <c r="R130" s="32" t="e">
        <f t="shared" si="23"/>
        <v>#DIV/0!</v>
      </c>
      <c r="S130" s="33" t="e">
        <f t="shared" si="24"/>
        <v>#DIV/0!</v>
      </c>
      <c r="T130" s="451" t="e">
        <f t="shared" si="25"/>
        <v>#DIV/0!</v>
      </c>
    </row>
    <row r="131" spans="1:20" x14ac:dyDescent="0.35">
      <c r="A131" s="23" t="str">
        <f>Weather_Site!A129</f>
        <v>Sat</v>
      </c>
      <c r="B131" s="24">
        <f>Weather_Site!B129</f>
        <v>0</v>
      </c>
      <c r="C131" s="25">
        <f>Weather_Site!C129</f>
        <v>0</v>
      </c>
      <c r="D131" s="27">
        <f>Weather_Site!D129</f>
        <v>0</v>
      </c>
      <c r="E131" s="27">
        <f>Weather_Site!E129</f>
        <v>0</v>
      </c>
      <c r="F131" s="28">
        <f>Weather_Site!F129</f>
        <v>0</v>
      </c>
      <c r="G131" s="27">
        <f>Weather_Site!G129</f>
        <v>0</v>
      </c>
      <c r="H131" s="180">
        <f t="shared" si="27"/>
        <v>0</v>
      </c>
      <c r="I131" s="27">
        <f>IF(Weather_Site!M129&lt;180,Weather_Site!M129+180,Weather_Site!M129-180)</f>
        <v>180</v>
      </c>
      <c r="J131" s="32" t="e">
        <f t="shared" si="15"/>
        <v>#DIV/0!</v>
      </c>
      <c r="K131" s="32">
        <f t="shared" si="16"/>
        <v>2.1429999999999998</v>
      </c>
      <c r="L131" s="32" t="e">
        <f t="shared" si="17"/>
        <v>#DIV/0!</v>
      </c>
      <c r="M131" s="32" t="e">
        <f t="shared" si="18"/>
        <v>#DIV/0!</v>
      </c>
      <c r="N131" s="31" t="e">
        <f t="shared" si="19"/>
        <v>#DIV/0!</v>
      </c>
      <c r="O131" s="32">
        <f t="shared" si="20"/>
        <v>1</v>
      </c>
      <c r="P131" s="33" t="e">
        <f t="shared" si="21"/>
        <v>#DIV/0!</v>
      </c>
      <c r="Q131" s="33" t="e">
        <f t="shared" si="22"/>
        <v>#DIV/0!</v>
      </c>
      <c r="R131" s="32" t="e">
        <f t="shared" si="23"/>
        <v>#DIV/0!</v>
      </c>
      <c r="S131" s="33" t="e">
        <f t="shared" si="24"/>
        <v>#DIV/0!</v>
      </c>
      <c r="T131" s="451" t="e">
        <f t="shared" si="25"/>
        <v>#DIV/0!</v>
      </c>
    </row>
    <row r="132" spans="1:20" x14ac:dyDescent="0.35">
      <c r="A132" s="23" t="str">
        <f>Weather_Site!A130</f>
        <v>Sat</v>
      </c>
      <c r="B132" s="24">
        <f>Weather_Site!B130</f>
        <v>0</v>
      </c>
      <c r="C132" s="25">
        <f>Weather_Site!C130</f>
        <v>0</v>
      </c>
      <c r="D132" s="27">
        <f>Weather_Site!D130</f>
        <v>0</v>
      </c>
      <c r="E132" s="27">
        <f>Weather_Site!E130</f>
        <v>0</v>
      </c>
      <c r="F132" s="28">
        <f>Weather_Site!F130</f>
        <v>0</v>
      </c>
      <c r="G132" s="27">
        <f>Weather_Site!G130</f>
        <v>0</v>
      </c>
      <c r="H132" s="180">
        <f t="shared" si="27"/>
        <v>0</v>
      </c>
      <c r="I132" s="27">
        <f>IF(Weather_Site!M130&lt;180,Weather_Site!M130+180,Weather_Site!M130-180)</f>
        <v>180</v>
      </c>
      <c r="J132" s="32" t="e">
        <f t="shared" si="15"/>
        <v>#DIV/0!</v>
      </c>
      <c r="K132" s="32">
        <f t="shared" si="16"/>
        <v>2.1429999999999998</v>
      </c>
      <c r="L132" s="32" t="e">
        <f t="shared" si="17"/>
        <v>#DIV/0!</v>
      </c>
      <c r="M132" s="32" t="e">
        <f t="shared" si="18"/>
        <v>#DIV/0!</v>
      </c>
      <c r="N132" s="31" t="e">
        <f t="shared" si="19"/>
        <v>#DIV/0!</v>
      </c>
      <c r="O132" s="32">
        <f t="shared" si="20"/>
        <v>1</v>
      </c>
      <c r="P132" s="33" t="e">
        <f t="shared" si="21"/>
        <v>#DIV/0!</v>
      </c>
      <c r="Q132" s="33" t="e">
        <f t="shared" si="22"/>
        <v>#DIV/0!</v>
      </c>
      <c r="R132" s="32" t="e">
        <f t="shared" si="23"/>
        <v>#DIV/0!</v>
      </c>
      <c r="S132" s="33" t="e">
        <f t="shared" si="24"/>
        <v>#DIV/0!</v>
      </c>
      <c r="T132" s="451" t="e">
        <f t="shared" si="25"/>
        <v>#DIV/0!</v>
      </c>
    </row>
    <row r="133" spans="1:20" x14ac:dyDescent="0.35">
      <c r="A133" s="23" t="str">
        <f>Weather_Site!A131</f>
        <v>Sat</v>
      </c>
      <c r="B133" s="24">
        <f>Weather_Site!B131</f>
        <v>0</v>
      </c>
      <c r="C133" s="25">
        <f>Weather_Site!C131</f>
        <v>0</v>
      </c>
      <c r="D133" s="27">
        <f>Weather_Site!D131</f>
        <v>0</v>
      </c>
      <c r="E133" s="27">
        <f>Weather_Site!E131</f>
        <v>0</v>
      </c>
      <c r="F133" s="28">
        <f>Weather_Site!F131</f>
        <v>0</v>
      </c>
      <c r="G133" s="27">
        <f>Weather_Site!G131</f>
        <v>0</v>
      </c>
      <c r="H133" s="180">
        <f t="shared" si="27"/>
        <v>0</v>
      </c>
      <c r="I133" s="27">
        <f>IF(Weather_Site!M131&lt;180,Weather_Site!M131+180,Weather_Site!M131-180)</f>
        <v>180</v>
      </c>
      <c r="J133" s="32" t="e">
        <f t="shared" si="15"/>
        <v>#DIV/0!</v>
      </c>
      <c r="K133" s="32">
        <f t="shared" si="16"/>
        <v>2.1429999999999998</v>
      </c>
      <c r="L133" s="32" t="e">
        <f t="shared" si="17"/>
        <v>#DIV/0!</v>
      </c>
      <c r="M133" s="32" t="e">
        <f t="shared" si="18"/>
        <v>#DIV/0!</v>
      </c>
      <c r="N133" s="31" t="e">
        <f t="shared" si="19"/>
        <v>#DIV/0!</v>
      </c>
      <c r="O133" s="32">
        <f t="shared" si="20"/>
        <v>1</v>
      </c>
      <c r="P133" s="33" t="e">
        <f t="shared" si="21"/>
        <v>#DIV/0!</v>
      </c>
      <c r="Q133" s="33" t="e">
        <f t="shared" si="22"/>
        <v>#DIV/0!</v>
      </c>
      <c r="R133" s="32" t="e">
        <f t="shared" si="23"/>
        <v>#DIV/0!</v>
      </c>
      <c r="S133" s="33" t="e">
        <f t="shared" si="24"/>
        <v>#DIV/0!</v>
      </c>
      <c r="T133" s="451" t="e">
        <f t="shared" si="25"/>
        <v>#DIV/0!</v>
      </c>
    </row>
    <row r="134" spans="1:20" x14ac:dyDescent="0.35">
      <c r="A134" s="23" t="str">
        <f>Weather_Site!A132</f>
        <v>Sat</v>
      </c>
      <c r="B134" s="24">
        <f>Weather_Site!B132</f>
        <v>0</v>
      </c>
      <c r="C134" s="25">
        <f>Weather_Site!C132</f>
        <v>0</v>
      </c>
      <c r="D134" s="27">
        <f>Weather_Site!D132</f>
        <v>0</v>
      </c>
      <c r="E134" s="27">
        <f>Weather_Site!E132</f>
        <v>0</v>
      </c>
      <c r="F134" s="28">
        <f>Weather_Site!F132</f>
        <v>0</v>
      </c>
      <c r="G134" s="27">
        <f>Weather_Site!G132</f>
        <v>0</v>
      </c>
      <c r="H134" s="180">
        <f t="shared" si="27"/>
        <v>0</v>
      </c>
      <c r="I134" s="27">
        <f>IF(Weather_Site!M132&lt;180,Weather_Site!M132+180,Weather_Site!M132-180)</f>
        <v>180</v>
      </c>
      <c r="J134" s="32" t="e">
        <f t="shared" si="15"/>
        <v>#DIV/0!</v>
      </c>
      <c r="K134" s="32">
        <f t="shared" si="16"/>
        <v>2.1429999999999998</v>
      </c>
      <c r="L134" s="32" t="e">
        <f t="shared" si="17"/>
        <v>#DIV/0!</v>
      </c>
      <c r="M134" s="32" t="e">
        <f t="shared" si="18"/>
        <v>#DIV/0!</v>
      </c>
      <c r="N134" s="31" t="e">
        <f t="shared" si="19"/>
        <v>#DIV/0!</v>
      </c>
      <c r="O134" s="32">
        <f t="shared" si="20"/>
        <v>1</v>
      </c>
      <c r="P134" s="33" t="e">
        <f t="shared" si="21"/>
        <v>#DIV/0!</v>
      </c>
      <c r="Q134" s="33" t="e">
        <f t="shared" si="22"/>
        <v>#DIV/0!</v>
      </c>
      <c r="R134" s="32" t="e">
        <f t="shared" si="23"/>
        <v>#DIV/0!</v>
      </c>
      <c r="S134" s="33" t="e">
        <f t="shared" si="24"/>
        <v>#DIV/0!</v>
      </c>
      <c r="T134" s="451" t="e">
        <f t="shared" si="25"/>
        <v>#DIV/0!</v>
      </c>
    </row>
    <row r="135" spans="1:20" x14ac:dyDescent="0.35">
      <c r="A135" s="23" t="str">
        <f>Weather_Site!A133</f>
        <v>Sat</v>
      </c>
      <c r="B135" s="24">
        <f>Weather_Site!B133</f>
        <v>0</v>
      </c>
      <c r="C135" s="25">
        <f>Weather_Site!C133</f>
        <v>0</v>
      </c>
      <c r="D135" s="27">
        <f>Weather_Site!D133</f>
        <v>0</v>
      </c>
      <c r="E135" s="27">
        <f>Weather_Site!E133</f>
        <v>0</v>
      </c>
      <c r="F135" s="28">
        <f>Weather_Site!F133</f>
        <v>0</v>
      </c>
      <c r="G135" s="27">
        <f>Weather_Site!G133</f>
        <v>0</v>
      </c>
      <c r="H135" s="180">
        <f t="shared" si="27"/>
        <v>0</v>
      </c>
      <c r="I135" s="27">
        <f>IF(Weather_Site!M133&lt;180,Weather_Site!M133+180,Weather_Site!M133-180)</f>
        <v>180</v>
      </c>
      <c r="J135" s="32" t="e">
        <f t="shared" si="15"/>
        <v>#DIV/0!</v>
      </c>
      <c r="K135" s="32">
        <f t="shared" si="16"/>
        <v>2.1429999999999998</v>
      </c>
      <c r="L135" s="32" t="e">
        <f t="shared" si="17"/>
        <v>#DIV/0!</v>
      </c>
      <c r="M135" s="32" t="e">
        <f t="shared" si="18"/>
        <v>#DIV/0!</v>
      </c>
      <c r="N135" s="31" t="e">
        <f t="shared" si="19"/>
        <v>#DIV/0!</v>
      </c>
      <c r="O135" s="32">
        <f t="shared" si="20"/>
        <v>1</v>
      </c>
      <c r="P135" s="33" t="e">
        <f t="shared" si="21"/>
        <v>#DIV/0!</v>
      </c>
      <c r="Q135" s="33" t="e">
        <f t="shared" si="22"/>
        <v>#DIV/0!</v>
      </c>
      <c r="R135" s="32" t="e">
        <f t="shared" si="23"/>
        <v>#DIV/0!</v>
      </c>
      <c r="S135" s="33" t="e">
        <f t="shared" si="24"/>
        <v>#DIV/0!</v>
      </c>
      <c r="T135" s="451" t="e">
        <f t="shared" si="25"/>
        <v>#DIV/0!</v>
      </c>
    </row>
    <row r="136" spans="1:20" x14ac:dyDescent="0.35">
      <c r="A136" s="23" t="str">
        <f>Weather_Site!A134</f>
        <v>Sat</v>
      </c>
      <c r="B136" s="24">
        <f>Weather_Site!B134</f>
        <v>0</v>
      </c>
      <c r="C136" s="25">
        <f>Weather_Site!C134</f>
        <v>0</v>
      </c>
      <c r="D136" s="27">
        <f>Weather_Site!D134</f>
        <v>0</v>
      </c>
      <c r="E136" s="27">
        <f>Weather_Site!E134</f>
        <v>0</v>
      </c>
      <c r="F136" s="28">
        <f>Weather_Site!F134</f>
        <v>0</v>
      </c>
      <c r="G136" s="27">
        <f>Weather_Site!G134</f>
        <v>0</v>
      </c>
      <c r="H136" s="180">
        <f t="shared" si="27"/>
        <v>0</v>
      </c>
      <c r="I136" s="27">
        <f>IF(Weather_Site!M134&lt;180,Weather_Site!M134+180,Weather_Site!M134-180)</f>
        <v>180</v>
      </c>
      <c r="J136" s="32" t="e">
        <f t="shared" si="15"/>
        <v>#DIV/0!</v>
      </c>
      <c r="K136" s="32">
        <f t="shared" si="16"/>
        <v>2.1429999999999998</v>
      </c>
      <c r="L136" s="32" t="e">
        <f t="shared" si="17"/>
        <v>#DIV/0!</v>
      </c>
      <c r="M136" s="32" t="e">
        <f t="shared" si="18"/>
        <v>#DIV/0!</v>
      </c>
      <c r="N136" s="31" t="e">
        <f t="shared" si="19"/>
        <v>#DIV/0!</v>
      </c>
      <c r="O136" s="32">
        <f t="shared" si="20"/>
        <v>1</v>
      </c>
      <c r="P136" s="33" t="e">
        <f t="shared" si="21"/>
        <v>#DIV/0!</v>
      </c>
      <c r="Q136" s="33" t="e">
        <f t="shared" si="22"/>
        <v>#DIV/0!</v>
      </c>
      <c r="R136" s="32" t="e">
        <f t="shared" si="23"/>
        <v>#DIV/0!</v>
      </c>
      <c r="S136" s="33" t="e">
        <f t="shared" si="24"/>
        <v>#DIV/0!</v>
      </c>
      <c r="T136" s="451" t="e">
        <f t="shared" si="25"/>
        <v>#DIV/0!</v>
      </c>
    </row>
    <row r="137" spans="1:20" x14ac:dyDescent="0.35">
      <c r="A137" s="23" t="str">
        <f>Weather_Site!A135</f>
        <v>Sat</v>
      </c>
      <c r="B137" s="24">
        <f>Weather_Site!B135</f>
        <v>0</v>
      </c>
      <c r="C137" s="25">
        <f>Weather_Site!C135</f>
        <v>0</v>
      </c>
      <c r="D137" s="27">
        <f>Weather_Site!D135</f>
        <v>0</v>
      </c>
      <c r="E137" s="27">
        <f>Weather_Site!E135</f>
        <v>0</v>
      </c>
      <c r="F137" s="28">
        <f>Weather_Site!F135</f>
        <v>0</v>
      </c>
      <c r="G137" s="27">
        <f>Weather_Site!G135</f>
        <v>0</v>
      </c>
      <c r="H137" s="180">
        <f t="shared" si="27"/>
        <v>0</v>
      </c>
      <c r="I137" s="27">
        <f>IF(Weather_Site!M135&lt;180,Weather_Site!M135+180,Weather_Site!M135-180)</f>
        <v>180</v>
      </c>
      <c r="J137" s="32" t="e">
        <f t="shared" si="15"/>
        <v>#DIV/0!</v>
      </c>
      <c r="K137" s="32">
        <f t="shared" si="16"/>
        <v>2.1429999999999998</v>
      </c>
      <c r="L137" s="32" t="e">
        <f t="shared" si="17"/>
        <v>#DIV/0!</v>
      </c>
      <c r="M137" s="32" t="e">
        <f t="shared" si="18"/>
        <v>#DIV/0!</v>
      </c>
      <c r="N137" s="31" t="e">
        <f t="shared" si="19"/>
        <v>#DIV/0!</v>
      </c>
      <c r="O137" s="32">
        <f t="shared" si="20"/>
        <v>1</v>
      </c>
      <c r="P137" s="33" t="e">
        <f t="shared" si="21"/>
        <v>#DIV/0!</v>
      </c>
      <c r="Q137" s="33" t="e">
        <f t="shared" si="22"/>
        <v>#DIV/0!</v>
      </c>
      <c r="R137" s="32" t="e">
        <f t="shared" si="23"/>
        <v>#DIV/0!</v>
      </c>
      <c r="S137" s="33" t="e">
        <f t="shared" si="24"/>
        <v>#DIV/0!</v>
      </c>
      <c r="T137" s="451" t="e">
        <f t="shared" si="25"/>
        <v>#DIV/0!</v>
      </c>
    </row>
    <row r="138" spans="1:20" x14ac:dyDescent="0.35">
      <c r="A138" s="23" t="str">
        <f>Weather_Site!A136</f>
        <v>Sat</v>
      </c>
      <c r="B138" s="24">
        <f>Weather_Site!B136</f>
        <v>0</v>
      </c>
      <c r="C138" s="25">
        <f>Weather_Site!C136</f>
        <v>0</v>
      </c>
      <c r="D138" s="27">
        <f>Weather_Site!D136</f>
        <v>0</v>
      </c>
      <c r="E138" s="27">
        <f>Weather_Site!E136</f>
        <v>0</v>
      </c>
      <c r="F138" s="28">
        <f>Weather_Site!F136</f>
        <v>0</v>
      </c>
      <c r="G138" s="27">
        <f>Weather_Site!G136</f>
        <v>0</v>
      </c>
      <c r="H138" s="180">
        <f t="shared" si="27"/>
        <v>0</v>
      </c>
      <c r="I138" s="27">
        <f>IF(Weather_Site!M136&lt;180,Weather_Site!M136+180,Weather_Site!M136-180)</f>
        <v>180</v>
      </c>
      <c r="J138" s="32" t="e">
        <f t="shared" si="15"/>
        <v>#DIV/0!</v>
      </c>
      <c r="K138" s="32">
        <f t="shared" si="16"/>
        <v>2.1429999999999998</v>
      </c>
      <c r="L138" s="32" t="e">
        <f t="shared" si="17"/>
        <v>#DIV/0!</v>
      </c>
      <c r="M138" s="32" t="e">
        <f t="shared" si="18"/>
        <v>#DIV/0!</v>
      </c>
      <c r="N138" s="31" t="e">
        <f t="shared" si="19"/>
        <v>#DIV/0!</v>
      </c>
      <c r="O138" s="32">
        <f t="shared" si="20"/>
        <v>1</v>
      </c>
      <c r="P138" s="33" t="e">
        <f t="shared" si="21"/>
        <v>#DIV/0!</v>
      </c>
      <c r="Q138" s="33" t="e">
        <f t="shared" si="22"/>
        <v>#DIV/0!</v>
      </c>
      <c r="R138" s="32" t="e">
        <f t="shared" si="23"/>
        <v>#DIV/0!</v>
      </c>
      <c r="S138" s="33" t="e">
        <f t="shared" si="24"/>
        <v>#DIV/0!</v>
      </c>
      <c r="T138" s="451" t="e">
        <f t="shared" si="25"/>
        <v>#DIV/0!</v>
      </c>
    </row>
    <row r="139" spans="1:20" x14ac:dyDescent="0.35">
      <c r="A139" s="23" t="str">
        <f>Weather_Site!A137</f>
        <v>Sat</v>
      </c>
      <c r="B139" s="24">
        <f>Weather_Site!B137</f>
        <v>0</v>
      </c>
      <c r="C139" s="25">
        <f>Weather_Site!C137</f>
        <v>0</v>
      </c>
      <c r="D139" s="27">
        <f>Weather_Site!D137</f>
        <v>0</v>
      </c>
      <c r="E139" s="27">
        <f>Weather_Site!E137</f>
        <v>0</v>
      </c>
      <c r="F139" s="28">
        <f>Weather_Site!F137</f>
        <v>0</v>
      </c>
      <c r="G139" s="27">
        <f>Weather_Site!G137</f>
        <v>0</v>
      </c>
      <c r="H139" s="180">
        <f t="shared" si="27"/>
        <v>0</v>
      </c>
      <c r="I139" s="27">
        <f>IF(Weather_Site!M137&lt;180,Weather_Site!M137+180,Weather_Site!M137-180)</f>
        <v>180</v>
      </c>
      <c r="J139" s="32" t="e">
        <f t="shared" si="15"/>
        <v>#DIV/0!</v>
      </c>
      <c r="K139" s="32">
        <f t="shared" si="16"/>
        <v>2.1429999999999998</v>
      </c>
      <c r="L139" s="32" t="e">
        <f t="shared" si="17"/>
        <v>#DIV/0!</v>
      </c>
      <c r="M139" s="32" t="e">
        <f t="shared" si="18"/>
        <v>#DIV/0!</v>
      </c>
      <c r="N139" s="31" t="e">
        <f t="shared" si="19"/>
        <v>#DIV/0!</v>
      </c>
      <c r="O139" s="32">
        <f t="shared" si="20"/>
        <v>1</v>
      </c>
      <c r="P139" s="33" t="e">
        <f t="shared" si="21"/>
        <v>#DIV/0!</v>
      </c>
      <c r="Q139" s="33" t="e">
        <f t="shared" si="22"/>
        <v>#DIV/0!</v>
      </c>
      <c r="R139" s="32" t="e">
        <f t="shared" si="23"/>
        <v>#DIV/0!</v>
      </c>
      <c r="S139" s="33" t="e">
        <f t="shared" si="24"/>
        <v>#DIV/0!</v>
      </c>
      <c r="T139" s="451" t="e">
        <f t="shared" si="25"/>
        <v>#DIV/0!</v>
      </c>
    </row>
    <row r="140" spans="1:20" x14ac:dyDescent="0.35">
      <c r="A140" s="23" t="str">
        <f>Weather_Site!A138</f>
        <v>Sat</v>
      </c>
      <c r="B140" s="24">
        <f>Weather_Site!B138</f>
        <v>0</v>
      </c>
      <c r="C140" s="25">
        <f>Weather_Site!C138</f>
        <v>0</v>
      </c>
      <c r="D140" s="27">
        <f>Weather_Site!D138</f>
        <v>0</v>
      </c>
      <c r="E140" s="27">
        <f>Weather_Site!E138</f>
        <v>0</v>
      </c>
      <c r="F140" s="28">
        <f>Weather_Site!F138</f>
        <v>0</v>
      </c>
      <c r="G140" s="27">
        <f>Weather_Site!G138</f>
        <v>0</v>
      </c>
      <c r="H140" s="180">
        <f t="shared" si="27"/>
        <v>0</v>
      </c>
      <c r="I140" s="27">
        <f>IF(Weather_Site!M138&lt;180,Weather_Site!M138+180,Weather_Site!M138-180)</f>
        <v>180</v>
      </c>
      <c r="J140" s="32" t="e">
        <f t="shared" si="15"/>
        <v>#DIV/0!</v>
      </c>
      <c r="K140" s="32">
        <f t="shared" si="16"/>
        <v>2.1429999999999998</v>
      </c>
      <c r="L140" s="32" t="e">
        <f t="shared" si="17"/>
        <v>#DIV/0!</v>
      </c>
      <c r="M140" s="32" t="e">
        <f t="shared" si="18"/>
        <v>#DIV/0!</v>
      </c>
      <c r="N140" s="31" t="e">
        <f t="shared" si="19"/>
        <v>#DIV/0!</v>
      </c>
      <c r="O140" s="32">
        <f t="shared" si="20"/>
        <v>1</v>
      </c>
      <c r="P140" s="33" t="e">
        <f t="shared" si="21"/>
        <v>#DIV/0!</v>
      </c>
      <c r="Q140" s="33" t="e">
        <f t="shared" si="22"/>
        <v>#DIV/0!</v>
      </c>
      <c r="R140" s="32" t="e">
        <f t="shared" si="23"/>
        <v>#DIV/0!</v>
      </c>
      <c r="S140" s="33" t="e">
        <f t="shared" si="24"/>
        <v>#DIV/0!</v>
      </c>
      <c r="T140" s="451" t="e">
        <f t="shared" si="25"/>
        <v>#DIV/0!</v>
      </c>
    </row>
    <row r="141" spans="1:20" x14ac:dyDescent="0.35">
      <c r="A141" s="23" t="str">
        <f>Weather_Site!A139</f>
        <v>Sat</v>
      </c>
      <c r="B141" s="24">
        <f>Weather_Site!B139</f>
        <v>0</v>
      </c>
      <c r="C141" s="25">
        <f>Weather_Site!C139</f>
        <v>0</v>
      </c>
      <c r="D141" s="27">
        <f>Weather_Site!D139</f>
        <v>0</v>
      </c>
      <c r="E141" s="27">
        <f>Weather_Site!E139</f>
        <v>0</v>
      </c>
      <c r="F141" s="28">
        <f>Weather_Site!F139</f>
        <v>0</v>
      </c>
      <c r="G141" s="27">
        <f>Weather_Site!G139</f>
        <v>0</v>
      </c>
      <c r="H141" s="180">
        <f t="shared" si="27"/>
        <v>0</v>
      </c>
      <c r="I141" s="27">
        <f>IF(Weather_Site!M139&lt;180,Weather_Site!M139+180,Weather_Site!M139-180)</f>
        <v>180</v>
      </c>
      <c r="J141" s="32" t="e">
        <f t="shared" si="15"/>
        <v>#DIV/0!</v>
      </c>
      <c r="K141" s="32">
        <f t="shared" si="16"/>
        <v>2.1429999999999998</v>
      </c>
      <c r="L141" s="32" t="e">
        <f t="shared" si="17"/>
        <v>#DIV/0!</v>
      </c>
      <c r="M141" s="32" t="e">
        <f t="shared" si="18"/>
        <v>#DIV/0!</v>
      </c>
      <c r="N141" s="31" t="e">
        <f t="shared" si="19"/>
        <v>#DIV/0!</v>
      </c>
      <c r="O141" s="32">
        <f t="shared" si="20"/>
        <v>1</v>
      </c>
      <c r="P141" s="33" t="e">
        <f t="shared" si="21"/>
        <v>#DIV/0!</v>
      </c>
      <c r="Q141" s="33" t="e">
        <f t="shared" si="22"/>
        <v>#DIV/0!</v>
      </c>
      <c r="R141" s="32" t="e">
        <f t="shared" si="23"/>
        <v>#DIV/0!</v>
      </c>
      <c r="S141" s="33" t="e">
        <f t="shared" si="24"/>
        <v>#DIV/0!</v>
      </c>
      <c r="T141" s="451" t="e">
        <f t="shared" si="25"/>
        <v>#DIV/0!</v>
      </c>
    </row>
    <row r="142" spans="1:20" x14ac:dyDescent="0.35">
      <c r="A142" s="23" t="str">
        <f>Weather_Site!A140</f>
        <v>Sat</v>
      </c>
      <c r="B142" s="24">
        <f>Weather_Site!B140</f>
        <v>0</v>
      </c>
      <c r="C142" s="25">
        <f>Weather_Site!C140</f>
        <v>0</v>
      </c>
      <c r="D142" s="27">
        <f>Weather_Site!D140</f>
        <v>0</v>
      </c>
      <c r="E142" s="27">
        <f>Weather_Site!E140</f>
        <v>0</v>
      </c>
      <c r="F142" s="28">
        <f>Weather_Site!F140</f>
        <v>0</v>
      </c>
      <c r="G142" s="27">
        <f>Weather_Site!G140</f>
        <v>0</v>
      </c>
      <c r="H142" s="180">
        <f t="shared" si="27"/>
        <v>0</v>
      </c>
      <c r="I142" s="27">
        <f>IF(Weather_Site!M140&lt;180,Weather_Site!M140+180,Weather_Site!M140-180)</f>
        <v>180</v>
      </c>
      <c r="J142" s="32" t="e">
        <f t="shared" si="15"/>
        <v>#DIV/0!</v>
      </c>
      <c r="K142" s="32">
        <f t="shared" si="16"/>
        <v>2.1429999999999998</v>
      </c>
      <c r="L142" s="32" t="e">
        <f t="shared" si="17"/>
        <v>#DIV/0!</v>
      </c>
      <c r="M142" s="32" t="e">
        <f t="shared" si="18"/>
        <v>#DIV/0!</v>
      </c>
      <c r="N142" s="31" t="e">
        <f t="shared" si="19"/>
        <v>#DIV/0!</v>
      </c>
      <c r="O142" s="32">
        <f t="shared" si="20"/>
        <v>1</v>
      </c>
      <c r="P142" s="33" t="e">
        <f t="shared" si="21"/>
        <v>#DIV/0!</v>
      </c>
      <c r="Q142" s="33" t="e">
        <f t="shared" si="22"/>
        <v>#DIV/0!</v>
      </c>
      <c r="R142" s="32" t="e">
        <f t="shared" si="23"/>
        <v>#DIV/0!</v>
      </c>
      <c r="S142" s="33" t="e">
        <f t="shared" si="24"/>
        <v>#DIV/0!</v>
      </c>
      <c r="T142" s="451" t="e">
        <f t="shared" si="25"/>
        <v>#DIV/0!</v>
      </c>
    </row>
    <row r="143" spans="1:20" x14ac:dyDescent="0.35">
      <c r="A143" s="23" t="str">
        <f>Weather_Site!A141</f>
        <v>Sat</v>
      </c>
      <c r="B143" s="24">
        <f>Weather_Site!B141</f>
        <v>0</v>
      </c>
      <c r="C143" s="25">
        <f>Weather_Site!C141</f>
        <v>0</v>
      </c>
      <c r="D143" s="27">
        <f>Weather_Site!D141</f>
        <v>0</v>
      </c>
      <c r="E143" s="27">
        <f>Weather_Site!E141</f>
        <v>0</v>
      </c>
      <c r="F143" s="28">
        <f>Weather_Site!F141</f>
        <v>0</v>
      </c>
      <c r="G143" s="27">
        <f>Weather_Site!G141</f>
        <v>0</v>
      </c>
      <c r="H143" s="180">
        <f t="shared" si="27"/>
        <v>0</v>
      </c>
      <c r="I143" s="27">
        <f>IF(Weather_Site!M141&lt;180,Weather_Site!M141+180,Weather_Site!M141-180)</f>
        <v>180</v>
      </c>
      <c r="J143" s="32" t="e">
        <f t="shared" ref="J143:J153" si="28">((1.6779*D143^0.09655)*(196.1*D143^0.3204)+(18.944*317433^(1/D143))*E143^(1.5002*0.0196^(1/D143)))/((196.1*D143^0.3204)+E143^(1.5002*0.0196^(1/D143)))</f>
        <v>#DIV/0!</v>
      </c>
      <c r="K143" s="32">
        <f t="shared" ref="K143:K153" si="29">((2.143+0.0322*D143-0.0006135*D143^2)*(663.6+17.8*D143)+((193-1.366*D143)*E143^(0.9367+0.00487*D143)))/((663.6+17.8*D143)+E143^(0.9367+0.00487*D143))</f>
        <v>2.1429999999999998</v>
      </c>
      <c r="L143" s="32" t="e">
        <f t="shared" ref="L143:L153" si="30">(2.943-0.0415*D143)+(0.196*1.2256^(1/D143))*E143</f>
        <v>#DIV/0!</v>
      </c>
      <c r="M143" s="32" t="e">
        <f t="shared" ref="M143:M153" si="31">IF(AND(OR(MONTH(B143)&gt;10,MONTH(B143)&lt;3),AND(HOUR(C143)&gt;=13,HOUR(C143)&lt;=17)),J143,IF(OR(HOUR(C143)&lt;6,HOUR(C143)&gt;=20),L143,K143))</f>
        <v>#DIV/0!</v>
      </c>
      <c r="N143" s="31" t="e">
        <f t="shared" ref="N143:N153" si="32">M143^-1.495/0.0545</f>
        <v>#DIV/0!</v>
      </c>
      <c r="O143" s="32">
        <f t="shared" ref="O143:O153" si="33">EXP(0.069*H143)</f>
        <v>1</v>
      </c>
      <c r="P143" s="33" t="e">
        <f t="shared" ref="P143:P153" si="34">(30+3.102*(IF(G143&lt;5,0,G143-5))^0.904*EXP(0.279*$D$6+0.611*$D$7+0.013*$C$8))*N143*O143</f>
        <v>#DIV/0!</v>
      </c>
      <c r="Q143" s="33" t="e">
        <f t="shared" ref="Q143:Q153" si="35">(30+3.102*(IF((0.2*G143+4)&lt;5,0,(0.2*G143+6)-5))^0.904*EXP(0.279*$D$6+0.611*$D$7+0.013*$C$8))*N143</f>
        <v>#DIV/0!</v>
      </c>
      <c r="R143" s="32" t="e">
        <f t="shared" ref="R143:R153" si="36">0.0193*P143^0.723*EXP(0.64*$C$10)</f>
        <v>#DIV/0!</v>
      </c>
      <c r="S143" s="33" t="e">
        <f t="shared" ref="S143:S153" si="37">IF(P143&lt;150,50,ABS(176.969*(ATAN($D$6)*(P143/G143^0.25)^0.5)+1568800*($D$6^-1*(P143/G143^0.25)^-1.5)-3015.09))</f>
        <v>#DIV/0!</v>
      </c>
      <c r="T143" s="451" t="e">
        <f t="shared" ref="T143:T153" si="38">18600*P143/3600*F$11/10</f>
        <v>#DIV/0!</v>
      </c>
    </row>
    <row r="144" spans="1:20" x14ac:dyDescent="0.35">
      <c r="A144" s="23" t="str">
        <f>Weather_Site!A142</f>
        <v>Sat</v>
      </c>
      <c r="B144" s="24">
        <f>Weather_Site!B142</f>
        <v>0</v>
      </c>
      <c r="C144" s="25">
        <f>Weather_Site!C142</f>
        <v>0</v>
      </c>
      <c r="D144" s="27">
        <f>Weather_Site!D142</f>
        <v>0</v>
      </c>
      <c r="E144" s="27">
        <f>Weather_Site!E142</f>
        <v>0</v>
      </c>
      <c r="F144" s="28">
        <f>Weather_Site!F142</f>
        <v>0</v>
      </c>
      <c r="G144" s="27">
        <f>Weather_Site!G142</f>
        <v>0</v>
      </c>
      <c r="H144" s="180">
        <f t="shared" si="27"/>
        <v>0</v>
      </c>
      <c r="I144" s="27">
        <f>IF(Weather_Site!M142&lt;180,Weather_Site!M142+180,Weather_Site!M142-180)</f>
        <v>180</v>
      </c>
      <c r="J144" s="32" t="e">
        <f t="shared" si="28"/>
        <v>#DIV/0!</v>
      </c>
      <c r="K144" s="32">
        <f t="shared" si="29"/>
        <v>2.1429999999999998</v>
      </c>
      <c r="L144" s="32" t="e">
        <f t="shared" si="30"/>
        <v>#DIV/0!</v>
      </c>
      <c r="M144" s="32" t="e">
        <f t="shared" si="31"/>
        <v>#DIV/0!</v>
      </c>
      <c r="N144" s="31" t="e">
        <f t="shared" si="32"/>
        <v>#DIV/0!</v>
      </c>
      <c r="O144" s="32">
        <f t="shared" si="33"/>
        <v>1</v>
      </c>
      <c r="P144" s="33" t="e">
        <f t="shared" si="34"/>
        <v>#DIV/0!</v>
      </c>
      <c r="Q144" s="33" t="e">
        <f t="shared" si="35"/>
        <v>#DIV/0!</v>
      </c>
      <c r="R144" s="32" t="e">
        <f t="shared" si="36"/>
        <v>#DIV/0!</v>
      </c>
      <c r="S144" s="33" t="e">
        <f t="shared" si="37"/>
        <v>#DIV/0!</v>
      </c>
      <c r="T144" s="451" t="e">
        <f t="shared" si="38"/>
        <v>#DIV/0!</v>
      </c>
    </row>
    <row r="145" spans="1:20" x14ac:dyDescent="0.35">
      <c r="A145" s="23" t="str">
        <f>Weather_Site!A143</f>
        <v>Sat</v>
      </c>
      <c r="B145" s="24">
        <f>Weather_Site!B143</f>
        <v>0</v>
      </c>
      <c r="C145" s="25">
        <f>Weather_Site!C143</f>
        <v>0</v>
      </c>
      <c r="D145" s="27">
        <f>Weather_Site!D143</f>
        <v>0</v>
      </c>
      <c r="E145" s="27">
        <f>Weather_Site!E143</f>
        <v>0</v>
      </c>
      <c r="F145" s="28">
        <f>Weather_Site!F143</f>
        <v>0</v>
      </c>
      <c r="G145" s="27">
        <f>Weather_Site!G143</f>
        <v>0</v>
      </c>
      <c r="H145" s="180">
        <f t="shared" si="27"/>
        <v>0</v>
      </c>
      <c r="I145" s="27">
        <f>IF(Weather_Site!M143&lt;180,Weather_Site!M143+180,Weather_Site!M143-180)</f>
        <v>180</v>
      </c>
      <c r="J145" s="32" t="e">
        <f t="shared" si="28"/>
        <v>#DIV/0!</v>
      </c>
      <c r="K145" s="32">
        <f t="shared" si="29"/>
        <v>2.1429999999999998</v>
      </c>
      <c r="L145" s="32" t="e">
        <f t="shared" si="30"/>
        <v>#DIV/0!</v>
      </c>
      <c r="M145" s="32" t="e">
        <f t="shared" si="31"/>
        <v>#DIV/0!</v>
      </c>
      <c r="N145" s="31" t="e">
        <f t="shared" si="32"/>
        <v>#DIV/0!</v>
      </c>
      <c r="O145" s="32">
        <f t="shared" si="33"/>
        <v>1</v>
      </c>
      <c r="P145" s="33" t="e">
        <f t="shared" si="34"/>
        <v>#DIV/0!</v>
      </c>
      <c r="Q145" s="33" t="e">
        <f t="shared" si="35"/>
        <v>#DIV/0!</v>
      </c>
      <c r="R145" s="32" t="e">
        <f t="shared" si="36"/>
        <v>#DIV/0!</v>
      </c>
      <c r="S145" s="33" t="e">
        <f t="shared" si="37"/>
        <v>#DIV/0!</v>
      </c>
      <c r="T145" s="451" t="e">
        <f t="shared" si="38"/>
        <v>#DIV/0!</v>
      </c>
    </row>
    <row r="146" spans="1:20" x14ac:dyDescent="0.35">
      <c r="A146" s="23" t="str">
        <f>Weather_Site!A144</f>
        <v>Sat</v>
      </c>
      <c r="B146" s="24">
        <f>Weather_Site!B144</f>
        <v>0</v>
      </c>
      <c r="C146" s="25">
        <f>Weather_Site!C144</f>
        <v>0</v>
      </c>
      <c r="D146" s="27">
        <f>Weather_Site!D144</f>
        <v>0</v>
      </c>
      <c r="E146" s="27">
        <f>Weather_Site!E144</f>
        <v>0</v>
      </c>
      <c r="F146" s="28">
        <f>Weather_Site!F144</f>
        <v>0</v>
      </c>
      <c r="G146" s="27">
        <f>Weather_Site!G144</f>
        <v>0</v>
      </c>
      <c r="H146" s="180">
        <f t="shared" si="27"/>
        <v>0</v>
      </c>
      <c r="I146" s="27">
        <f>IF(Weather_Site!M144&lt;180,Weather_Site!M144+180,Weather_Site!M144-180)</f>
        <v>180</v>
      </c>
      <c r="J146" s="32" t="e">
        <f t="shared" si="28"/>
        <v>#DIV/0!</v>
      </c>
      <c r="K146" s="32">
        <f t="shared" si="29"/>
        <v>2.1429999999999998</v>
      </c>
      <c r="L146" s="32" t="e">
        <f t="shared" si="30"/>
        <v>#DIV/0!</v>
      </c>
      <c r="M146" s="32" t="e">
        <f t="shared" si="31"/>
        <v>#DIV/0!</v>
      </c>
      <c r="N146" s="31" t="e">
        <f t="shared" si="32"/>
        <v>#DIV/0!</v>
      </c>
      <c r="O146" s="32">
        <f t="shared" si="33"/>
        <v>1</v>
      </c>
      <c r="P146" s="33" t="e">
        <f t="shared" si="34"/>
        <v>#DIV/0!</v>
      </c>
      <c r="Q146" s="33" t="e">
        <f t="shared" si="35"/>
        <v>#DIV/0!</v>
      </c>
      <c r="R146" s="32" t="e">
        <f t="shared" si="36"/>
        <v>#DIV/0!</v>
      </c>
      <c r="S146" s="33" t="e">
        <f t="shared" si="37"/>
        <v>#DIV/0!</v>
      </c>
      <c r="T146" s="451" t="e">
        <f t="shared" si="38"/>
        <v>#DIV/0!</v>
      </c>
    </row>
    <row r="147" spans="1:20" x14ac:dyDescent="0.35">
      <c r="A147" s="23" t="str">
        <f>Weather_Site!A145</f>
        <v>Sat</v>
      </c>
      <c r="B147" s="24">
        <f>Weather_Site!B145</f>
        <v>0</v>
      </c>
      <c r="C147" s="25">
        <f>Weather_Site!C145</f>
        <v>0</v>
      </c>
      <c r="D147" s="27">
        <f>Weather_Site!D145</f>
        <v>0</v>
      </c>
      <c r="E147" s="27">
        <f>Weather_Site!E145</f>
        <v>0</v>
      </c>
      <c r="F147" s="28">
        <f>Weather_Site!F145</f>
        <v>0</v>
      </c>
      <c r="G147" s="27">
        <f>Weather_Site!G145</f>
        <v>0</v>
      </c>
      <c r="H147" s="180">
        <f t="shared" si="27"/>
        <v>0</v>
      </c>
      <c r="I147" s="27">
        <f>IF(Weather_Site!M145&lt;180,Weather_Site!M145+180,Weather_Site!M145-180)</f>
        <v>180</v>
      </c>
      <c r="J147" s="32" t="e">
        <f t="shared" si="28"/>
        <v>#DIV/0!</v>
      </c>
      <c r="K147" s="32">
        <f t="shared" si="29"/>
        <v>2.1429999999999998</v>
      </c>
      <c r="L147" s="32" t="e">
        <f t="shared" si="30"/>
        <v>#DIV/0!</v>
      </c>
      <c r="M147" s="32" t="e">
        <f t="shared" si="31"/>
        <v>#DIV/0!</v>
      </c>
      <c r="N147" s="31" t="e">
        <f t="shared" si="32"/>
        <v>#DIV/0!</v>
      </c>
      <c r="O147" s="32">
        <f t="shared" si="33"/>
        <v>1</v>
      </c>
      <c r="P147" s="33" t="e">
        <f t="shared" si="34"/>
        <v>#DIV/0!</v>
      </c>
      <c r="Q147" s="33" t="e">
        <f t="shared" si="35"/>
        <v>#DIV/0!</v>
      </c>
      <c r="R147" s="32" t="e">
        <f t="shared" si="36"/>
        <v>#DIV/0!</v>
      </c>
      <c r="S147" s="33" t="e">
        <f t="shared" si="37"/>
        <v>#DIV/0!</v>
      </c>
      <c r="T147" s="451" t="e">
        <f t="shared" si="38"/>
        <v>#DIV/0!</v>
      </c>
    </row>
    <row r="148" spans="1:20" x14ac:dyDescent="0.35">
      <c r="A148" s="23" t="str">
        <f>Weather_Site!A146</f>
        <v>Sat</v>
      </c>
      <c r="B148" s="24">
        <f>Weather_Site!B146</f>
        <v>0</v>
      </c>
      <c r="C148" s="25">
        <f>Weather_Site!C146</f>
        <v>0</v>
      </c>
      <c r="D148" s="27">
        <f>Weather_Site!D146</f>
        <v>0</v>
      </c>
      <c r="E148" s="27">
        <f>Weather_Site!E146</f>
        <v>0</v>
      </c>
      <c r="F148" s="28">
        <f>Weather_Site!F146</f>
        <v>0</v>
      </c>
      <c r="G148" s="27">
        <f>Weather_Site!G146</f>
        <v>0</v>
      </c>
      <c r="H148" s="180">
        <f t="shared" si="27"/>
        <v>0</v>
      </c>
      <c r="I148" s="27">
        <f>IF(Weather_Site!M146&lt;180,Weather_Site!M146+180,Weather_Site!M146-180)</f>
        <v>180</v>
      </c>
      <c r="J148" s="32" t="e">
        <f t="shared" si="28"/>
        <v>#DIV/0!</v>
      </c>
      <c r="K148" s="32">
        <f t="shared" si="29"/>
        <v>2.1429999999999998</v>
      </c>
      <c r="L148" s="32" t="e">
        <f t="shared" si="30"/>
        <v>#DIV/0!</v>
      </c>
      <c r="M148" s="32" t="e">
        <f t="shared" si="31"/>
        <v>#DIV/0!</v>
      </c>
      <c r="N148" s="31" t="e">
        <f t="shared" si="32"/>
        <v>#DIV/0!</v>
      </c>
      <c r="O148" s="32">
        <f t="shared" si="33"/>
        <v>1</v>
      </c>
      <c r="P148" s="33" t="e">
        <f t="shared" si="34"/>
        <v>#DIV/0!</v>
      </c>
      <c r="Q148" s="33" t="e">
        <f t="shared" si="35"/>
        <v>#DIV/0!</v>
      </c>
      <c r="R148" s="32" t="e">
        <f t="shared" si="36"/>
        <v>#DIV/0!</v>
      </c>
      <c r="S148" s="33" t="e">
        <f t="shared" si="37"/>
        <v>#DIV/0!</v>
      </c>
      <c r="T148" s="451" t="e">
        <f t="shared" si="38"/>
        <v>#DIV/0!</v>
      </c>
    </row>
    <row r="149" spans="1:20" x14ac:dyDescent="0.35">
      <c r="A149" s="23" t="str">
        <f>Weather_Site!A147</f>
        <v>Sat</v>
      </c>
      <c r="B149" s="24">
        <f>Weather_Site!B147</f>
        <v>0</v>
      </c>
      <c r="C149" s="25">
        <f>Weather_Site!C147</f>
        <v>0</v>
      </c>
      <c r="D149" s="27">
        <f>Weather_Site!D147</f>
        <v>0</v>
      </c>
      <c r="E149" s="27">
        <f>Weather_Site!E147</f>
        <v>0</v>
      </c>
      <c r="F149" s="28">
        <f>Weather_Site!F147</f>
        <v>0</v>
      </c>
      <c r="G149" s="27">
        <f>Weather_Site!G147</f>
        <v>0</v>
      </c>
      <c r="H149" s="180">
        <f t="shared" si="27"/>
        <v>0</v>
      </c>
      <c r="I149" s="27">
        <f>IF(Weather_Site!M147&lt;180,Weather_Site!M147+180,Weather_Site!M147-180)</f>
        <v>180</v>
      </c>
      <c r="J149" s="32" t="e">
        <f t="shared" si="28"/>
        <v>#DIV/0!</v>
      </c>
      <c r="K149" s="32">
        <f t="shared" si="29"/>
        <v>2.1429999999999998</v>
      </c>
      <c r="L149" s="32" t="e">
        <f t="shared" si="30"/>
        <v>#DIV/0!</v>
      </c>
      <c r="M149" s="32" t="e">
        <f t="shared" si="31"/>
        <v>#DIV/0!</v>
      </c>
      <c r="N149" s="31" t="e">
        <f t="shared" si="32"/>
        <v>#DIV/0!</v>
      </c>
      <c r="O149" s="32">
        <f t="shared" si="33"/>
        <v>1</v>
      </c>
      <c r="P149" s="33" t="e">
        <f t="shared" si="34"/>
        <v>#DIV/0!</v>
      </c>
      <c r="Q149" s="33" t="e">
        <f t="shared" si="35"/>
        <v>#DIV/0!</v>
      </c>
      <c r="R149" s="32" t="e">
        <f t="shared" si="36"/>
        <v>#DIV/0!</v>
      </c>
      <c r="S149" s="33" t="e">
        <f t="shared" si="37"/>
        <v>#DIV/0!</v>
      </c>
      <c r="T149" s="451" t="e">
        <f t="shared" si="38"/>
        <v>#DIV/0!</v>
      </c>
    </row>
    <row r="150" spans="1:20" x14ac:dyDescent="0.35">
      <c r="A150" s="23" t="str">
        <f>Weather_Site!A148</f>
        <v>Sat</v>
      </c>
      <c r="B150" s="24">
        <f>Weather_Site!B148</f>
        <v>0</v>
      </c>
      <c r="C150" s="25">
        <f>Weather_Site!C148</f>
        <v>0</v>
      </c>
      <c r="D150" s="27">
        <f>Weather_Site!D148</f>
        <v>0</v>
      </c>
      <c r="E150" s="27">
        <f>Weather_Site!E148</f>
        <v>0</v>
      </c>
      <c r="F150" s="28">
        <f>Weather_Site!F148</f>
        <v>0</v>
      </c>
      <c r="G150" s="27">
        <f>Weather_Site!G148</f>
        <v>0</v>
      </c>
      <c r="H150" s="180">
        <f t="shared" si="27"/>
        <v>0</v>
      </c>
      <c r="I150" s="27">
        <f>IF(Weather_Site!M148&lt;180,Weather_Site!M148+180,Weather_Site!M148-180)</f>
        <v>180</v>
      </c>
      <c r="J150" s="32" t="e">
        <f t="shared" si="28"/>
        <v>#DIV/0!</v>
      </c>
      <c r="K150" s="32">
        <f t="shared" si="29"/>
        <v>2.1429999999999998</v>
      </c>
      <c r="L150" s="32" t="e">
        <f t="shared" si="30"/>
        <v>#DIV/0!</v>
      </c>
      <c r="M150" s="32" t="e">
        <f t="shared" si="31"/>
        <v>#DIV/0!</v>
      </c>
      <c r="N150" s="31" t="e">
        <f t="shared" si="32"/>
        <v>#DIV/0!</v>
      </c>
      <c r="O150" s="32">
        <f t="shared" si="33"/>
        <v>1</v>
      </c>
      <c r="P150" s="33" t="e">
        <f t="shared" si="34"/>
        <v>#DIV/0!</v>
      </c>
      <c r="Q150" s="33" t="e">
        <f t="shared" si="35"/>
        <v>#DIV/0!</v>
      </c>
      <c r="R150" s="32" t="e">
        <f t="shared" si="36"/>
        <v>#DIV/0!</v>
      </c>
      <c r="S150" s="33" t="e">
        <f t="shared" si="37"/>
        <v>#DIV/0!</v>
      </c>
      <c r="T150" s="451" t="e">
        <f t="shared" si="38"/>
        <v>#DIV/0!</v>
      </c>
    </row>
    <row r="151" spans="1:20" x14ac:dyDescent="0.35">
      <c r="A151" s="23" t="str">
        <f>Weather_Site!A149</f>
        <v>Sat</v>
      </c>
      <c r="B151" s="24">
        <f>Weather_Site!B149</f>
        <v>0</v>
      </c>
      <c r="C151" s="25">
        <f>Weather_Site!C149</f>
        <v>0</v>
      </c>
      <c r="D151" s="27">
        <f>Weather_Site!D149</f>
        <v>0</v>
      </c>
      <c r="E151" s="27">
        <f>Weather_Site!E149</f>
        <v>0</v>
      </c>
      <c r="F151" s="28">
        <f>Weather_Site!F149</f>
        <v>0</v>
      </c>
      <c r="G151" s="27">
        <f>Weather_Site!G149</f>
        <v>0</v>
      </c>
      <c r="H151" s="180">
        <f t="shared" si="27"/>
        <v>0</v>
      </c>
      <c r="I151" s="27">
        <f>IF(Weather_Site!M149&lt;180,Weather_Site!M149+180,Weather_Site!M149-180)</f>
        <v>180</v>
      </c>
      <c r="J151" s="32" t="e">
        <f t="shared" si="28"/>
        <v>#DIV/0!</v>
      </c>
      <c r="K151" s="32">
        <f t="shared" si="29"/>
        <v>2.1429999999999998</v>
      </c>
      <c r="L151" s="32" t="e">
        <f t="shared" si="30"/>
        <v>#DIV/0!</v>
      </c>
      <c r="M151" s="32" t="e">
        <f t="shared" si="31"/>
        <v>#DIV/0!</v>
      </c>
      <c r="N151" s="31" t="e">
        <f t="shared" si="32"/>
        <v>#DIV/0!</v>
      </c>
      <c r="O151" s="32">
        <f t="shared" si="33"/>
        <v>1</v>
      </c>
      <c r="P151" s="33" t="e">
        <f t="shared" si="34"/>
        <v>#DIV/0!</v>
      </c>
      <c r="Q151" s="33" t="e">
        <f t="shared" si="35"/>
        <v>#DIV/0!</v>
      </c>
      <c r="R151" s="32" t="e">
        <f t="shared" si="36"/>
        <v>#DIV/0!</v>
      </c>
      <c r="S151" s="33" t="e">
        <f t="shared" si="37"/>
        <v>#DIV/0!</v>
      </c>
      <c r="T151" s="451" t="e">
        <f t="shared" si="38"/>
        <v>#DIV/0!</v>
      </c>
    </row>
    <row r="152" spans="1:20" x14ac:dyDescent="0.35">
      <c r="A152" s="23" t="str">
        <f>Weather_Site!A150</f>
        <v>Sat</v>
      </c>
      <c r="B152" s="24">
        <f>Weather_Site!B150</f>
        <v>0</v>
      </c>
      <c r="C152" s="25">
        <f>Weather_Site!C150</f>
        <v>0</v>
      </c>
      <c r="D152" s="27">
        <f>Weather_Site!D150</f>
        <v>0</v>
      </c>
      <c r="E152" s="27">
        <f>Weather_Site!E150</f>
        <v>0</v>
      </c>
      <c r="F152" s="28">
        <f>Weather_Site!F150</f>
        <v>0</v>
      </c>
      <c r="G152" s="27">
        <f>Weather_Site!G150</f>
        <v>0</v>
      </c>
      <c r="H152" s="180">
        <f t="shared" si="27"/>
        <v>0</v>
      </c>
      <c r="I152" s="27">
        <f>IF(Weather_Site!M150&lt;180,Weather_Site!M150+180,Weather_Site!M150-180)</f>
        <v>180</v>
      </c>
      <c r="J152" s="32" t="e">
        <f t="shared" si="28"/>
        <v>#DIV/0!</v>
      </c>
      <c r="K152" s="32">
        <f t="shared" si="29"/>
        <v>2.1429999999999998</v>
      </c>
      <c r="L152" s="32" t="e">
        <f t="shared" si="30"/>
        <v>#DIV/0!</v>
      </c>
      <c r="M152" s="32" t="e">
        <f t="shared" si="31"/>
        <v>#DIV/0!</v>
      </c>
      <c r="N152" s="31" t="e">
        <f t="shared" si="32"/>
        <v>#DIV/0!</v>
      </c>
      <c r="O152" s="32">
        <f t="shared" si="33"/>
        <v>1</v>
      </c>
      <c r="P152" s="33" t="e">
        <f t="shared" si="34"/>
        <v>#DIV/0!</v>
      </c>
      <c r="Q152" s="33" t="e">
        <f t="shared" si="35"/>
        <v>#DIV/0!</v>
      </c>
      <c r="R152" s="32" t="e">
        <f t="shared" si="36"/>
        <v>#DIV/0!</v>
      </c>
      <c r="S152" s="33" t="e">
        <f t="shared" si="37"/>
        <v>#DIV/0!</v>
      </c>
      <c r="T152" s="451" t="e">
        <f t="shared" si="38"/>
        <v>#DIV/0!</v>
      </c>
    </row>
    <row r="153" spans="1:20" x14ac:dyDescent="0.35">
      <c r="A153" s="23" t="str">
        <f>Weather_Site!A151</f>
        <v>Sat</v>
      </c>
      <c r="B153" s="24">
        <f>Weather_Site!B151</f>
        <v>0</v>
      </c>
      <c r="C153" s="25">
        <f>Weather_Site!C151</f>
        <v>0</v>
      </c>
      <c r="D153" s="27">
        <f>Weather_Site!D151</f>
        <v>0</v>
      </c>
      <c r="E153" s="27">
        <f>Weather_Site!E151</f>
        <v>0</v>
      </c>
      <c r="F153" s="28">
        <f>Weather_Site!F151</f>
        <v>0</v>
      </c>
      <c r="G153" s="27">
        <f>Weather_Site!G151</f>
        <v>0</v>
      </c>
      <c r="H153" s="180">
        <f t="shared" si="27"/>
        <v>0</v>
      </c>
      <c r="I153" s="27">
        <f>IF(Weather_Site!M151&lt;180,Weather_Site!M151+180,Weather_Site!M151-180)</f>
        <v>180</v>
      </c>
      <c r="J153" s="32" t="e">
        <f t="shared" si="28"/>
        <v>#DIV/0!</v>
      </c>
      <c r="K153" s="32">
        <f t="shared" si="29"/>
        <v>2.1429999999999998</v>
      </c>
      <c r="L153" s="32" t="e">
        <f t="shared" si="30"/>
        <v>#DIV/0!</v>
      </c>
      <c r="M153" s="32" t="e">
        <f t="shared" si="31"/>
        <v>#DIV/0!</v>
      </c>
      <c r="N153" s="31" t="e">
        <f t="shared" si="32"/>
        <v>#DIV/0!</v>
      </c>
      <c r="O153" s="32">
        <f t="shared" si="33"/>
        <v>1</v>
      </c>
      <c r="P153" s="33" t="e">
        <f t="shared" si="34"/>
        <v>#DIV/0!</v>
      </c>
      <c r="Q153" s="33" t="e">
        <f t="shared" si="35"/>
        <v>#DIV/0!</v>
      </c>
      <c r="R153" s="32" t="e">
        <f t="shared" si="36"/>
        <v>#DIV/0!</v>
      </c>
      <c r="S153" s="33" t="e">
        <f t="shared" si="37"/>
        <v>#DIV/0!</v>
      </c>
      <c r="T153" s="451" t="e">
        <f t="shared" si="38"/>
        <v>#DIV/0!</v>
      </c>
    </row>
    <row r="154" spans="1:20" x14ac:dyDescent="0.35">
      <c r="A154" s="23"/>
      <c r="B154" s="24"/>
      <c r="C154" s="25"/>
      <c r="D154" s="27"/>
      <c r="E154" s="27"/>
      <c r="F154" s="28"/>
      <c r="G154" s="27"/>
      <c r="H154" s="180"/>
      <c r="I154" s="27"/>
      <c r="J154" s="32"/>
      <c r="K154" s="32"/>
      <c r="L154" s="32"/>
      <c r="M154" s="32"/>
      <c r="N154" s="31"/>
      <c r="O154" s="32"/>
      <c r="P154" s="33"/>
      <c r="Q154" s="33"/>
      <c r="R154" s="32"/>
      <c r="S154" s="33"/>
      <c r="T154" s="451"/>
    </row>
    <row r="155" spans="1:20" x14ac:dyDescent="0.35">
      <c r="A155" s="23"/>
      <c r="B155" s="24"/>
      <c r="C155" s="25"/>
      <c r="D155" s="27"/>
      <c r="E155" s="27"/>
      <c r="F155" s="28"/>
      <c r="G155" s="27"/>
      <c r="H155" s="180"/>
      <c r="I155" s="27"/>
      <c r="J155" s="32"/>
      <c r="K155" s="32"/>
      <c r="L155" s="32"/>
      <c r="M155" s="32"/>
      <c r="N155" s="31"/>
      <c r="O155" s="32"/>
      <c r="P155" s="33"/>
      <c r="Q155" s="33"/>
      <c r="R155" s="32"/>
      <c r="S155" s="33"/>
      <c r="T155" s="451"/>
    </row>
    <row r="156" spans="1:20" x14ac:dyDescent="0.35">
      <c r="A156" s="23"/>
      <c r="B156" s="24"/>
      <c r="C156" s="25"/>
      <c r="D156" s="27"/>
      <c r="E156" s="27"/>
      <c r="F156" s="28"/>
      <c r="G156" s="27"/>
      <c r="H156" s="180"/>
      <c r="I156" s="27"/>
      <c r="J156" s="32"/>
      <c r="K156" s="32"/>
      <c r="L156" s="32"/>
      <c r="M156" s="32"/>
      <c r="N156" s="31"/>
      <c r="O156" s="32"/>
      <c r="P156" s="33"/>
      <c r="Q156" s="33"/>
      <c r="R156" s="32"/>
      <c r="S156" s="33"/>
      <c r="T156" s="451"/>
    </row>
    <row r="157" spans="1:20" x14ac:dyDescent="0.35">
      <c r="A157" s="23"/>
      <c r="B157" s="24"/>
      <c r="C157" s="25"/>
      <c r="D157" s="27"/>
      <c r="E157" s="27"/>
      <c r="F157" s="28"/>
      <c r="G157" s="27"/>
      <c r="H157" s="180"/>
      <c r="I157" s="27"/>
      <c r="J157" s="32"/>
      <c r="K157" s="32"/>
      <c r="L157" s="32"/>
      <c r="M157" s="32"/>
      <c r="N157" s="31"/>
      <c r="O157" s="32"/>
      <c r="P157" s="33"/>
      <c r="Q157" s="33"/>
      <c r="R157" s="32"/>
      <c r="S157" s="33"/>
      <c r="T157" s="451"/>
    </row>
    <row r="158" spans="1:20" x14ac:dyDescent="0.35">
      <c r="A158" s="23"/>
      <c r="B158" s="24"/>
      <c r="C158" s="25"/>
      <c r="D158" s="27"/>
      <c r="E158" s="27"/>
      <c r="F158" s="28"/>
      <c r="G158" s="27"/>
      <c r="H158" s="180"/>
      <c r="I158" s="27"/>
      <c r="J158" s="32"/>
      <c r="K158" s="32"/>
      <c r="L158" s="32"/>
      <c r="M158" s="32"/>
      <c r="N158" s="31"/>
      <c r="O158" s="32"/>
      <c r="P158" s="33"/>
      <c r="Q158" s="33"/>
      <c r="R158" s="32"/>
      <c r="S158" s="33"/>
      <c r="T158" s="451"/>
    </row>
    <row r="159" spans="1:20" x14ac:dyDescent="0.35">
      <c r="A159" s="23"/>
      <c r="B159" s="24"/>
      <c r="C159" s="25"/>
      <c r="D159" s="27"/>
      <c r="E159" s="27"/>
      <c r="F159" s="28"/>
      <c r="G159" s="27"/>
      <c r="H159" s="180"/>
      <c r="I159" s="27"/>
      <c r="J159" s="32"/>
      <c r="K159" s="32"/>
      <c r="L159" s="32"/>
      <c r="M159" s="32"/>
      <c r="N159" s="31"/>
      <c r="O159" s="32"/>
      <c r="P159" s="33"/>
      <c r="Q159" s="33"/>
      <c r="R159" s="32"/>
      <c r="S159" s="33"/>
      <c r="T159" s="451"/>
    </row>
    <row r="160" spans="1:20" x14ac:dyDescent="0.35">
      <c r="A160" s="23"/>
      <c r="B160" s="24"/>
      <c r="C160" s="25"/>
      <c r="D160" s="27"/>
      <c r="E160" s="27"/>
      <c r="F160" s="28"/>
      <c r="G160" s="27"/>
      <c r="H160" s="180"/>
      <c r="I160" s="27"/>
      <c r="J160" s="32"/>
      <c r="K160" s="32"/>
      <c r="L160" s="32"/>
      <c r="M160" s="32"/>
      <c r="N160" s="31"/>
      <c r="O160" s="32"/>
      <c r="P160" s="33"/>
      <c r="Q160" s="33"/>
      <c r="R160" s="32"/>
      <c r="S160" s="33"/>
      <c r="T160" s="451"/>
    </row>
    <row r="161" spans="1:20" x14ac:dyDescent="0.35">
      <c r="A161" s="23"/>
      <c r="B161" s="24"/>
      <c r="C161" s="25"/>
      <c r="D161" s="27"/>
      <c r="E161" s="27"/>
      <c r="F161" s="28"/>
      <c r="G161" s="27"/>
      <c r="H161" s="180"/>
      <c r="I161" s="27"/>
      <c r="J161" s="32"/>
      <c r="K161" s="32"/>
      <c r="L161" s="32"/>
      <c r="M161" s="32"/>
      <c r="N161" s="31"/>
      <c r="O161" s="32"/>
      <c r="P161" s="33"/>
      <c r="Q161" s="33"/>
      <c r="R161" s="32"/>
      <c r="S161" s="33"/>
      <c r="T161" s="451"/>
    </row>
    <row r="162" spans="1:20" x14ac:dyDescent="0.35">
      <c r="A162" s="23"/>
      <c r="B162" s="24"/>
      <c r="C162" s="25"/>
      <c r="D162" s="27"/>
      <c r="E162" s="27"/>
      <c r="F162" s="28"/>
      <c r="G162" s="27"/>
      <c r="H162" s="180"/>
      <c r="I162" s="27"/>
      <c r="J162" s="32"/>
      <c r="K162" s="32"/>
      <c r="L162" s="32"/>
      <c r="M162" s="32"/>
      <c r="N162" s="31"/>
      <c r="O162" s="32"/>
      <c r="P162" s="33"/>
      <c r="Q162" s="33"/>
      <c r="R162" s="32"/>
      <c r="S162" s="33"/>
      <c r="T162" s="451"/>
    </row>
    <row r="163" spans="1:20" x14ac:dyDescent="0.35">
      <c r="A163" s="23"/>
      <c r="B163" s="24"/>
      <c r="C163" s="25"/>
      <c r="D163" s="27"/>
      <c r="E163" s="27"/>
      <c r="F163" s="28"/>
      <c r="G163" s="27"/>
      <c r="H163" s="180"/>
      <c r="I163" s="27"/>
      <c r="J163" s="32"/>
      <c r="K163" s="32"/>
      <c r="L163" s="32"/>
      <c r="M163" s="32"/>
      <c r="N163" s="31"/>
      <c r="O163" s="32"/>
      <c r="P163" s="33"/>
      <c r="Q163" s="33"/>
      <c r="R163" s="32"/>
      <c r="S163" s="33"/>
      <c r="T163" s="451"/>
    </row>
    <row r="164" spans="1:20" x14ac:dyDescent="0.35">
      <c r="A164" s="23"/>
      <c r="B164" s="24"/>
      <c r="C164" s="25"/>
      <c r="D164" s="27"/>
      <c r="E164" s="27"/>
      <c r="F164" s="28"/>
      <c r="G164" s="27"/>
      <c r="H164" s="180"/>
      <c r="I164" s="27"/>
      <c r="J164" s="32"/>
      <c r="K164" s="32"/>
      <c r="L164" s="32"/>
      <c r="M164" s="32"/>
      <c r="N164" s="31"/>
      <c r="O164" s="32"/>
      <c r="P164" s="33"/>
      <c r="Q164" s="33"/>
      <c r="R164" s="32"/>
      <c r="S164" s="33"/>
      <c r="T164" s="451"/>
    </row>
    <row r="165" spans="1:20" x14ac:dyDescent="0.35">
      <c r="A165" s="23"/>
      <c r="B165" s="24"/>
      <c r="C165" s="25"/>
      <c r="D165" s="27"/>
      <c r="E165" s="27"/>
      <c r="F165" s="28"/>
      <c r="G165" s="27"/>
      <c r="H165" s="180"/>
      <c r="I165" s="27"/>
      <c r="J165" s="32"/>
      <c r="K165" s="32"/>
      <c r="L165" s="32"/>
      <c r="M165" s="32"/>
      <c r="N165" s="31"/>
      <c r="O165" s="32"/>
      <c r="P165" s="33"/>
      <c r="Q165" s="33"/>
      <c r="R165" s="32"/>
      <c r="S165" s="33"/>
      <c r="T165" s="451"/>
    </row>
    <row r="166" spans="1:20" x14ac:dyDescent="0.35">
      <c r="A166" s="23"/>
      <c r="B166" s="24"/>
      <c r="C166" s="25"/>
      <c r="D166" s="27"/>
      <c r="E166" s="27"/>
      <c r="F166" s="28"/>
      <c r="G166" s="27"/>
      <c r="H166" s="180"/>
      <c r="I166" s="27"/>
      <c r="J166" s="32"/>
      <c r="K166" s="32"/>
      <c r="L166" s="32"/>
      <c r="M166" s="32"/>
      <c r="N166" s="31"/>
      <c r="O166" s="32"/>
      <c r="P166" s="33"/>
      <c r="Q166" s="33"/>
      <c r="R166" s="32"/>
      <c r="S166" s="33"/>
      <c r="T166" s="451"/>
    </row>
    <row r="167" spans="1:20" x14ac:dyDescent="0.35">
      <c r="A167" s="23"/>
      <c r="B167" s="24"/>
      <c r="C167" s="25"/>
      <c r="D167" s="27"/>
      <c r="E167" s="27"/>
      <c r="F167" s="28"/>
      <c r="G167" s="27"/>
      <c r="H167" s="180"/>
      <c r="I167" s="27"/>
      <c r="J167" s="32"/>
      <c r="K167" s="32"/>
      <c r="L167" s="32"/>
      <c r="M167" s="32"/>
      <c r="N167" s="31"/>
      <c r="O167" s="32"/>
      <c r="P167" s="33"/>
      <c r="Q167" s="33"/>
      <c r="R167" s="32"/>
      <c r="S167" s="33"/>
      <c r="T167" s="451"/>
    </row>
    <row r="168" spans="1:20" x14ac:dyDescent="0.35">
      <c r="A168" s="23"/>
      <c r="B168" s="24"/>
      <c r="C168" s="25"/>
      <c r="D168" s="27"/>
      <c r="E168" s="27"/>
      <c r="F168" s="28"/>
      <c r="G168" s="27"/>
      <c r="H168" s="180"/>
      <c r="I168" s="27"/>
      <c r="J168" s="32"/>
      <c r="K168" s="32"/>
      <c r="L168" s="32"/>
      <c r="M168" s="32"/>
      <c r="N168" s="31"/>
      <c r="O168" s="32"/>
      <c r="P168" s="33"/>
      <c r="Q168" s="33"/>
      <c r="R168" s="32"/>
      <c r="S168" s="33"/>
      <c r="T168" s="451"/>
    </row>
    <row r="169" spans="1:20" x14ac:dyDescent="0.35">
      <c r="A169" s="23"/>
      <c r="B169" s="24"/>
      <c r="C169" s="25"/>
      <c r="D169" s="27"/>
      <c r="E169" s="27"/>
      <c r="F169" s="28"/>
      <c r="G169" s="27"/>
      <c r="H169" s="180"/>
      <c r="I169" s="27"/>
      <c r="J169" s="32"/>
      <c r="K169" s="32"/>
      <c r="L169" s="32"/>
      <c r="M169" s="32"/>
      <c r="N169" s="31"/>
      <c r="O169" s="32"/>
      <c r="P169" s="33"/>
      <c r="Q169" s="33"/>
      <c r="R169" s="32"/>
      <c r="S169" s="33"/>
      <c r="T169" s="451"/>
    </row>
    <row r="170" spans="1:20" x14ac:dyDescent="0.35">
      <c r="A170" s="23"/>
      <c r="B170" s="24"/>
      <c r="C170" s="25"/>
      <c r="D170" s="27"/>
      <c r="E170" s="27"/>
      <c r="F170" s="28"/>
      <c r="G170" s="27"/>
      <c r="H170" s="180"/>
      <c r="I170" s="27"/>
      <c r="J170" s="32"/>
      <c r="K170" s="32"/>
      <c r="L170" s="32"/>
      <c r="M170" s="32"/>
      <c r="N170" s="31"/>
      <c r="O170" s="32"/>
      <c r="P170" s="33"/>
      <c r="Q170" s="33"/>
      <c r="R170" s="32"/>
      <c r="S170" s="33"/>
      <c r="T170" s="451"/>
    </row>
    <row r="171" spans="1:20" x14ac:dyDescent="0.35">
      <c r="A171" s="23"/>
      <c r="B171" s="24"/>
      <c r="C171" s="25"/>
      <c r="D171" s="27"/>
      <c r="E171" s="27"/>
      <c r="F171" s="28"/>
      <c r="G171" s="27"/>
      <c r="H171" s="180"/>
      <c r="I171" s="27"/>
      <c r="J171" s="32"/>
      <c r="K171" s="32"/>
      <c r="L171" s="32"/>
      <c r="M171" s="32"/>
      <c r="N171" s="31"/>
      <c r="O171" s="32"/>
      <c r="P171" s="33"/>
      <c r="Q171" s="33"/>
      <c r="R171" s="32"/>
      <c r="S171" s="33"/>
      <c r="T171" s="451"/>
    </row>
    <row r="172" spans="1:20" x14ac:dyDescent="0.35">
      <c r="A172" s="23"/>
      <c r="B172" s="24"/>
      <c r="C172" s="25"/>
      <c r="D172" s="27"/>
      <c r="E172" s="27"/>
      <c r="F172" s="28"/>
      <c r="G172" s="27"/>
      <c r="H172" s="180"/>
      <c r="I172" s="27"/>
      <c r="J172" s="32"/>
      <c r="K172" s="32"/>
      <c r="L172" s="32"/>
      <c r="M172" s="32"/>
      <c r="N172" s="31"/>
      <c r="O172" s="32"/>
      <c r="P172" s="33"/>
      <c r="Q172" s="33"/>
      <c r="R172" s="32"/>
      <c r="S172" s="33"/>
      <c r="T172" s="451"/>
    </row>
    <row r="173" spans="1:20" x14ac:dyDescent="0.35">
      <c r="A173" s="23"/>
      <c r="B173" s="24"/>
      <c r="C173" s="25"/>
      <c r="D173" s="27"/>
      <c r="E173" s="27"/>
      <c r="F173" s="28"/>
      <c r="G173" s="27"/>
      <c r="H173" s="180"/>
      <c r="I173" s="27"/>
      <c r="J173" s="32"/>
      <c r="K173" s="32"/>
      <c r="L173" s="32"/>
      <c r="M173" s="32"/>
      <c r="N173" s="31"/>
      <c r="O173" s="32"/>
      <c r="P173" s="33"/>
      <c r="Q173" s="33"/>
      <c r="R173" s="32"/>
      <c r="S173" s="33"/>
      <c r="T173" s="451"/>
    </row>
    <row r="174" spans="1:20" x14ac:dyDescent="0.35">
      <c r="A174" s="23"/>
      <c r="B174" s="24"/>
      <c r="C174" s="25"/>
      <c r="D174" s="27"/>
      <c r="E174" s="27"/>
      <c r="F174" s="28"/>
      <c r="G174" s="27"/>
      <c r="H174" s="180"/>
      <c r="I174" s="27"/>
      <c r="J174" s="32"/>
      <c r="K174" s="32"/>
      <c r="L174" s="32"/>
      <c r="M174" s="32"/>
      <c r="N174" s="31"/>
      <c r="O174" s="32"/>
      <c r="P174" s="33"/>
      <c r="Q174" s="33"/>
      <c r="R174" s="32"/>
      <c r="S174" s="33"/>
      <c r="T174" s="451"/>
    </row>
    <row r="175" spans="1:20" x14ac:dyDescent="0.35">
      <c r="A175" s="23"/>
      <c r="B175" s="24"/>
      <c r="C175" s="25"/>
      <c r="D175" s="27"/>
      <c r="E175" s="27"/>
      <c r="F175" s="28"/>
      <c r="G175" s="27"/>
      <c r="H175" s="180"/>
      <c r="I175" s="27"/>
      <c r="J175" s="32"/>
      <c r="K175" s="32"/>
      <c r="L175" s="32"/>
      <c r="M175" s="32"/>
      <c r="N175" s="31"/>
      <c r="O175" s="32"/>
      <c r="P175" s="33"/>
      <c r="Q175" s="33"/>
      <c r="R175" s="32"/>
      <c r="S175" s="33"/>
      <c r="T175" s="451"/>
    </row>
    <row r="176" spans="1:20" x14ac:dyDescent="0.35">
      <c r="A176" s="23"/>
      <c r="B176" s="24"/>
      <c r="C176" s="25"/>
      <c r="D176" s="27"/>
      <c r="E176" s="27"/>
      <c r="F176" s="28"/>
      <c r="G176" s="27"/>
      <c r="H176" s="180"/>
      <c r="I176" s="27"/>
      <c r="J176" s="32"/>
      <c r="K176" s="32"/>
      <c r="L176" s="32"/>
      <c r="M176" s="32"/>
      <c r="N176" s="31"/>
      <c r="O176" s="32"/>
      <c r="P176" s="33"/>
      <c r="Q176" s="33"/>
      <c r="R176" s="32"/>
      <c r="S176" s="33"/>
      <c r="T176" s="451"/>
    </row>
    <row r="177" spans="1:20" x14ac:dyDescent="0.35">
      <c r="A177" s="23"/>
      <c r="B177" s="24"/>
      <c r="C177" s="25"/>
      <c r="D177" s="27"/>
      <c r="E177" s="27"/>
      <c r="F177" s="28"/>
      <c r="G177" s="27"/>
      <c r="H177" s="180"/>
      <c r="I177" s="27"/>
      <c r="J177" s="32"/>
      <c r="K177" s="32"/>
      <c r="L177" s="32"/>
      <c r="M177" s="32"/>
      <c r="N177" s="31"/>
      <c r="O177" s="32"/>
      <c r="P177" s="33"/>
      <c r="Q177" s="33"/>
      <c r="R177" s="32"/>
      <c r="S177" s="33"/>
      <c r="T177" s="451"/>
    </row>
    <row r="178" spans="1:20" x14ac:dyDescent="0.35">
      <c r="A178" s="23"/>
      <c r="B178" s="24"/>
      <c r="C178" s="25"/>
      <c r="D178" s="27"/>
      <c r="E178" s="27"/>
      <c r="F178" s="28"/>
      <c r="G178" s="27"/>
      <c r="H178" s="180"/>
      <c r="I178" s="27"/>
      <c r="J178" s="32"/>
      <c r="K178" s="32"/>
      <c r="L178" s="32"/>
      <c r="M178" s="32"/>
      <c r="N178" s="31"/>
      <c r="O178" s="32"/>
      <c r="P178" s="33"/>
      <c r="Q178" s="33"/>
      <c r="R178" s="32"/>
      <c r="S178" s="33"/>
      <c r="T178" s="451"/>
    </row>
    <row r="179" spans="1:20" x14ac:dyDescent="0.35">
      <c r="A179" s="23"/>
      <c r="B179" s="24"/>
      <c r="C179" s="25"/>
      <c r="D179" s="27"/>
      <c r="E179" s="27"/>
      <c r="F179" s="28"/>
      <c r="G179" s="27"/>
      <c r="H179" s="180"/>
      <c r="I179" s="27"/>
      <c r="J179" s="32"/>
      <c r="K179" s="32"/>
      <c r="L179" s="32"/>
      <c r="M179" s="32"/>
      <c r="N179" s="31"/>
      <c r="O179" s="32"/>
      <c r="P179" s="33"/>
      <c r="Q179" s="33"/>
      <c r="R179" s="32"/>
      <c r="S179" s="33"/>
      <c r="T179" s="451"/>
    </row>
    <row r="180" spans="1:20" x14ac:dyDescent="0.35">
      <c r="A180" s="23"/>
      <c r="B180" s="24"/>
      <c r="C180" s="25"/>
      <c r="D180" s="27"/>
      <c r="E180" s="27"/>
      <c r="F180" s="28"/>
      <c r="G180" s="27"/>
      <c r="H180" s="180"/>
      <c r="I180" s="27"/>
      <c r="J180" s="32"/>
      <c r="K180" s="32"/>
      <c r="L180" s="32"/>
      <c r="M180" s="32"/>
      <c r="N180" s="31"/>
      <c r="O180" s="32"/>
      <c r="P180" s="33"/>
      <c r="Q180" s="33"/>
      <c r="R180" s="32"/>
      <c r="S180" s="33"/>
      <c r="T180" s="451"/>
    </row>
    <row r="181" spans="1:20" x14ac:dyDescent="0.35">
      <c r="A181" s="23"/>
      <c r="B181" s="24"/>
      <c r="C181" s="25"/>
      <c r="D181" s="27"/>
      <c r="E181" s="27"/>
      <c r="F181" s="28"/>
      <c r="G181" s="27"/>
      <c r="H181" s="180"/>
      <c r="I181" s="27"/>
      <c r="J181" s="32"/>
      <c r="K181" s="32"/>
      <c r="L181" s="32"/>
      <c r="M181" s="32"/>
      <c r="N181" s="31"/>
      <c r="O181" s="32"/>
      <c r="P181" s="33"/>
      <c r="Q181" s="33"/>
      <c r="R181" s="32"/>
      <c r="S181" s="33"/>
      <c r="T181" s="451"/>
    </row>
    <row r="182" spans="1:20" x14ac:dyDescent="0.35">
      <c r="A182" s="23"/>
      <c r="B182" s="24"/>
      <c r="C182" s="25"/>
      <c r="D182" s="27"/>
      <c r="E182" s="27"/>
      <c r="F182" s="28"/>
      <c r="G182" s="27"/>
      <c r="H182" s="180"/>
      <c r="I182" s="27"/>
      <c r="J182" s="32"/>
      <c r="K182" s="32"/>
      <c r="L182" s="32"/>
      <c r="M182" s="32"/>
      <c r="N182" s="31"/>
      <c r="O182" s="32"/>
      <c r="P182" s="33"/>
      <c r="Q182" s="33"/>
      <c r="R182" s="32"/>
      <c r="S182" s="33"/>
      <c r="T182" s="451"/>
    </row>
    <row r="183" spans="1:20" x14ac:dyDescent="0.35">
      <c r="A183" s="23"/>
      <c r="B183" s="24"/>
      <c r="C183" s="25"/>
      <c r="D183" s="27"/>
      <c r="E183" s="27"/>
      <c r="F183" s="28"/>
      <c r="G183" s="27"/>
      <c r="H183" s="180"/>
      <c r="I183" s="27"/>
      <c r="J183" s="32"/>
      <c r="K183" s="32"/>
      <c r="L183" s="32"/>
      <c r="M183" s="32"/>
      <c r="N183" s="31"/>
      <c r="O183" s="32"/>
      <c r="P183" s="33"/>
      <c r="Q183" s="33"/>
      <c r="R183" s="32"/>
      <c r="S183" s="33"/>
      <c r="T183" s="451"/>
    </row>
    <row r="184" spans="1:20" x14ac:dyDescent="0.35">
      <c r="A184" s="23"/>
      <c r="B184" s="24"/>
      <c r="C184" s="25"/>
      <c r="D184" s="27"/>
      <c r="E184" s="27"/>
      <c r="F184" s="28"/>
      <c r="G184" s="27"/>
      <c r="H184" s="180"/>
      <c r="I184" s="27"/>
      <c r="J184" s="32"/>
      <c r="K184" s="32"/>
      <c r="L184" s="32"/>
      <c r="M184" s="32"/>
      <c r="N184" s="31"/>
      <c r="O184" s="32"/>
      <c r="P184" s="33"/>
      <c r="Q184" s="33"/>
      <c r="R184" s="32"/>
      <c r="S184" s="33"/>
      <c r="T184" s="451"/>
    </row>
    <row r="185" spans="1:20" x14ac:dyDescent="0.35">
      <c r="A185" s="23"/>
      <c r="B185" s="24"/>
      <c r="C185" s="25"/>
      <c r="D185" s="27"/>
      <c r="E185" s="27"/>
      <c r="F185" s="28"/>
      <c r="G185" s="27"/>
      <c r="H185" s="180"/>
      <c r="I185" s="27"/>
      <c r="J185" s="32"/>
      <c r="K185" s="32"/>
      <c r="L185" s="32"/>
      <c r="M185" s="32"/>
      <c r="N185" s="31"/>
      <c r="O185" s="32"/>
      <c r="P185" s="33"/>
      <c r="Q185" s="33"/>
      <c r="R185" s="32"/>
      <c r="S185" s="33"/>
      <c r="T185" s="451"/>
    </row>
    <row r="186" spans="1:20" x14ac:dyDescent="0.35">
      <c r="A186" s="23"/>
      <c r="B186" s="24"/>
      <c r="C186" s="25"/>
      <c r="D186" s="27"/>
      <c r="E186" s="27"/>
      <c r="F186" s="28"/>
      <c r="G186" s="27"/>
      <c r="H186" s="180"/>
      <c r="I186" s="27"/>
      <c r="J186" s="32"/>
      <c r="K186" s="32"/>
      <c r="L186" s="32"/>
      <c r="M186" s="32"/>
      <c r="N186" s="31"/>
      <c r="O186" s="32"/>
      <c r="P186" s="33"/>
      <c r="Q186" s="33"/>
      <c r="R186" s="32"/>
      <c r="S186" s="33"/>
      <c r="T186" s="451"/>
    </row>
    <row r="187" spans="1:20" x14ac:dyDescent="0.35">
      <c r="A187" s="23"/>
      <c r="B187" s="24"/>
      <c r="C187" s="25"/>
      <c r="D187" s="27"/>
      <c r="E187" s="27"/>
      <c r="F187" s="28"/>
      <c r="G187" s="27"/>
      <c r="H187" s="180"/>
      <c r="I187" s="27"/>
      <c r="J187" s="32"/>
      <c r="K187" s="32"/>
      <c r="L187" s="32"/>
      <c r="M187" s="32"/>
      <c r="N187" s="31"/>
      <c r="O187" s="32"/>
      <c r="P187" s="33"/>
      <c r="Q187" s="33"/>
      <c r="R187" s="32"/>
      <c r="S187" s="33"/>
      <c r="T187" s="451"/>
    </row>
    <row r="188" spans="1:20" x14ac:dyDescent="0.35">
      <c r="A188" s="23"/>
      <c r="B188" s="24"/>
      <c r="C188" s="25"/>
      <c r="D188" s="27"/>
      <c r="E188" s="27"/>
      <c r="F188" s="28"/>
      <c r="G188" s="27"/>
      <c r="H188" s="180"/>
      <c r="I188" s="27"/>
      <c r="J188" s="32"/>
      <c r="K188" s="32"/>
      <c r="L188" s="32"/>
      <c r="M188" s="32"/>
      <c r="N188" s="31"/>
      <c r="O188" s="32"/>
      <c r="P188" s="33"/>
      <c r="Q188" s="33"/>
      <c r="R188" s="32"/>
      <c r="S188" s="33"/>
      <c r="T188" s="451"/>
    </row>
    <row r="189" spans="1:20" x14ac:dyDescent="0.35">
      <c r="A189" s="23"/>
      <c r="B189" s="24"/>
      <c r="C189" s="25"/>
      <c r="D189" s="27"/>
      <c r="E189" s="27"/>
      <c r="F189" s="28"/>
      <c r="G189" s="27"/>
      <c r="H189" s="180"/>
      <c r="I189" s="27"/>
      <c r="J189" s="32"/>
      <c r="K189" s="32"/>
      <c r="L189" s="32"/>
      <c r="M189" s="32"/>
      <c r="N189" s="31"/>
      <c r="O189" s="32"/>
      <c r="P189" s="33"/>
      <c r="Q189" s="33"/>
      <c r="R189" s="32"/>
      <c r="S189" s="33"/>
      <c r="T189" s="451"/>
    </row>
    <row r="190" spans="1:20" x14ac:dyDescent="0.35">
      <c r="A190" s="23"/>
      <c r="B190" s="24"/>
      <c r="C190" s="25"/>
      <c r="D190" s="27"/>
      <c r="E190" s="27"/>
      <c r="F190" s="28"/>
      <c r="G190" s="27"/>
      <c r="H190" s="180"/>
      <c r="I190" s="27"/>
      <c r="J190" s="32"/>
      <c r="K190" s="32"/>
      <c r="L190" s="32"/>
      <c r="M190" s="32"/>
      <c r="N190" s="31"/>
      <c r="O190" s="32"/>
      <c r="P190" s="33"/>
      <c r="Q190" s="33"/>
      <c r="R190" s="32"/>
      <c r="S190" s="33"/>
      <c r="T190" s="451"/>
    </row>
    <row r="191" spans="1:20" x14ac:dyDescent="0.35">
      <c r="A191" s="23"/>
      <c r="B191" s="24"/>
      <c r="C191" s="25"/>
      <c r="D191" s="27"/>
      <c r="E191" s="27"/>
      <c r="F191" s="28"/>
      <c r="G191" s="27"/>
      <c r="H191" s="180"/>
      <c r="I191" s="27"/>
      <c r="J191" s="32"/>
      <c r="K191" s="32"/>
      <c r="L191" s="32"/>
      <c r="M191" s="32"/>
      <c r="N191" s="31"/>
      <c r="O191" s="32"/>
      <c r="P191" s="33"/>
      <c r="Q191" s="33"/>
      <c r="R191" s="32"/>
      <c r="S191" s="33"/>
      <c r="T191" s="451"/>
    </row>
    <row r="192" spans="1:20" x14ac:dyDescent="0.35">
      <c r="A192" s="23"/>
      <c r="B192" s="24"/>
      <c r="C192" s="25"/>
      <c r="D192" s="27"/>
      <c r="E192" s="27"/>
      <c r="F192" s="28"/>
      <c r="G192" s="27"/>
      <c r="H192" s="180"/>
      <c r="I192" s="27"/>
      <c r="J192" s="32"/>
      <c r="K192" s="32"/>
      <c r="L192" s="32"/>
      <c r="M192" s="32"/>
      <c r="N192" s="31"/>
      <c r="O192" s="32"/>
      <c r="P192" s="33"/>
      <c r="Q192" s="33"/>
      <c r="R192" s="32"/>
      <c r="S192" s="33"/>
      <c r="T192" s="451"/>
    </row>
    <row r="193" spans="1:20" x14ac:dyDescent="0.35">
      <c r="A193" s="23"/>
      <c r="B193" s="24"/>
      <c r="C193" s="25"/>
      <c r="D193" s="27"/>
      <c r="E193" s="27"/>
      <c r="F193" s="28"/>
      <c r="G193" s="27"/>
      <c r="H193" s="180"/>
      <c r="I193" s="27"/>
      <c r="J193" s="32"/>
      <c r="K193" s="32"/>
      <c r="L193" s="32"/>
      <c r="M193" s="32"/>
      <c r="N193" s="31"/>
      <c r="O193" s="32"/>
      <c r="P193" s="33"/>
      <c r="Q193" s="33"/>
      <c r="R193" s="32"/>
      <c r="S193" s="33"/>
      <c r="T193" s="451"/>
    </row>
    <row r="194" spans="1:20" x14ac:dyDescent="0.35">
      <c r="A194" s="23"/>
      <c r="B194" s="24"/>
      <c r="C194" s="25"/>
      <c r="D194" s="27"/>
      <c r="E194" s="27"/>
      <c r="F194" s="28"/>
      <c r="G194" s="27"/>
      <c r="H194" s="180"/>
      <c r="I194" s="27"/>
      <c r="J194" s="32"/>
      <c r="K194" s="32"/>
      <c r="L194" s="32"/>
      <c r="M194" s="32"/>
      <c r="N194" s="31"/>
      <c r="O194" s="32"/>
      <c r="P194" s="33"/>
      <c r="Q194" s="33"/>
      <c r="R194" s="32"/>
      <c r="S194" s="33"/>
      <c r="T194" s="451"/>
    </row>
    <row r="195" spans="1:20" x14ac:dyDescent="0.35">
      <c r="A195" s="23"/>
      <c r="B195" s="24"/>
      <c r="C195" s="25"/>
      <c r="D195" s="27"/>
      <c r="E195" s="27"/>
      <c r="F195" s="28"/>
      <c r="G195" s="27"/>
      <c r="H195" s="180"/>
      <c r="I195" s="27"/>
      <c r="J195" s="32"/>
      <c r="K195" s="32"/>
      <c r="L195" s="32"/>
      <c r="M195" s="32"/>
      <c r="N195" s="31"/>
      <c r="O195" s="32"/>
      <c r="P195" s="33"/>
      <c r="Q195" s="33"/>
      <c r="R195" s="32"/>
      <c r="S195" s="33"/>
      <c r="T195" s="451"/>
    </row>
    <row r="196" spans="1:20" x14ac:dyDescent="0.35">
      <c r="A196" s="23"/>
      <c r="B196" s="24"/>
      <c r="C196" s="25"/>
      <c r="D196" s="27"/>
      <c r="E196" s="27"/>
      <c r="F196" s="28"/>
      <c r="G196" s="27"/>
      <c r="H196" s="180"/>
      <c r="I196" s="27"/>
      <c r="J196" s="32"/>
      <c r="K196" s="32"/>
      <c r="L196" s="32"/>
      <c r="M196" s="32"/>
      <c r="N196" s="31"/>
      <c r="O196" s="32"/>
      <c r="P196" s="33"/>
      <c r="Q196" s="33"/>
      <c r="R196" s="32"/>
      <c r="S196" s="33"/>
      <c r="T196" s="451"/>
    </row>
    <row r="197" spans="1:20" x14ac:dyDescent="0.35">
      <c r="A197" s="23"/>
      <c r="B197" s="24"/>
      <c r="C197" s="25"/>
      <c r="D197" s="27"/>
      <c r="E197" s="27"/>
      <c r="F197" s="28"/>
      <c r="G197" s="27"/>
      <c r="H197" s="180"/>
      <c r="I197" s="27"/>
      <c r="J197" s="32"/>
      <c r="K197" s="32"/>
      <c r="L197" s="32"/>
      <c r="M197" s="32"/>
      <c r="N197" s="31"/>
      <c r="O197" s="32"/>
      <c r="P197" s="33"/>
      <c r="Q197" s="33"/>
      <c r="R197" s="32"/>
      <c r="S197" s="33"/>
      <c r="T197" s="451"/>
    </row>
    <row r="198" spans="1:20" x14ac:dyDescent="0.35">
      <c r="A198" s="23"/>
      <c r="B198" s="24"/>
      <c r="C198" s="25"/>
      <c r="D198" s="27"/>
      <c r="E198" s="27"/>
      <c r="F198" s="28"/>
      <c r="G198" s="27"/>
      <c r="H198" s="180"/>
      <c r="I198" s="27"/>
      <c r="J198" s="32"/>
      <c r="K198" s="32"/>
      <c r="L198" s="32"/>
      <c r="M198" s="32"/>
      <c r="N198" s="31"/>
      <c r="O198" s="32"/>
      <c r="P198" s="33"/>
      <c r="Q198" s="33"/>
      <c r="R198" s="32"/>
      <c r="S198" s="33"/>
      <c r="T198" s="451"/>
    </row>
    <row r="199" spans="1:20" x14ac:dyDescent="0.35">
      <c r="A199" s="23"/>
      <c r="B199" s="24"/>
      <c r="C199" s="25"/>
      <c r="D199" s="27"/>
      <c r="E199" s="27"/>
      <c r="F199" s="28"/>
      <c r="G199" s="27"/>
      <c r="H199" s="180"/>
      <c r="I199" s="27"/>
      <c r="J199" s="32"/>
      <c r="K199" s="32"/>
      <c r="L199" s="32"/>
      <c r="M199" s="32"/>
      <c r="N199" s="31"/>
      <c r="O199" s="32"/>
      <c r="P199" s="33"/>
      <c r="Q199" s="33"/>
      <c r="R199" s="32"/>
      <c r="S199" s="33"/>
      <c r="T199" s="451"/>
    </row>
    <row r="200" spans="1:20" x14ac:dyDescent="0.35">
      <c r="A200" s="23"/>
      <c r="B200" s="24"/>
      <c r="C200" s="25"/>
      <c r="D200" s="27"/>
      <c r="E200" s="27"/>
      <c r="F200" s="28"/>
      <c r="G200" s="27"/>
      <c r="H200" s="180"/>
      <c r="I200" s="27"/>
      <c r="J200" s="32"/>
      <c r="K200" s="32"/>
      <c r="L200" s="32"/>
      <c r="M200" s="32"/>
      <c r="N200" s="31"/>
      <c r="O200" s="32"/>
      <c r="P200" s="33"/>
      <c r="Q200" s="33"/>
      <c r="R200" s="32"/>
      <c r="S200" s="33"/>
      <c r="T200" s="451"/>
    </row>
    <row r="201" spans="1:20" x14ac:dyDescent="0.35">
      <c r="A201" s="23"/>
      <c r="B201" s="24"/>
      <c r="C201" s="25"/>
      <c r="D201" s="27"/>
      <c r="E201" s="27"/>
      <c r="F201" s="28"/>
      <c r="G201" s="27"/>
      <c r="H201" s="180"/>
      <c r="I201" s="27"/>
      <c r="J201" s="32"/>
      <c r="K201" s="32"/>
      <c r="L201" s="32"/>
      <c r="M201" s="32"/>
      <c r="N201" s="31"/>
      <c r="O201" s="32"/>
      <c r="P201" s="33"/>
      <c r="Q201" s="33"/>
      <c r="R201" s="32"/>
      <c r="S201" s="33"/>
      <c r="T201" s="451"/>
    </row>
    <row r="202" spans="1:20" x14ac:dyDescent="0.35">
      <c r="A202" s="23"/>
      <c r="B202" s="24"/>
      <c r="C202" s="25"/>
      <c r="D202" s="27"/>
      <c r="E202" s="27"/>
      <c r="F202" s="28"/>
      <c r="G202" s="27"/>
      <c r="H202" s="180"/>
      <c r="I202" s="27"/>
      <c r="J202" s="32"/>
      <c r="K202" s="32"/>
      <c r="L202" s="32"/>
      <c r="M202" s="32"/>
      <c r="N202" s="31"/>
      <c r="O202" s="32"/>
      <c r="P202" s="33"/>
      <c r="Q202" s="33"/>
      <c r="R202" s="32"/>
      <c r="S202" s="33"/>
      <c r="T202" s="451"/>
    </row>
    <row r="203" spans="1:20" x14ac:dyDescent="0.35">
      <c r="A203" s="23"/>
      <c r="B203" s="24"/>
      <c r="C203" s="25"/>
      <c r="D203" s="27"/>
      <c r="E203" s="27"/>
      <c r="F203" s="28"/>
      <c r="G203" s="27"/>
      <c r="H203" s="180"/>
      <c r="I203" s="27"/>
      <c r="J203" s="32"/>
      <c r="K203" s="32"/>
      <c r="L203" s="32"/>
      <c r="M203" s="32"/>
      <c r="N203" s="31"/>
      <c r="O203" s="32"/>
      <c r="P203" s="33"/>
      <c r="Q203" s="33"/>
      <c r="R203" s="32"/>
      <c r="S203" s="33"/>
      <c r="T203" s="451"/>
    </row>
    <row r="204" spans="1:20" x14ac:dyDescent="0.35">
      <c r="A204" s="23"/>
      <c r="B204" s="24"/>
      <c r="C204" s="25"/>
      <c r="D204" s="27"/>
      <c r="E204" s="27"/>
      <c r="F204" s="28"/>
      <c r="G204" s="27"/>
      <c r="H204" s="180"/>
      <c r="I204" s="27"/>
      <c r="J204" s="32"/>
      <c r="K204" s="32"/>
      <c r="L204" s="32"/>
      <c r="M204" s="32"/>
      <c r="N204" s="31"/>
      <c r="O204" s="32"/>
      <c r="P204" s="33"/>
      <c r="Q204" s="33"/>
      <c r="R204" s="32"/>
      <c r="S204" s="33"/>
      <c r="T204" s="451"/>
    </row>
    <row r="205" spans="1:20" x14ac:dyDescent="0.35">
      <c r="A205" s="23"/>
      <c r="B205" s="24"/>
      <c r="C205" s="25"/>
      <c r="D205" s="27"/>
      <c r="E205" s="27"/>
      <c r="F205" s="28"/>
      <c r="G205" s="27"/>
      <c r="H205" s="180"/>
      <c r="I205" s="27"/>
      <c r="J205" s="32"/>
      <c r="K205" s="32"/>
      <c r="L205" s="32"/>
      <c r="M205" s="32"/>
      <c r="N205" s="31"/>
      <c r="O205" s="32"/>
      <c r="P205" s="33"/>
      <c r="Q205" s="33"/>
      <c r="R205" s="32"/>
      <c r="S205" s="33"/>
      <c r="T205" s="451"/>
    </row>
    <row r="206" spans="1:20" x14ac:dyDescent="0.35">
      <c r="A206" s="23"/>
      <c r="B206" s="24"/>
      <c r="C206" s="25"/>
      <c r="D206" s="27"/>
      <c r="E206" s="27"/>
      <c r="F206" s="28"/>
      <c r="G206" s="27"/>
      <c r="H206" s="180"/>
      <c r="I206" s="27"/>
      <c r="J206" s="32"/>
      <c r="K206" s="32"/>
      <c r="L206" s="32"/>
      <c r="M206" s="32"/>
      <c r="N206" s="31"/>
      <c r="O206" s="32"/>
      <c r="P206" s="33"/>
      <c r="Q206" s="33"/>
      <c r="R206" s="32"/>
      <c r="S206" s="33"/>
      <c r="T206" s="451"/>
    </row>
    <row r="207" spans="1:20" x14ac:dyDescent="0.35">
      <c r="A207" s="23"/>
      <c r="B207" s="24"/>
      <c r="C207" s="25"/>
      <c r="D207" s="27"/>
      <c r="E207" s="27"/>
      <c r="F207" s="28"/>
      <c r="G207" s="27"/>
      <c r="H207" s="180"/>
      <c r="I207" s="27"/>
      <c r="J207" s="32"/>
      <c r="K207" s="32"/>
      <c r="L207" s="32"/>
      <c r="M207" s="32"/>
      <c r="N207" s="31"/>
      <c r="O207" s="32"/>
      <c r="P207" s="33"/>
      <c r="Q207" s="33"/>
      <c r="R207" s="32"/>
      <c r="S207" s="33"/>
      <c r="T207" s="451"/>
    </row>
    <row r="208" spans="1:20" x14ac:dyDescent="0.35">
      <c r="A208" s="23"/>
      <c r="B208" s="24"/>
      <c r="C208" s="25"/>
      <c r="D208" s="27"/>
      <c r="E208" s="27"/>
      <c r="F208" s="28"/>
      <c r="G208" s="27"/>
      <c r="H208" s="180"/>
      <c r="I208" s="27"/>
      <c r="J208" s="32"/>
      <c r="K208" s="32"/>
      <c r="L208" s="32"/>
      <c r="M208" s="32"/>
      <c r="N208" s="31"/>
      <c r="O208" s="32"/>
      <c r="P208" s="33"/>
      <c r="Q208" s="33"/>
      <c r="R208" s="32"/>
      <c r="S208" s="33"/>
      <c r="T208" s="451"/>
    </row>
    <row r="209" spans="1:20" x14ac:dyDescent="0.35">
      <c r="A209" s="23"/>
      <c r="B209" s="24"/>
      <c r="C209" s="25"/>
      <c r="D209" s="27"/>
      <c r="E209" s="27"/>
      <c r="F209" s="28"/>
      <c r="G209" s="27"/>
      <c r="H209" s="180"/>
      <c r="I209" s="27"/>
      <c r="J209" s="32"/>
      <c r="K209" s="32"/>
      <c r="L209" s="32"/>
      <c r="M209" s="32"/>
      <c r="N209" s="31"/>
      <c r="O209" s="32"/>
      <c r="P209" s="33"/>
      <c r="Q209" s="33"/>
      <c r="R209" s="32"/>
      <c r="S209" s="33"/>
      <c r="T209" s="451"/>
    </row>
    <row r="210" spans="1:20" x14ac:dyDescent="0.35">
      <c r="A210" s="23"/>
      <c r="B210" s="24"/>
      <c r="C210" s="25"/>
      <c r="D210" s="27"/>
      <c r="E210" s="27"/>
      <c r="F210" s="28"/>
      <c r="G210" s="27"/>
      <c r="H210" s="180"/>
      <c r="I210" s="27"/>
      <c r="J210" s="32"/>
      <c r="K210" s="32"/>
      <c r="L210" s="32"/>
      <c r="M210" s="32"/>
      <c r="N210" s="31"/>
      <c r="O210" s="32"/>
      <c r="P210" s="33"/>
      <c r="Q210" s="33"/>
      <c r="R210" s="32"/>
      <c r="S210" s="33"/>
      <c r="T210" s="451"/>
    </row>
    <row r="211" spans="1:20" x14ac:dyDescent="0.35">
      <c r="A211" s="23"/>
      <c r="B211" s="24"/>
      <c r="C211" s="25"/>
      <c r="D211" s="27"/>
      <c r="E211" s="27"/>
      <c r="F211" s="28"/>
      <c r="G211" s="27"/>
      <c r="H211" s="180"/>
      <c r="I211" s="27"/>
      <c r="J211" s="32"/>
      <c r="K211" s="32"/>
      <c r="L211" s="32"/>
      <c r="M211" s="32"/>
      <c r="N211" s="31"/>
      <c r="O211" s="32"/>
      <c r="P211" s="33"/>
      <c r="Q211" s="33"/>
      <c r="R211" s="32"/>
      <c r="S211" s="33"/>
      <c r="T211" s="451"/>
    </row>
    <row r="212" spans="1:20" x14ac:dyDescent="0.35">
      <c r="A212" s="23"/>
      <c r="B212" s="24"/>
      <c r="C212" s="25"/>
      <c r="D212" s="27"/>
      <c r="E212" s="27"/>
      <c r="F212" s="28"/>
      <c r="G212" s="27"/>
      <c r="H212" s="180"/>
      <c r="I212" s="27"/>
      <c r="J212" s="32"/>
      <c r="K212" s="32"/>
      <c r="L212" s="32"/>
      <c r="M212" s="32"/>
      <c r="N212" s="31"/>
      <c r="O212" s="32"/>
      <c r="P212" s="33"/>
      <c r="Q212" s="33"/>
      <c r="R212" s="32"/>
      <c r="S212" s="33"/>
      <c r="T212" s="451"/>
    </row>
    <row r="213" spans="1:20" x14ac:dyDescent="0.35">
      <c r="A213" s="23"/>
      <c r="B213" s="24"/>
      <c r="C213" s="25"/>
      <c r="D213" s="27"/>
      <c r="E213" s="27"/>
      <c r="F213" s="28"/>
      <c r="G213" s="27"/>
      <c r="H213" s="180"/>
      <c r="I213" s="27"/>
      <c r="J213" s="32"/>
      <c r="K213" s="32"/>
      <c r="L213" s="32"/>
      <c r="M213" s="32"/>
      <c r="N213" s="31"/>
      <c r="O213" s="32"/>
      <c r="P213" s="33"/>
      <c r="Q213" s="33"/>
      <c r="R213" s="32"/>
      <c r="S213" s="33"/>
      <c r="T213" s="451"/>
    </row>
    <row r="214" spans="1:20" x14ac:dyDescent="0.35">
      <c r="A214" s="23"/>
      <c r="B214" s="24"/>
      <c r="C214" s="25"/>
      <c r="D214" s="27"/>
      <c r="E214" s="27"/>
      <c r="F214" s="28"/>
      <c r="G214" s="27"/>
      <c r="H214" s="180"/>
      <c r="I214" s="27"/>
      <c r="J214" s="32"/>
      <c r="K214" s="32"/>
      <c r="L214" s="32"/>
      <c r="M214" s="32"/>
      <c r="N214" s="31"/>
      <c r="O214" s="32"/>
      <c r="P214" s="33"/>
      <c r="Q214" s="33"/>
      <c r="R214" s="32"/>
      <c r="S214" s="33"/>
      <c r="T214" s="451"/>
    </row>
    <row r="215" spans="1:20" x14ac:dyDescent="0.35">
      <c r="A215" s="23"/>
      <c r="B215" s="24"/>
      <c r="C215" s="25"/>
      <c r="D215" s="27"/>
      <c r="E215" s="27"/>
      <c r="F215" s="28"/>
      <c r="G215" s="27"/>
      <c r="H215" s="180"/>
      <c r="I215" s="27"/>
      <c r="J215" s="32"/>
      <c r="K215" s="32"/>
      <c r="L215" s="32"/>
      <c r="M215" s="32"/>
      <c r="N215" s="31"/>
      <c r="O215" s="32"/>
      <c r="P215" s="33"/>
      <c r="Q215" s="33"/>
      <c r="R215" s="32"/>
      <c r="S215" s="33"/>
      <c r="T215" s="451"/>
    </row>
    <row r="216" spans="1:20" x14ac:dyDescent="0.35">
      <c r="A216" s="23"/>
      <c r="B216" s="24"/>
      <c r="C216" s="25"/>
      <c r="D216" s="27"/>
      <c r="E216" s="27"/>
      <c r="F216" s="28"/>
      <c r="G216" s="27"/>
      <c r="H216" s="180"/>
      <c r="I216" s="27"/>
      <c r="J216" s="32"/>
      <c r="K216" s="32"/>
      <c r="L216" s="32"/>
      <c r="M216" s="32"/>
      <c r="N216" s="31"/>
      <c r="O216" s="32"/>
      <c r="P216" s="33"/>
      <c r="Q216" s="33"/>
      <c r="R216" s="32"/>
      <c r="S216" s="33"/>
      <c r="T216" s="451"/>
    </row>
    <row r="217" spans="1:20" x14ac:dyDescent="0.35">
      <c r="A217" s="23"/>
      <c r="B217" s="24"/>
      <c r="C217" s="25"/>
      <c r="D217" s="27"/>
      <c r="E217" s="27"/>
      <c r="F217" s="28"/>
      <c r="G217" s="27"/>
      <c r="H217" s="180"/>
      <c r="I217" s="27"/>
      <c r="J217" s="32"/>
      <c r="K217" s="32"/>
      <c r="L217" s="32"/>
      <c r="M217" s="32"/>
      <c r="N217" s="31"/>
      <c r="O217" s="32"/>
      <c r="P217" s="33"/>
      <c r="Q217" s="33"/>
      <c r="R217" s="32"/>
      <c r="S217" s="33"/>
      <c r="T217" s="451"/>
    </row>
    <row r="218" spans="1:20" x14ac:dyDescent="0.35">
      <c r="A218" s="23"/>
      <c r="B218" s="24"/>
      <c r="C218" s="25"/>
      <c r="D218" s="27"/>
      <c r="E218" s="27"/>
      <c r="F218" s="28"/>
      <c r="G218" s="27"/>
      <c r="H218" s="180"/>
      <c r="I218" s="27"/>
      <c r="J218" s="32"/>
      <c r="K218" s="32"/>
      <c r="L218" s="32"/>
      <c r="M218" s="32"/>
      <c r="N218" s="31"/>
      <c r="O218" s="32"/>
      <c r="P218" s="33"/>
      <c r="Q218" s="33"/>
      <c r="R218" s="32"/>
      <c r="S218" s="33"/>
      <c r="T218" s="451"/>
    </row>
    <row r="219" spans="1:20" x14ac:dyDescent="0.35">
      <c r="A219" s="23"/>
      <c r="B219" s="24"/>
      <c r="C219" s="25"/>
      <c r="D219" s="27"/>
      <c r="E219" s="27"/>
      <c r="F219" s="28"/>
      <c r="G219" s="27"/>
      <c r="H219" s="180"/>
      <c r="I219" s="27"/>
      <c r="J219" s="32"/>
      <c r="K219" s="32"/>
      <c r="L219" s="32"/>
      <c r="M219" s="32"/>
      <c r="N219" s="31"/>
      <c r="O219" s="32"/>
      <c r="P219" s="33"/>
      <c r="Q219" s="33"/>
      <c r="R219" s="32"/>
      <c r="S219" s="33"/>
      <c r="T219" s="451"/>
    </row>
    <row r="220" spans="1:20" x14ac:dyDescent="0.35">
      <c r="A220" s="23"/>
      <c r="B220" s="24"/>
      <c r="C220" s="25"/>
      <c r="D220" s="27"/>
      <c r="E220" s="27"/>
      <c r="F220" s="28"/>
      <c r="G220" s="27"/>
      <c r="H220" s="180"/>
      <c r="I220" s="27"/>
      <c r="J220" s="32"/>
      <c r="K220" s="32"/>
      <c r="L220" s="32"/>
      <c r="M220" s="32"/>
      <c r="N220" s="31"/>
      <c r="O220" s="32"/>
      <c r="P220" s="33"/>
      <c r="Q220" s="33"/>
      <c r="R220" s="32"/>
      <c r="S220" s="33"/>
      <c r="T220" s="451"/>
    </row>
    <row r="221" spans="1:20" x14ac:dyDescent="0.35">
      <c r="A221" s="23"/>
      <c r="B221" s="24"/>
      <c r="C221" s="25"/>
      <c r="D221" s="27"/>
      <c r="E221" s="27"/>
      <c r="F221" s="28"/>
      <c r="G221" s="27"/>
      <c r="H221" s="180"/>
      <c r="I221" s="27"/>
      <c r="J221" s="32"/>
      <c r="K221" s="32"/>
      <c r="L221" s="32"/>
      <c r="M221" s="32"/>
      <c r="N221" s="31"/>
      <c r="O221" s="32"/>
      <c r="P221" s="33"/>
      <c r="Q221" s="33"/>
      <c r="R221" s="32"/>
      <c r="S221" s="33"/>
      <c r="T221" s="451"/>
    </row>
    <row r="222" spans="1:20" x14ac:dyDescent="0.35">
      <c r="A222" s="23"/>
      <c r="B222" s="24"/>
      <c r="C222" s="25"/>
      <c r="D222" s="27"/>
      <c r="E222" s="27"/>
      <c r="F222" s="28"/>
      <c r="G222" s="27"/>
      <c r="H222" s="180"/>
      <c r="I222" s="27"/>
      <c r="J222" s="32"/>
      <c r="K222" s="32"/>
      <c r="L222" s="32"/>
      <c r="M222" s="32"/>
      <c r="N222" s="31"/>
      <c r="O222" s="32"/>
      <c r="P222" s="33"/>
      <c r="Q222" s="33"/>
      <c r="R222" s="32"/>
      <c r="S222" s="33"/>
      <c r="T222" s="451"/>
    </row>
    <row r="223" spans="1:20" x14ac:dyDescent="0.35">
      <c r="A223" s="23"/>
      <c r="B223" s="24"/>
      <c r="C223" s="25"/>
      <c r="D223" s="27"/>
      <c r="E223" s="27"/>
      <c r="F223" s="28"/>
      <c r="G223" s="27"/>
      <c r="H223" s="180"/>
      <c r="I223" s="27"/>
      <c r="J223" s="32"/>
      <c r="K223" s="32"/>
      <c r="L223" s="32"/>
      <c r="M223" s="32"/>
      <c r="N223" s="31"/>
      <c r="O223" s="32"/>
      <c r="P223" s="33"/>
      <c r="Q223" s="33"/>
      <c r="R223" s="32"/>
      <c r="S223" s="33"/>
      <c r="T223" s="451"/>
    </row>
    <row r="224" spans="1:20" x14ac:dyDescent="0.35">
      <c r="A224" s="23"/>
      <c r="B224" s="24"/>
      <c r="C224" s="25"/>
      <c r="D224" s="27"/>
      <c r="E224" s="27"/>
      <c r="F224" s="28"/>
      <c r="G224" s="27"/>
      <c r="H224" s="180"/>
      <c r="I224" s="27"/>
      <c r="J224" s="32"/>
      <c r="K224" s="32"/>
      <c r="L224" s="32"/>
      <c r="M224" s="32"/>
      <c r="N224" s="31"/>
      <c r="O224" s="32"/>
      <c r="P224" s="33"/>
      <c r="Q224" s="33"/>
      <c r="R224" s="32"/>
      <c r="S224" s="33"/>
      <c r="T224" s="451"/>
    </row>
    <row r="225" spans="1:20" x14ac:dyDescent="0.35">
      <c r="A225" s="23"/>
      <c r="B225" s="24"/>
      <c r="C225" s="25"/>
      <c r="D225" s="27"/>
      <c r="E225" s="27"/>
      <c r="F225" s="28"/>
      <c r="G225" s="27"/>
      <c r="H225" s="180"/>
      <c r="I225" s="27"/>
      <c r="J225" s="32"/>
      <c r="K225" s="32"/>
      <c r="L225" s="32"/>
      <c r="M225" s="32"/>
      <c r="N225" s="31"/>
      <c r="O225" s="32"/>
      <c r="P225" s="33"/>
      <c r="Q225" s="33"/>
      <c r="R225" s="32"/>
      <c r="S225" s="33"/>
      <c r="T225" s="451"/>
    </row>
    <row r="226" spans="1:20" x14ac:dyDescent="0.35">
      <c r="A226" s="23"/>
      <c r="B226" s="24"/>
      <c r="C226" s="25"/>
      <c r="D226" s="27"/>
      <c r="E226" s="27"/>
      <c r="F226" s="28"/>
      <c r="G226" s="27"/>
      <c r="H226" s="180"/>
      <c r="I226" s="27"/>
      <c r="J226" s="32"/>
      <c r="K226" s="32"/>
      <c r="L226" s="32"/>
      <c r="M226" s="32"/>
      <c r="N226" s="31"/>
      <c r="O226" s="32"/>
      <c r="P226" s="33"/>
      <c r="Q226" s="33"/>
      <c r="R226" s="32"/>
      <c r="S226" s="33"/>
      <c r="T226" s="451"/>
    </row>
    <row r="227" spans="1:20" x14ac:dyDescent="0.35">
      <c r="A227" s="23"/>
      <c r="B227" s="24"/>
      <c r="C227" s="25"/>
      <c r="D227" s="27"/>
      <c r="E227" s="27"/>
      <c r="F227" s="28"/>
      <c r="G227" s="27"/>
      <c r="H227" s="180"/>
      <c r="I227" s="27"/>
      <c r="J227" s="32"/>
      <c r="K227" s="32"/>
      <c r="L227" s="32"/>
      <c r="M227" s="32"/>
      <c r="N227" s="31"/>
      <c r="O227" s="32"/>
      <c r="P227" s="33"/>
      <c r="Q227" s="33"/>
      <c r="R227" s="32"/>
      <c r="S227" s="33"/>
      <c r="T227" s="451"/>
    </row>
    <row r="228" spans="1:20" x14ac:dyDescent="0.35">
      <c r="A228" s="23"/>
      <c r="B228" s="24"/>
      <c r="C228" s="25"/>
      <c r="D228" s="27"/>
      <c r="E228" s="27"/>
      <c r="F228" s="28"/>
      <c r="G228" s="27"/>
      <c r="H228" s="180"/>
      <c r="I228" s="27"/>
      <c r="J228" s="32"/>
      <c r="K228" s="32"/>
      <c r="L228" s="32"/>
      <c r="M228" s="32"/>
      <c r="N228" s="31"/>
      <c r="O228" s="32"/>
      <c r="P228" s="33"/>
      <c r="Q228" s="33"/>
      <c r="R228" s="32"/>
      <c r="S228" s="33"/>
      <c r="T228" s="451"/>
    </row>
    <row r="229" spans="1:20" x14ac:dyDescent="0.35">
      <c r="A229" s="23"/>
      <c r="B229" s="24"/>
      <c r="C229" s="25"/>
      <c r="D229" s="27"/>
      <c r="E229" s="27"/>
      <c r="F229" s="28"/>
      <c r="G229" s="27"/>
      <c r="H229" s="180"/>
      <c r="I229" s="27"/>
      <c r="J229" s="32"/>
      <c r="K229" s="32"/>
      <c r="L229" s="32"/>
      <c r="M229" s="32"/>
      <c r="N229" s="31"/>
      <c r="O229" s="32"/>
      <c r="P229" s="33"/>
      <c r="Q229" s="33"/>
      <c r="R229" s="32"/>
      <c r="S229" s="33"/>
      <c r="T229" s="451"/>
    </row>
    <row r="230" spans="1:20" x14ac:dyDescent="0.35">
      <c r="A230" s="23"/>
      <c r="B230" s="24"/>
      <c r="C230" s="25"/>
      <c r="D230" s="27"/>
      <c r="E230" s="27"/>
      <c r="F230" s="28"/>
      <c r="G230" s="27"/>
      <c r="H230" s="180"/>
      <c r="I230" s="27"/>
      <c r="J230" s="32"/>
      <c r="K230" s="32"/>
      <c r="L230" s="32"/>
      <c r="M230" s="32"/>
      <c r="N230" s="31"/>
      <c r="O230" s="32"/>
      <c r="P230" s="33"/>
      <c r="Q230" s="33"/>
      <c r="R230" s="32"/>
      <c r="S230" s="33"/>
      <c r="T230" s="451"/>
    </row>
    <row r="231" spans="1:20" x14ac:dyDescent="0.35">
      <c r="A231" s="23"/>
      <c r="B231" s="24"/>
      <c r="C231" s="25"/>
      <c r="D231" s="27"/>
      <c r="E231" s="27"/>
      <c r="F231" s="28"/>
      <c r="G231" s="27"/>
      <c r="H231" s="180"/>
      <c r="I231" s="27"/>
      <c r="J231" s="32"/>
      <c r="K231" s="32"/>
      <c r="L231" s="32"/>
      <c r="M231" s="32"/>
      <c r="N231" s="31"/>
      <c r="O231" s="32"/>
      <c r="P231" s="33"/>
      <c r="Q231" s="33"/>
      <c r="R231" s="32"/>
      <c r="S231" s="33"/>
      <c r="T231" s="451"/>
    </row>
    <row r="232" spans="1:20" x14ac:dyDescent="0.35">
      <c r="A232" s="23"/>
      <c r="B232" s="24"/>
      <c r="C232" s="25"/>
      <c r="D232" s="27"/>
      <c r="E232" s="27"/>
      <c r="F232" s="28"/>
      <c r="G232" s="27"/>
      <c r="H232" s="180"/>
      <c r="I232" s="27"/>
      <c r="J232" s="32"/>
      <c r="K232" s="32"/>
      <c r="L232" s="32"/>
      <c r="M232" s="32"/>
      <c r="N232" s="31"/>
      <c r="O232" s="32"/>
      <c r="P232" s="33"/>
      <c r="Q232" s="33"/>
      <c r="R232" s="32"/>
      <c r="S232" s="33"/>
      <c r="T232" s="451"/>
    </row>
    <row r="233" spans="1:20" x14ac:dyDescent="0.35">
      <c r="A233" s="23"/>
      <c r="B233" s="24"/>
      <c r="C233" s="25"/>
      <c r="D233" s="27"/>
      <c r="E233" s="27"/>
      <c r="F233" s="28"/>
      <c r="G233" s="27"/>
      <c r="H233" s="180"/>
      <c r="I233" s="27"/>
      <c r="J233" s="32"/>
      <c r="K233" s="32"/>
      <c r="L233" s="32"/>
      <c r="M233" s="32"/>
      <c r="N233" s="31"/>
      <c r="O233" s="32"/>
      <c r="P233" s="33"/>
      <c r="Q233" s="33"/>
      <c r="R233" s="32"/>
      <c r="S233" s="33"/>
      <c r="T233" s="451"/>
    </row>
    <row r="234" spans="1:20" x14ac:dyDescent="0.35">
      <c r="A234" s="23"/>
      <c r="B234" s="24"/>
      <c r="C234" s="25"/>
      <c r="D234" s="27"/>
      <c r="E234" s="27"/>
      <c r="F234" s="28"/>
      <c r="G234" s="27"/>
      <c r="H234" s="180"/>
      <c r="I234" s="27"/>
      <c r="J234" s="32"/>
      <c r="K234" s="32"/>
      <c r="L234" s="32"/>
      <c r="M234" s="32"/>
      <c r="N234" s="31"/>
      <c r="O234" s="32"/>
      <c r="P234" s="33"/>
      <c r="Q234" s="33"/>
      <c r="R234" s="32"/>
      <c r="S234" s="33"/>
      <c r="T234" s="451"/>
    </row>
    <row r="235" spans="1:20" x14ac:dyDescent="0.35">
      <c r="A235" s="23"/>
      <c r="B235" s="24"/>
      <c r="C235" s="25"/>
      <c r="D235" s="27"/>
      <c r="E235" s="27"/>
      <c r="F235" s="28"/>
      <c r="G235" s="27"/>
      <c r="H235" s="180"/>
      <c r="I235" s="27"/>
      <c r="J235" s="32"/>
      <c r="K235" s="32"/>
      <c r="L235" s="32"/>
      <c r="M235" s="32"/>
      <c r="N235" s="31"/>
      <c r="O235" s="32"/>
      <c r="P235" s="33"/>
      <c r="Q235" s="33"/>
      <c r="R235" s="32"/>
      <c r="S235" s="33"/>
      <c r="T235" s="451"/>
    </row>
    <row r="236" spans="1:20" x14ac:dyDescent="0.35">
      <c r="A236" s="23"/>
      <c r="B236" s="24"/>
      <c r="C236" s="25"/>
      <c r="D236" s="27"/>
      <c r="E236" s="27"/>
      <c r="F236" s="28"/>
      <c r="G236" s="27"/>
      <c r="H236" s="180"/>
      <c r="I236" s="27"/>
      <c r="J236" s="32"/>
      <c r="K236" s="32"/>
      <c r="L236" s="32"/>
      <c r="M236" s="32"/>
      <c r="N236" s="31"/>
      <c r="O236" s="32"/>
      <c r="P236" s="33"/>
      <c r="Q236" s="33"/>
      <c r="R236" s="32"/>
      <c r="S236" s="33"/>
      <c r="T236" s="451"/>
    </row>
    <row r="237" spans="1:20" x14ac:dyDescent="0.35">
      <c r="A237" s="23"/>
      <c r="B237" s="24"/>
      <c r="C237" s="25"/>
      <c r="D237" s="27"/>
      <c r="E237" s="27"/>
      <c r="F237" s="28"/>
      <c r="G237" s="27"/>
      <c r="H237" s="180"/>
      <c r="I237" s="27"/>
      <c r="J237" s="32"/>
      <c r="K237" s="32"/>
      <c r="L237" s="32"/>
      <c r="M237" s="32"/>
      <c r="N237" s="31"/>
      <c r="O237" s="32"/>
      <c r="P237" s="33"/>
      <c r="Q237" s="33"/>
      <c r="R237" s="32"/>
      <c r="S237" s="33"/>
      <c r="T237" s="451"/>
    </row>
    <row r="238" spans="1:20" x14ac:dyDescent="0.35">
      <c r="A238" s="23"/>
      <c r="B238" s="24"/>
      <c r="C238" s="25"/>
      <c r="D238" s="27"/>
      <c r="E238" s="27"/>
      <c r="F238" s="28"/>
      <c r="G238" s="27"/>
      <c r="H238" s="180"/>
      <c r="I238" s="27"/>
      <c r="J238" s="32"/>
      <c r="K238" s="32"/>
      <c r="L238" s="32"/>
      <c r="M238" s="32"/>
      <c r="N238" s="31"/>
      <c r="O238" s="32"/>
      <c r="P238" s="33"/>
      <c r="Q238" s="33"/>
      <c r="R238" s="32"/>
      <c r="S238" s="33"/>
      <c r="T238" s="451"/>
    </row>
    <row r="239" spans="1:20" x14ac:dyDescent="0.35">
      <c r="A239" s="23"/>
      <c r="B239" s="24"/>
      <c r="C239" s="25"/>
      <c r="D239" s="27"/>
      <c r="E239" s="27"/>
      <c r="F239" s="28"/>
      <c r="G239" s="27"/>
      <c r="H239" s="180"/>
      <c r="I239" s="27"/>
      <c r="J239" s="32"/>
      <c r="K239" s="32"/>
      <c r="L239" s="32"/>
      <c r="M239" s="32"/>
      <c r="N239" s="31"/>
      <c r="O239" s="32"/>
      <c r="P239" s="33"/>
      <c r="Q239" s="33"/>
      <c r="R239" s="32"/>
      <c r="S239" s="33"/>
      <c r="T239" s="451"/>
    </row>
    <row r="240" spans="1:20" x14ac:dyDescent="0.35">
      <c r="A240" s="23"/>
      <c r="B240" s="24"/>
      <c r="C240" s="25"/>
      <c r="D240" s="27"/>
      <c r="E240" s="27"/>
      <c r="F240" s="28"/>
      <c r="G240" s="27"/>
      <c r="H240" s="180"/>
      <c r="I240" s="27"/>
      <c r="J240" s="32"/>
      <c r="K240" s="32"/>
      <c r="L240" s="32"/>
      <c r="M240" s="32"/>
      <c r="N240" s="31"/>
      <c r="O240" s="32"/>
      <c r="P240" s="33"/>
      <c r="Q240" s="33"/>
      <c r="R240" s="32"/>
      <c r="S240" s="33"/>
      <c r="T240" s="451"/>
    </row>
    <row r="241" spans="1:20" x14ac:dyDescent="0.35">
      <c r="A241" s="23"/>
      <c r="B241" s="24"/>
      <c r="C241" s="25"/>
      <c r="D241" s="27"/>
      <c r="E241" s="27"/>
      <c r="F241" s="28"/>
      <c r="G241" s="27"/>
      <c r="H241" s="180"/>
      <c r="I241" s="27"/>
      <c r="J241" s="32"/>
      <c r="K241" s="32"/>
      <c r="L241" s="32"/>
      <c r="M241" s="32"/>
      <c r="N241" s="31"/>
      <c r="O241" s="32"/>
      <c r="P241" s="33"/>
      <c r="Q241" s="33"/>
      <c r="R241" s="32"/>
      <c r="S241" s="33"/>
      <c r="T241" s="451"/>
    </row>
    <row r="242" spans="1:20" x14ac:dyDescent="0.35">
      <c r="A242" s="23"/>
      <c r="B242" s="24"/>
      <c r="C242" s="25"/>
      <c r="D242" s="27"/>
      <c r="E242" s="27"/>
      <c r="F242" s="28"/>
      <c r="G242" s="27"/>
      <c r="H242" s="180"/>
      <c r="I242" s="27"/>
      <c r="J242" s="32"/>
      <c r="K242" s="32"/>
      <c r="L242" s="32"/>
      <c r="M242" s="32"/>
      <c r="N242" s="31"/>
      <c r="O242" s="32"/>
      <c r="P242" s="33"/>
      <c r="Q242" s="33"/>
      <c r="R242" s="32"/>
      <c r="S242" s="33"/>
      <c r="T242" s="451"/>
    </row>
    <row r="243" spans="1:20" x14ac:dyDescent="0.35">
      <c r="A243" s="23"/>
      <c r="B243" s="24"/>
      <c r="C243" s="25"/>
      <c r="D243" s="27"/>
      <c r="E243" s="27"/>
      <c r="F243" s="28"/>
      <c r="G243" s="27"/>
      <c r="H243" s="180"/>
      <c r="I243" s="27"/>
      <c r="J243" s="32"/>
      <c r="K243" s="32"/>
      <c r="L243" s="32"/>
      <c r="M243" s="32"/>
      <c r="N243" s="31"/>
      <c r="O243" s="32"/>
      <c r="P243" s="33"/>
      <c r="Q243" s="33"/>
      <c r="R243" s="32"/>
      <c r="S243" s="33"/>
      <c r="T243" s="451"/>
    </row>
    <row r="244" spans="1:20" x14ac:dyDescent="0.35">
      <c r="A244" s="23"/>
      <c r="B244" s="24"/>
      <c r="C244" s="25"/>
      <c r="D244" s="27"/>
      <c r="E244" s="27"/>
      <c r="F244" s="28"/>
      <c r="G244" s="27"/>
      <c r="H244" s="180"/>
      <c r="I244" s="27"/>
      <c r="J244" s="32"/>
      <c r="K244" s="32"/>
      <c r="L244" s="32"/>
      <c r="M244" s="32"/>
      <c r="N244" s="31"/>
      <c r="O244" s="32"/>
      <c r="P244" s="33"/>
      <c r="Q244" s="33"/>
      <c r="R244" s="32"/>
      <c r="S244" s="33"/>
      <c r="T244" s="451"/>
    </row>
    <row r="245" spans="1:20" x14ac:dyDescent="0.35">
      <c r="A245" s="23"/>
      <c r="B245" s="24"/>
      <c r="C245" s="25"/>
      <c r="D245" s="27"/>
      <c r="E245" s="27"/>
      <c r="F245" s="28"/>
      <c r="G245" s="27"/>
      <c r="H245" s="180"/>
      <c r="I245" s="27"/>
      <c r="J245" s="32"/>
      <c r="K245" s="32"/>
      <c r="L245" s="32"/>
      <c r="M245" s="32"/>
      <c r="N245" s="31"/>
      <c r="O245" s="32"/>
      <c r="P245" s="33"/>
      <c r="Q245" s="33"/>
      <c r="R245" s="32"/>
      <c r="S245" s="33"/>
      <c r="T245" s="451"/>
    </row>
    <row r="246" spans="1:20" x14ac:dyDescent="0.35">
      <c r="A246" s="23"/>
      <c r="B246" s="24"/>
      <c r="C246" s="25"/>
      <c r="D246" s="27"/>
      <c r="E246" s="27"/>
      <c r="F246" s="28"/>
      <c r="G246" s="27"/>
      <c r="H246" s="180"/>
      <c r="I246" s="27"/>
      <c r="J246" s="32"/>
      <c r="K246" s="32"/>
      <c r="L246" s="32"/>
      <c r="M246" s="32"/>
      <c r="N246" s="31"/>
      <c r="O246" s="32"/>
      <c r="P246" s="33"/>
      <c r="Q246" s="33"/>
      <c r="R246" s="32"/>
      <c r="S246" s="33"/>
      <c r="T246" s="451"/>
    </row>
    <row r="247" spans="1:20" x14ac:dyDescent="0.35">
      <c r="A247" s="23"/>
      <c r="B247" s="24"/>
      <c r="C247" s="25"/>
      <c r="D247" s="27"/>
      <c r="E247" s="27"/>
      <c r="F247" s="28"/>
      <c r="G247" s="27"/>
      <c r="H247" s="180"/>
      <c r="I247" s="27"/>
      <c r="J247" s="32"/>
      <c r="K247" s="32"/>
      <c r="L247" s="32"/>
      <c r="M247" s="32"/>
      <c r="N247" s="31"/>
      <c r="O247" s="32"/>
      <c r="P247" s="33"/>
      <c r="Q247" s="33"/>
      <c r="R247" s="32"/>
      <c r="S247" s="33"/>
      <c r="T247" s="451"/>
    </row>
    <row r="248" spans="1:20" x14ac:dyDescent="0.35">
      <c r="A248" s="23"/>
      <c r="B248" s="24"/>
      <c r="C248" s="25"/>
      <c r="D248" s="27"/>
      <c r="E248" s="27"/>
      <c r="F248" s="28"/>
      <c r="G248" s="27"/>
      <c r="H248" s="180"/>
      <c r="I248" s="27"/>
      <c r="J248" s="32"/>
      <c r="K248" s="32"/>
      <c r="L248" s="32"/>
      <c r="M248" s="32"/>
      <c r="N248" s="31"/>
      <c r="O248" s="32"/>
      <c r="P248" s="33"/>
      <c r="Q248" s="33"/>
      <c r="R248" s="32"/>
      <c r="S248" s="33"/>
      <c r="T248" s="451"/>
    </row>
    <row r="249" spans="1:20" x14ac:dyDescent="0.35">
      <c r="A249" s="23"/>
      <c r="B249" s="24"/>
      <c r="C249" s="25"/>
      <c r="D249" s="27"/>
      <c r="E249" s="27"/>
      <c r="F249" s="28"/>
      <c r="G249" s="27"/>
      <c r="H249" s="180"/>
      <c r="I249" s="27"/>
      <c r="J249" s="32"/>
      <c r="K249" s="32"/>
      <c r="L249" s="32"/>
      <c r="M249" s="32"/>
      <c r="N249" s="31"/>
      <c r="O249" s="32"/>
      <c r="P249" s="33"/>
      <c r="Q249" s="33"/>
      <c r="R249" s="32"/>
      <c r="S249" s="33"/>
      <c r="T249" s="451"/>
    </row>
    <row r="250" spans="1:20" x14ac:dyDescent="0.35">
      <c r="A250" s="23"/>
      <c r="B250" s="24"/>
      <c r="C250" s="25"/>
      <c r="D250" s="27"/>
      <c r="E250" s="27"/>
      <c r="F250" s="28"/>
      <c r="G250" s="27"/>
      <c r="H250" s="180"/>
      <c r="I250" s="27"/>
      <c r="J250" s="32"/>
      <c r="K250" s="32"/>
      <c r="L250" s="32"/>
      <c r="M250" s="32"/>
      <c r="N250" s="31"/>
      <c r="O250" s="32"/>
      <c r="P250" s="33"/>
      <c r="Q250" s="33"/>
      <c r="R250" s="32"/>
      <c r="S250" s="33"/>
      <c r="T250" s="451"/>
    </row>
    <row r="251" spans="1:20" x14ac:dyDescent="0.35">
      <c r="A251" s="23"/>
      <c r="B251" s="24"/>
      <c r="C251" s="25"/>
      <c r="D251" s="27"/>
      <c r="E251" s="27"/>
      <c r="F251" s="28"/>
      <c r="G251" s="27"/>
      <c r="H251" s="180"/>
      <c r="I251" s="27"/>
      <c r="J251" s="32"/>
      <c r="K251" s="32"/>
      <c r="L251" s="32"/>
      <c r="M251" s="32"/>
      <c r="N251" s="31"/>
      <c r="O251" s="32"/>
      <c r="P251" s="33"/>
      <c r="Q251" s="33"/>
      <c r="R251" s="32"/>
      <c r="S251" s="33"/>
      <c r="T251" s="451"/>
    </row>
    <row r="252" spans="1:20" x14ac:dyDescent="0.35">
      <c r="A252" s="23"/>
      <c r="B252" s="24"/>
      <c r="C252" s="25"/>
      <c r="D252" s="27"/>
      <c r="E252" s="27"/>
      <c r="F252" s="28"/>
      <c r="G252" s="27"/>
      <c r="H252" s="180"/>
      <c r="I252" s="27"/>
      <c r="J252" s="32"/>
      <c r="K252" s="32"/>
      <c r="L252" s="32"/>
      <c r="M252" s="32"/>
      <c r="N252" s="31"/>
      <c r="O252" s="32"/>
      <c r="P252" s="33"/>
      <c r="Q252" s="33"/>
      <c r="R252" s="32"/>
      <c r="S252" s="33"/>
      <c r="T252" s="451"/>
    </row>
    <row r="253" spans="1:20" x14ac:dyDescent="0.35">
      <c r="A253" s="23"/>
      <c r="B253" s="24"/>
      <c r="C253" s="25"/>
      <c r="D253" s="27"/>
      <c r="E253" s="27"/>
      <c r="F253" s="28"/>
      <c r="G253" s="27"/>
      <c r="H253" s="180"/>
      <c r="I253" s="27"/>
      <c r="J253" s="32"/>
      <c r="K253" s="32"/>
      <c r="L253" s="32"/>
      <c r="M253" s="32"/>
      <c r="N253" s="31"/>
      <c r="O253" s="32"/>
      <c r="P253" s="33"/>
      <c r="Q253" s="33"/>
      <c r="R253" s="32"/>
      <c r="S253" s="33"/>
      <c r="T253" s="451"/>
    </row>
    <row r="254" spans="1:20" x14ac:dyDescent="0.35">
      <c r="A254" s="23"/>
      <c r="B254" s="24"/>
      <c r="C254" s="25"/>
      <c r="D254" s="27"/>
      <c r="E254" s="27"/>
      <c r="F254" s="28"/>
      <c r="G254" s="27"/>
      <c r="H254" s="180"/>
      <c r="I254" s="27"/>
      <c r="J254" s="32"/>
      <c r="K254" s="32"/>
      <c r="L254" s="32"/>
      <c r="M254" s="32"/>
      <c r="N254" s="31"/>
      <c r="O254" s="32"/>
      <c r="P254" s="33"/>
      <c r="Q254" s="33"/>
      <c r="R254" s="32"/>
      <c r="S254" s="33"/>
      <c r="T254" s="451"/>
    </row>
    <row r="255" spans="1:20" x14ac:dyDescent="0.35">
      <c r="A255" s="23"/>
      <c r="B255" s="24"/>
      <c r="C255" s="25"/>
      <c r="D255" s="27"/>
      <c r="E255" s="27"/>
      <c r="F255" s="28"/>
      <c r="G255" s="27"/>
      <c r="H255" s="180"/>
      <c r="I255" s="27"/>
      <c r="J255" s="32"/>
      <c r="K255" s="32"/>
      <c r="L255" s="32"/>
      <c r="M255" s="32"/>
      <c r="N255" s="31"/>
      <c r="O255" s="32"/>
      <c r="P255" s="33"/>
      <c r="Q255" s="33"/>
      <c r="R255" s="32"/>
      <c r="S255" s="33"/>
      <c r="T255" s="451"/>
    </row>
    <row r="256" spans="1:20" x14ac:dyDescent="0.35">
      <c r="A256" s="23"/>
      <c r="B256" s="24"/>
      <c r="C256" s="25"/>
      <c r="D256" s="27"/>
      <c r="E256" s="27"/>
      <c r="F256" s="28"/>
      <c r="G256" s="27"/>
      <c r="H256" s="180"/>
      <c r="I256" s="27"/>
      <c r="J256" s="32"/>
      <c r="K256" s="32"/>
      <c r="L256" s="32"/>
      <c r="M256" s="32"/>
      <c r="N256" s="31"/>
      <c r="O256" s="32"/>
      <c r="P256" s="33"/>
      <c r="Q256" s="33"/>
      <c r="R256" s="32"/>
      <c r="S256" s="33"/>
      <c r="T256" s="451"/>
    </row>
    <row r="257" spans="1:20" x14ac:dyDescent="0.35">
      <c r="A257" s="23"/>
      <c r="B257" s="24"/>
      <c r="C257" s="25"/>
      <c r="D257" s="27"/>
      <c r="E257" s="27"/>
      <c r="F257" s="28"/>
      <c r="G257" s="27"/>
      <c r="H257" s="180"/>
      <c r="I257" s="27"/>
      <c r="J257" s="32"/>
      <c r="K257" s="32"/>
      <c r="L257" s="32"/>
      <c r="M257" s="32"/>
      <c r="N257" s="31"/>
      <c r="O257" s="32"/>
      <c r="P257" s="33"/>
      <c r="Q257" s="33"/>
      <c r="R257" s="32"/>
      <c r="S257" s="33"/>
      <c r="T257" s="451"/>
    </row>
    <row r="258" spans="1:20" x14ac:dyDescent="0.35">
      <c r="A258" s="23"/>
      <c r="B258" s="24"/>
      <c r="C258" s="25"/>
      <c r="D258" s="27"/>
      <c r="E258" s="27"/>
      <c r="F258" s="28"/>
      <c r="G258" s="27"/>
      <c r="H258" s="180"/>
      <c r="I258" s="27"/>
      <c r="J258" s="32"/>
      <c r="K258" s="32"/>
      <c r="L258" s="32"/>
      <c r="M258" s="32"/>
      <c r="N258" s="31"/>
      <c r="O258" s="32"/>
      <c r="P258" s="33"/>
      <c r="Q258" s="33"/>
      <c r="R258" s="32"/>
      <c r="S258" s="33"/>
      <c r="T258" s="451"/>
    </row>
    <row r="259" spans="1:20" x14ac:dyDescent="0.35">
      <c r="A259" s="23"/>
      <c r="B259" s="24"/>
      <c r="C259" s="25"/>
      <c r="D259" s="27"/>
      <c r="E259" s="27"/>
      <c r="F259" s="28"/>
      <c r="G259" s="27"/>
      <c r="H259" s="180"/>
      <c r="I259" s="27"/>
      <c r="J259" s="32"/>
      <c r="K259" s="32"/>
      <c r="L259" s="32"/>
      <c r="M259" s="32"/>
      <c r="N259" s="31"/>
      <c r="O259" s="32"/>
      <c r="P259" s="33"/>
      <c r="Q259" s="33"/>
      <c r="R259" s="32"/>
      <c r="S259" s="33"/>
      <c r="T259" s="451"/>
    </row>
    <row r="260" spans="1:20" x14ac:dyDescent="0.35">
      <c r="A260" s="23"/>
      <c r="B260" s="24"/>
      <c r="C260" s="25"/>
      <c r="D260" s="27"/>
      <c r="E260" s="27"/>
      <c r="F260" s="28"/>
      <c r="G260" s="27"/>
      <c r="H260" s="180"/>
      <c r="I260" s="27"/>
      <c r="J260" s="32"/>
      <c r="K260" s="32"/>
      <c r="L260" s="32"/>
      <c r="M260" s="32"/>
      <c r="N260" s="31"/>
      <c r="O260" s="32"/>
      <c r="P260" s="33"/>
      <c r="Q260" s="33"/>
      <c r="R260" s="32"/>
      <c r="S260" s="33"/>
      <c r="T260" s="451"/>
    </row>
    <row r="261" spans="1:20" x14ac:dyDescent="0.35">
      <c r="A261" s="23"/>
      <c r="B261" s="24"/>
      <c r="C261" s="25"/>
      <c r="D261" s="27"/>
      <c r="E261" s="27"/>
      <c r="F261" s="28"/>
      <c r="G261" s="27"/>
      <c r="H261" s="180"/>
      <c r="I261" s="27"/>
      <c r="J261" s="32"/>
      <c r="K261" s="32"/>
      <c r="L261" s="32"/>
      <c r="M261" s="32"/>
      <c r="N261" s="31"/>
      <c r="O261" s="32"/>
      <c r="P261" s="33"/>
      <c r="Q261" s="33"/>
      <c r="R261" s="32"/>
      <c r="S261" s="33"/>
      <c r="T261" s="451"/>
    </row>
    <row r="262" spans="1:20" x14ac:dyDescent="0.35">
      <c r="A262" s="23"/>
      <c r="B262" s="24"/>
      <c r="C262" s="25"/>
      <c r="D262" s="27"/>
      <c r="E262" s="27"/>
      <c r="F262" s="28"/>
      <c r="G262" s="27"/>
      <c r="H262" s="180"/>
      <c r="I262" s="27"/>
      <c r="J262" s="32"/>
      <c r="K262" s="32"/>
      <c r="L262" s="32"/>
      <c r="M262" s="32"/>
      <c r="N262" s="31"/>
      <c r="O262" s="32"/>
      <c r="P262" s="33"/>
      <c r="Q262" s="33"/>
      <c r="R262" s="32"/>
      <c r="S262" s="33"/>
      <c r="T262" s="451"/>
    </row>
    <row r="263" spans="1:20" x14ac:dyDescent="0.35">
      <c r="A263" s="23"/>
      <c r="B263" s="24"/>
      <c r="C263" s="25"/>
      <c r="D263" s="27"/>
      <c r="E263" s="27"/>
      <c r="F263" s="28"/>
      <c r="G263" s="27"/>
      <c r="H263" s="180"/>
      <c r="I263" s="27"/>
      <c r="J263" s="32"/>
      <c r="K263" s="32"/>
      <c r="L263" s="32"/>
      <c r="M263" s="32"/>
      <c r="N263" s="31"/>
      <c r="O263" s="32"/>
      <c r="P263" s="33"/>
      <c r="Q263" s="33"/>
      <c r="R263" s="32"/>
      <c r="S263" s="33"/>
      <c r="T263" s="451"/>
    </row>
    <row r="264" spans="1:20" x14ac:dyDescent="0.35">
      <c r="A264" s="23"/>
      <c r="B264" s="24"/>
      <c r="C264" s="25"/>
      <c r="D264" s="27"/>
      <c r="E264" s="27"/>
      <c r="F264" s="28"/>
      <c r="G264" s="27"/>
      <c r="H264" s="180"/>
      <c r="I264" s="27"/>
      <c r="J264" s="32"/>
      <c r="K264" s="32"/>
      <c r="L264" s="32"/>
      <c r="M264" s="32"/>
      <c r="N264" s="31"/>
      <c r="O264" s="32"/>
      <c r="P264" s="33"/>
      <c r="Q264" s="33"/>
      <c r="R264" s="32"/>
      <c r="S264" s="33"/>
      <c r="T264" s="451"/>
    </row>
    <row r="265" spans="1:20" x14ac:dyDescent="0.35">
      <c r="A265" s="23"/>
      <c r="B265" s="24"/>
      <c r="C265" s="25"/>
      <c r="D265" s="27"/>
      <c r="E265" s="27"/>
      <c r="F265" s="28"/>
      <c r="G265" s="27"/>
      <c r="H265" s="180"/>
      <c r="I265" s="27"/>
      <c r="J265" s="32"/>
      <c r="K265" s="32"/>
      <c r="L265" s="32"/>
      <c r="M265" s="32"/>
      <c r="N265" s="31"/>
      <c r="O265" s="32"/>
      <c r="P265" s="33"/>
      <c r="Q265" s="33"/>
      <c r="R265" s="32"/>
      <c r="S265" s="33"/>
      <c r="T265" s="451"/>
    </row>
    <row r="266" spans="1:20" x14ac:dyDescent="0.35">
      <c r="A266" s="23"/>
      <c r="B266" s="24"/>
      <c r="C266" s="25"/>
      <c r="D266" s="27"/>
      <c r="E266" s="27"/>
      <c r="F266" s="28"/>
      <c r="G266" s="27"/>
      <c r="H266" s="180"/>
      <c r="I266" s="27"/>
      <c r="J266" s="32"/>
      <c r="K266" s="32"/>
      <c r="L266" s="32"/>
      <c r="M266" s="32"/>
      <c r="N266" s="31"/>
      <c r="O266" s="32"/>
      <c r="P266" s="33"/>
      <c r="Q266" s="33"/>
      <c r="R266" s="32"/>
      <c r="S266" s="33"/>
      <c r="T266" s="451"/>
    </row>
    <row r="267" spans="1:20" x14ac:dyDescent="0.35">
      <c r="A267" s="23"/>
      <c r="B267" s="24"/>
      <c r="C267" s="25"/>
      <c r="D267" s="27"/>
      <c r="E267" s="27"/>
      <c r="F267" s="28"/>
      <c r="G267" s="27"/>
      <c r="H267" s="180"/>
      <c r="I267" s="27"/>
      <c r="J267" s="32"/>
      <c r="K267" s="32"/>
      <c r="L267" s="32"/>
      <c r="M267" s="32"/>
      <c r="N267" s="31"/>
      <c r="O267" s="32"/>
      <c r="P267" s="33"/>
      <c r="Q267" s="33"/>
      <c r="R267" s="32"/>
      <c r="S267" s="33"/>
      <c r="T267" s="451"/>
    </row>
    <row r="268" spans="1:20" x14ac:dyDescent="0.35">
      <c r="A268" s="23"/>
      <c r="B268" s="24"/>
      <c r="C268" s="25"/>
      <c r="D268" s="27"/>
      <c r="E268" s="27"/>
      <c r="F268" s="28"/>
      <c r="G268" s="27"/>
      <c r="H268" s="180"/>
      <c r="I268" s="27"/>
      <c r="J268" s="32"/>
      <c r="K268" s="32"/>
      <c r="L268" s="32"/>
      <c r="M268" s="32"/>
      <c r="N268" s="31"/>
      <c r="O268" s="32"/>
      <c r="P268" s="33"/>
      <c r="Q268" s="33"/>
      <c r="R268" s="32"/>
      <c r="S268" s="33"/>
      <c r="T268" s="451"/>
    </row>
    <row r="269" spans="1:20" x14ac:dyDescent="0.35">
      <c r="A269" s="23"/>
      <c r="B269" s="24"/>
      <c r="C269" s="25"/>
      <c r="D269" s="27"/>
      <c r="E269" s="27"/>
      <c r="F269" s="28"/>
      <c r="G269" s="27"/>
      <c r="H269" s="180"/>
      <c r="I269" s="27"/>
      <c r="J269" s="32"/>
      <c r="K269" s="32"/>
      <c r="L269" s="32"/>
      <c r="M269" s="32"/>
      <c r="N269" s="31"/>
      <c r="O269" s="32"/>
      <c r="P269" s="33"/>
      <c r="Q269" s="33"/>
      <c r="R269" s="32"/>
      <c r="S269" s="33"/>
      <c r="T269" s="451"/>
    </row>
    <row r="270" spans="1:20" x14ac:dyDescent="0.35">
      <c r="A270" s="23"/>
      <c r="B270" s="24"/>
      <c r="C270" s="25"/>
      <c r="D270" s="27"/>
      <c r="E270" s="27"/>
      <c r="F270" s="28"/>
      <c r="G270" s="27"/>
      <c r="H270" s="180"/>
      <c r="I270" s="27"/>
      <c r="J270" s="32"/>
      <c r="K270" s="32"/>
      <c r="L270" s="32"/>
      <c r="M270" s="32"/>
      <c r="N270" s="31"/>
      <c r="O270" s="32"/>
      <c r="P270" s="33"/>
      <c r="Q270" s="33"/>
      <c r="R270" s="32"/>
      <c r="S270" s="33"/>
      <c r="T270" s="451"/>
    </row>
    <row r="271" spans="1:20" x14ac:dyDescent="0.35">
      <c r="A271" s="23"/>
      <c r="B271" s="24"/>
      <c r="C271" s="25"/>
      <c r="D271" s="27"/>
      <c r="E271" s="27"/>
      <c r="F271" s="28"/>
      <c r="G271" s="27"/>
      <c r="H271" s="180"/>
      <c r="I271" s="27"/>
      <c r="J271" s="32"/>
      <c r="K271" s="32"/>
      <c r="L271" s="32"/>
      <c r="M271" s="32"/>
      <c r="N271" s="31"/>
      <c r="O271" s="32"/>
      <c r="P271" s="33"/>
      <c r="Q271" s="33"/>
      <c r="R271" s="32"/>
      <c r="S271" s="33"/>
      <c r="T271" s="451"/>
    </row>
    <row r="272" spans="1:20" x14ac:dyDescent="0.35">
      <c r="A272" s="23"/>
      <c r="B272" s="24"/>
      <c r="C272" s="25"/>
      <c r="D272" s="27"/>
      <c r="E272" s="27"/>
      <c r="F272" s="28"/>
      <c r="G272" s="27"/>
      <c r="H272" s="180"/>
      <c r="I272" s="27"/>
      <c r="J272" s="32"/>
      <c r="K272" s="32"/>
      <c r="L272" s="32"/>
      <c r="M272" s="32"/>
      <c r="N272" s="31"/>
      <c r="O272" s="32"/>
      <c r="P272" s="33"/>
      <c r="Q272" s="33"/>
      <c r="R272" s="32"/>
      <c r="S272" s="33"/>
      <c r="T272" s="451"/>
    </row>
    <row r="273" spans="1:20" x14ac:dyDescent="0.35">
      <c r="A273" s="23"/>
      <c r="B273" s="24"/>
      <c r="C273" s="25"/>
      <c r="D273" s="27"/>
      <c r="E273" s="27"/>
      <c r="F273" s="28"/>
      <c r="G273" s="27"/>
      <c r="H273" s="180"/>
      <c r="I273" s="27"/>
      <c r="J273" s="32"/>
      <c r="K273" s="32"/>
      <c r="L273" s="32"/>
      <c r="M273" s="32"/>
      <c r="N273" s="31"/>
      <c r="O273" s="32"/>
      <c r="P273" s="33"/>
      <c r="Q273" s="33"/>
      <c r="R273" s="32"/>
      <c r="S273" s="33"/>
      <c r="T273" s="451"/>
    </row>
    <row r="274" spans="1:20" x14ac:dyDescent="0.35">
      <c r="A274" s="23"/>
      <c r="B274" s="24"/>
      <c r="C274" s="25"/>
      <c r="D274" s="27"/>
      <c r="E274" s="27"/>
      <c r="F274" s="28"/>
      <c r="G274" s="27"/>
      <c r="H274" s="180"/>
      <c r="I274" s="27"/>
      <c r="J274" s="32"/>
      <c r="K274" s="32"/>
      <c r="L274" s="32"/>
      <c r="M274" s="32"/>
      <c r="N274" s="31"/>
      <c r="O274" s="32"/>
      <c r="P274" s="33"/>
      <c r="Q274" s="33"/>
      <c r="R274" s="32"/>
      <c r="S274" s="33"/>
      <c r="T274" s="451"/>
    </row>
    <row r="275" spans="1:20" x14ac:dyDescent="0.35">
      <c r="A275" s="23"/>
      <c r="B275" s="24"/>
      <c r="C275" s="25"/>
      <c r="D275" s="27"/>
      <c r="E275" s="27"/>
      <c r="F275" s="28"/>
      <c r="G275" s="27"/>
      <c r="H275" s="180"/>
      <c r="I275" s="27"/>
      <c r="J275" s="32"/>
      <c r="K275" s="32"/>
      <c r="L275" s="32"/>
      <c r="M275" s="32"/>
      <c r="N275" s="31"/>
      <c r="O275" s="32"/>
      <c r="P275" s="33"/>
      <c r="Q275" s="33"/>
      <c r="R275" s="32"/>
      <c r="S275" s="33"/>
      <c r="T275" s="451"/>
    </row>
    <row r="276" spans="1:20" x14ac:dyDescent="0.35">
      <c r="A276" s="23"/>
      <c r="B276" s="24"/>
      <c r="C276" s="25"/>
      <c r="D276" s="27"/>
      <c r="E276" s="27"/>
      <c r="F276" s="28"/>
      <c r="G276" s="27"/>
      <c r="H276" s="180"/>
      <c r="I276" s="27"/>
      <c r="J276" s="32"/>
      <c r="K276" s="32"/>
      <c r="L276" s="32"/>
      <c r="M276" s="32"/>
      <c r="N276" s="31"/>
      <c r="O276" s="32"/>
      <c r="P276" s="33"/>
      <c r="Q276" s="33"/>
      <c r="R276" s="32"/>
      <c r="S276" s="33"/>
      <c r="T276" s="451"/>
    </row>
    <row r="277" spans="1:20" x14ac:dyDescent="0.35">
      <c r="A277" s="23"/>
      <c r="B277" s="24"/>
      <c r="C277" s="25"/>
      <c r="D277" s="27"/>
      <c r="E277" s="27"/>
      <c r="F277" s="28"/>
      <c r="G277" s="27"/>
      <c r="H277" s="180"/>
      <c r="I277" s="27"/>
      <c r="J277" s="32"/>
      <c r="K277" s="32"/>
      <c r="L277" s="32"/>
      <c r="M277" s="32"/>
      <c r="N277" s="31"/>
      <c r="O277" s="32"/>
      <c r="P277" s="33"/>
      <c r="Q277" s="33"/>
      <c r="R277" s="32"/>
      <c r="S277" s="33"/>
      <c r="T277" s="451"/>
    </row>
    <row r="278" spans="1:20" x14ac:dyDescent="0.35">
      <c r="A278" s="23"/>
      <c r="B278" s="24"/>
      <c r="C278" s="25"/>
      <c r="D278" s="27"/>
      <c r="E278" s="27"/>
      <c r="F278" s="28"/>
      <c r="G278" s="27"/>
      <c r="H278" s="180"/>
      <c r="I278" s="27"/>
      <c r="J278" s="32"/>
      <c r="K278" s="32"/>
      <c r="L278" s="32"/>
      <c r="M278" s="32"/>
      <c r="N278" s="31"/>
      <c r="O278" s="32"/>
      <c r="P278" s="33"/>
      <c r="Q278" s="33"/>
      <c r="R278" s="32"/>
      <c r="S278" s="33"/>
      <c r="T278" s="451"/>
    </row>
    <row r="279" spans="1:20" x14ac:dyDescent="0.35">
      <c r="A279" s="23"/>
      <c r="B279" s="24"/>
      <c r="C279" s="25"/>
      <c r="D279" s="27"/>
      <c r="E279" s="27"/>
      <c r="F279" s="28"/>
      <c r="G279" s="27"/>
      <c r="H279" s="180"/>
      <c r="I279" s="27"/>
      <c r="J279" s="32"/>
      <c r="K279" s="32"/>
      <c r="L279" s="32"/>
      <c r="M279" s="32"/>
      <c r="N279" s="31"/>
      <c r="O279" s="32"/>
      <c r="P279" s="33"/>
      <c r="Q279" s="33"/>
      <c r="R279" s="32"/>
      <c r="S279" s="33"/>
      <c r="T279" s="451"/>
    </row>
    <row r="280" spans="1:20" x14ac:dyDescent="0.35">
      <c r="A280" s="23"/>
      <c r="B280" s="24"/>
      <c r="C280" s="25"/>
      <c r="D280" s="27"/>
      <c r="E280" s="27"/>
      <c r="F280" s="28"/>
      <c r="G280" s="27"/>
      <c r="H280" s="180"/>
      <c r="I280" s="27"/>
      <c r="J280" s="32"/>
      <c r="K280" s="32"/>
      <c r="L280" s="32"/>
      <c r="M280" s="32"/>
      <c r="N280" s="31"/>
      <c r="O280" s="32"/>
      <c r="P280" s="33"/>
      <c r="Q280" s="33"/>
      <c r="R280" s="32"/>
      <c r="S280" s="33"/>
      <c r="T280" s="451"/>
    </row>
    <row r="281" spans="1:20" x14ac:dyDescent="0.35">
      <c r="A281" s="23"/>
      <c r="B281" s="24"/>
      <c r="C281" s="25"/>
      <c r="D281" s="27"/>
      <c r="E281" s="27"/>
      <c r="F281" s="28"/>
      <c r="G281" s="27"/>
      <c r="H281" s="180"/>
      <c r="I281" s="27"/>
      <c r="J281" s="32"/>
      <c r="K281" s="32"/>
      <c r="L281" s="32"/>
      <c r="M281" s="32"/>
      <c r="N281" s="31"/>
      <c r="O281" s="32"/>
      <c r="P281" s="33"/>
      <c r="Q281" s="33"/>
      <c r="R281" s="32"/>
      <c r="S281" s="33"/>
      <c r="T281" s="451"/>
    </row>
    <row r="282" spans="1:20" x14ac:dyDescent="0.35">
      <c r="A282" s="23"/>
      <c r="B282" s="24"/>
      <c r="C282" s="25"/>
      <c r="D282" s="27"/>
      <c r="E282" s="27"/>
      <c r="F282" s="28"/>
      <c r="G282" s="27"/>
      <c r="H282" s="180"/>
      <c r="I282" s="27"/>
      <c r="J282" s="32"/>
      <c r="K282" s="32"/>
      <c r="L282" s="32"/>
      <c r="M282" s="32"/>
      <c r="N282" s="31"/>
      <c r="O282" s="32"/>
      <c r="P282" s="33"/>
      <c r="Q282" s="33"/>
      <c r="R282" s="32"/>
      <c r="S282" s="33"/>
      <c r="T282" s="451"/>
    </row>
    <row r="283" spans="1:20" x14ac:dyDescent="0.35">
      <c r="A283" s="23"/>
      <c r="B283" s="24"/>
      <c r="C283" s="25"/>
      <c r="D283" s="27"/>
      <c r="E283" s="27"/>
      <c r="F283" s="28"/>
      <c r="G283" s="27"/>
      <c r="H283" s="180"/>
      <c r="I283" s="27"/>
      <c r="J283" s="32"/>
      <c r="K283" s="32"/>
      <c r="L283" s="32"/>
      <c r="M283" s="32"/>
      <c r="N283" s="31"/>
      <c r="O283" s="32"/>
      <c r="P283" s="33"/>
      <c r="Q283" s="33"/>
      <c r="R283" s="32"/>
      <c r="S283" s="33"/>
      <c r="T283" s="451"/>
    </row>
    <row r="284" spans="1:20" x14ac:dyDescent="0.35">
      <c r="A284" s="23"/>
      <c r="B284" s="24"/>
      <c r="C284" s="25"/>
      <c r="D284" s="27"/>
      <c r="E284" s="27"/>
      <c r="F284" s="28"/>
      <c r="G284" s="27"/>
      <c r="H284" s="180"/>
      <c r="I284" s="27"/>
      <c r="J284" s="32"/>
      <c r="K284" s="32"/>
      <c r="L284" s="32"/>
      <c r="M284" s="32"/>
      <c r="N284" s="31"/>
      <c r="O284" s="32"/>
      <c r="P284" s="33"/>
      <c r="Q284" s="33"/>
      <c r="R284" s="32"/>
      <c r="S284" s="33"/>
      <c r="T284" s="451"/>
    </row>
    <row r="285" spans="1:20" x14ac:dyDescent="0.35">
      <c r="A285" s="23"/>
      <c r="B285" s="24"/>
      <c r="C285" s="25"/>
      <c r="D285" s="27"/>
      <c r="E285" s="27"/>
      <c r="F285" s="28"/>
      <c r="G285" s="27"/>
      <c r="H285" s="180"/>
      <c r="I285" s="27"/>
      <c r="J285" s="32"/>
      <c r="K285" s="32"/>
      <c r="L285" s="32"/>
      <c r="M285" s="32"/>
      <c r="N285" s="31"/>
      <c r="O285" s="32"/>
      <c r="P285" s="33"/>
      <c r="Q285" s="33"/>
      <c r="R285" s="32"/>
      <c r="S285" s="33"/>
      <c r="T285" s="451"/>
    </row>
    <row r="286" spans="1:20" x14ac:dyDescent="0.35">
      <c r="A286" s="23"/>
      <c r="B286" s="24"/>
      <c r="C286" s="25"/>
      <c r="D286" s="27"/>
      <c r="E286" s="27"/>
      <c r="F286" s="28"/>
      <c r="G286" s="27"/>
      <c r="H286" s="180"/>
      <c r="I286" s="27"/>
      <c r="J286" s="32"/>
      <c r="K286" s="32"/>
      <c r="L286" s="32"/>
      <c r="M286" s="32"/>
      <c r="N286" s="31"/>
      <c r="O286" s="32"/>
      <c r="P286" s="33"/>
      <c r="Q286" s="33"/>
      <c r="R286" s="32"/>
      <c r="S286" s="33"/>
      <c r="T286" s="451"/>
    </row>
    <row r="287" spans="1:20" x14ac:dyDescent="0.35">
      <c r="A287" s="23"/>
      <c r="B287" s="24"/>
      <c r="C287" s="25"/>
      <c r="D287" s="27"/>
      <c r="E287" s="27"/>
      <c r="F287" s="28"/>
      <c r="G287" s="27"/>
      <c r="H287" s="180"/>
      <c r="I287" s="27"/>
      <c r="J287" s="32"/>
      <c r="K287" s="32"/>
      <c r="L287" s="32"/>
      <c r="M287" s="32"/>
      <c r="N287" s="31"/>
      <c r="O287" s="32"/>
      <c r="P287" s="33"/>
      <c r="Q287" s="33"/>
      <c r="R287" s="32"/>
      <c r="S287" s="33"/>
      <c r="T287" s="451"/>
    </row>
    <row r="288" spans="1:20" x14ac:dyDescent="0.35">
      <c r="A288" s="23"/>
      <c r="B288" s="24"/>
      <c r="C288" s="25"/>
      <c r="D288" s="27"/>
      <c r="E288" s="27"/>
      <c r="F288" s="28"/>
      <c r="G288" s="27"/>
      <c r="H288" s="180"/>
      <c r="I288" s="27"/>
      <c r="J288" s="32"/>
      <c r="K288" s="32"/>
      <c r="L288" s="32"/>
      <c r="M288" s="32"/>
      <c r="N288" s="31"/>
      <c r="O288" s="32"/>
      <c r="P288" s="33"/>
      <c r="Q288" s="33"/>
      <c r="R288" s="32"/>
      <c r="S288" s="33"/>
      <c r="T288" s="451"/>
    </row>
    <row r="289" spans="1:20" x14ac:dyDescent="0.35">
      <c r="A289" s="23"/>
      <c r="B289" s="24"/>
      <c r="C289" s="25"/>
      <c r="D289" s="27"/>
      <c r="E289" s="27"/>
      <c r="F289" s="28"/>
      <c r="G289" s="27"/>
      <c r="H289" s="180"/>
      <c r="I289" s="27"/>
      <c r="J289" s="32"/>
      <c r="K289" s="32"/>
      <c r="L289" s="32"/>
      <c r="M289" s="32"/>
      <c r="N289" s="31"/>
      <c r="O289" s="32"/>
      <c r="P289" s="33"/>
      <c r="Q289" s="33"/>
      <c r="R289" s="32"/>
      <c r="S289" s="33"/>
      <c r="T289" s="451"/>
    </row>
    <row r="290" spans="1:20" x14ac:dyDescent="0.35">
      <c r="A290" s="23"/>
      <c r="B290" s="24"/>
      <c r="C290" s="25"/>
      <c r="D290" s="27"/>
      <c r="E290" s="27"/>
      <c r="F290" s="28"/>
      <c r="G290" s="27"/>
      <c r="H290" s="180"/>
      <c r="I290" s="27"/>
      <c r="J290" s="32"/>
      <c r="K290" s="32"/>
      <c r="L290" s="32"/>
      <c r="M290" s="32"/>
      <c r="N290" s="31"/>
      <c r="O290" s="32"/>
      <c r="P290" s="33"/>
      <c r="Q290" s="33"/>
      <c r="R290" s="32"/>
      <c r="S290" s="33"/>
      <c r="T290" s="451"/>
    </row>
    <row r="291" spans="1:20" x14ac:dyDescent="0.35">
      <c r="A291" s="23"/>
      <c r="B291" s="24"/>
      <c r="C291" s="25"/>
      <c r="D291" s="27"/>
      <c r="E291" s="27"/>
      <c r="F291" s="28"/>
      <c r="G291" s="27"/>
      <c r="H291" s="180"/>
      <c r="I291" s="27"/>
      <c r="J291" s="32"/>
      <c r="K291" s="32"/>
      <c r="L291" s="32"/>
      <c r="M291" s="32"/>
      <c r="N291" s="31"/>
      <c r="O291" s="32"/>
      <c r="P291" s="33"/>
      <c r="Q291" s="33"/>
      <c r="R291" s="32"/>
      <c r="S291" s="33"/>
      <c r="T291" s="451"/>
    </row>
    <row r="292" spans="1:20" x14ac:dyDescent="0.35">
      <c r="A292" s="23"/>
      <c r="B292" s="24"/>
      <c r="C292" s="25"/>
      <c r="D292" s="27"/>
      <c r="E292" s="27"/>
      <c r="F292" s="28"/>
      <c r="G292" s="27"/>
      <c r="H292" s="180"/>
      <c r="I292" s="27"/>
      <c r="J292" s="32"/>
      <c r="K292" s="32"/>
      <c r="L292" s="32"/>
      <c r="M292" s="32"/>
      <c r="N292" s="31"/>
      <c r="O292" s="32"/>
      <c r="P292" s="33"/>
      <c r="Q292" s="33"/>
      <c r="R292" s="32"/>
      <c r="S292" s="33"/>
      <c r="T292" s="451"/>
    </row>
    <row r="293" spans="1:20" x14ac:dyDescent="0.35">
      <c r="A293" s="23"/>
      <c r="B293" s="24"/>
      <c r="C293" s="25"/>
      <c r="D293" s="27"/>
      <c r="E293" s="27"/>
      <c r="F293" s="28"/>
      <c r="G293" s="27"/>
      <c r="H293" s="180"/>
      <c r="I293" s="27"/>
      <c r="J293" s="32"/>
      <c r="K293" s="32"/>
      <c r="L293" s="32"/>
      <c r="M293" s="32"/>
      <c r="N293" s="31"/>
      <c r="O293" s="32"/>
      <c r="P293" s="33"/>
      <c r="Q293" s="33"/>
      <c r="R293" s="32"/>
      <c r="S293" s="33"/>
      <c r="T293" s="451"/>
    </row>
    <row r="294" spans="1:20" x14ac:dyDescent="0.35">
      <c r="A294" s="23"/>
      <c r="B294" s="24"/>
      <c r="C294" s="25"/>
      <c r="D294" s="27"/>
      <c r="E294" s="27"/>
      <c r="F294" s="28"/>
      <c r="G294" s="27"/>
      <c r="H294" s="180"/>
      <c r="I294" s="27"/>
      <c r="J294" s="32"/>
      <c r="K294" s="32"/>
      <c r="L294" s="32"/>
      <c r="M294" s="32"/>
      <c r="N294" s="31"/>
      <c r="O294" s="32"/>
      <c r="P294" s="33"/>
      <c r="Q294" s="33"/>
      <c r="R294" s="32"/>
      <c r="S294" s="33"/>
      <c r="T294" s="451"/>
    </row>
    <row r="295" spans="1:20" x14ac:dyDescent="0.35">
      <c r="A295" s="23"/>
      <c r="B295" s="24"/>
      <c r="C295" s="25"/>
      <c r="D295" s="27"/>
      <c r="E295" s="27"/>
      <c r="F295" s="28"/>
      <c r="G295" s="27"/>
      <c r="H295" s="180"/>
      <c r="I295" s="27"/>
      <c r="J295" s="32"/>
      <c r="K295" s="32"/>
      <c r="L295" s="32"/>
      <c r="M295" s="32"/>
      <c r="N295" s="31"/>
      <c r="O295" s="32"/>
      <c r="P295" s="33"/>
      <c r="Q295" s="33"/>
      <c r="R295" s="32"/>
      <c r="S295" s="33"/>
      <c r="T295" s="451"/>
    </row>
    <row r="296" spans="1:20" x14ac:dyDescent="0.35">
      <c r="A296" s="23"/>
      <c r="B296" s="24"/>
      <c r="C296" s="25"/>
      <c r="D296" s="27"/>
      <c r="E296" s="27"/>
      <c r="F296" s="28"/>
      <c r="G296" s="27"/>
      <c r="H296" s="180"/>
      <c r="I296" s="27"/>
      <c r="J296" s="32"/>
      <c r="K296" s="32"/>
      <c r="L296" s="32"/>
      <c r="M296" s="32"/>
      <c r="N296" s="31"/>
      <c r="O296" s="32"/>
      <c r="P296" s="33"/>
      <c r="Q296" s="33"/>
      <c r="R296" s="32"/>
      <c r="S296" s="33"/>
      <c r="T296" s="451"/>
    </row>
    <row r="297" spans="1:20" x14ac:dyDescent="0.35">
      <c r="A297" s="23"/>
      <c r="B297" s="24"/>
      <c r="C297" s="25"/>
      <c r="D297" s="27"/>
      <c r="E297" s="27"/>
      <c r="F297" s="28"/>
      <c r="G297" s="27"/>
      <c r="H297" s="180"/>
      <c r="I297" s="27"/>
      <c r="J297" s="32"/>
      <c r="K297" s="32"/>
      <c r="L297" s="32"/>
      <c r="M297" s="32"/>
      <c r="N297" s="31"/>
      <c r="O297" s="32"/>
      <c r="P297" s="33"/>
      <c r="Q297" s="33"/>
      <c r="R297" s="32"/>
      <c r="S297" s="33"/>
      <c r="T297" s="451"/>
    </row>
    <row r="298" spans="1:20" x14ac:dyDescent="0.35">
      <c r="A298" s="23"/>
      <c r="B298" s="24"/>
      <c r="C298" s="25"/>
      <c r="D298" s="27"/>
      <c r="E298" s="27"/>
      <c r="F298" s="28"/>
      <c r="G298" s="27"/>
      <c r="H298" s="180"/>
      <c r="I298" s="27"/>
      <c r="J298" s="32"/>
      <c r="K298" s="32"/>
      <c r="L298" s="32"/>
      <c r="M298" s="32"/>
      <c r="N298" s="31"/>
      <c r="O298" s="32"/>
      <c r="P298" s="33"/>
      <c r="Q298" s="33"/>
      <c r="R298" s="32"/>
      <c r="S298" s="33"/>
      <c r="T298" s="451"/>
    </row>
    <row r="299" spans="1:20" x14ac:dyDescent="0.35">
      <c r="A299" s="23"/>
      <c r="B299" s="24"/>
      <c r="C299" s="25"/>
      <c r="D299" s="27"/>
      <c r="E299" s="27"/>
      <c r="F299" s="28"/>
      <c r="G299" s="27"/>
      <c r="H299" s="180"/>
      <c r="I299" s="27"/>
      <c r="J299" s="32"/>
      <c r="K299" s="32"/>
      <c r="L299" s="32"/>
      <c r="M299" s="32"/>
      <c r="N299" s="31"/>
      <c r="O299" s="32"/>
      <c r="P299" s="33"/>
      <c r="Q299" s="33"/>
      <c r="R299" s="32"/>
      <c r="S299" s="33"/>
      <c r="T299" s="451"/>
    </row>
    <row r="300" spans="1:20" x14ac:dyDescent="0.35">
      <c r="A300" s="23"/>
      <c r="B300" s="24"/>
      <c r="C300" s="25"/>
      <c r="D300" s="27"/>
      <c r="E300" s="27"/>
      <c r="F300" s="28"/>
      <c r="G300" s="27"/>
      <c r="H300" s="180"/>
      <c r="I300" s="27"/>
      <c r="J300" s="32"/>
      <c r="K300" s="32"/>
      <c r="L300" s="32"/>
      <c r="M300" s="32"/>
      <c r="N300" s="31"/>
      <c r="O300" s="32"/>
      <c r="P300" s="33"/>
      <c r="Q300" s="33"/>
      <c r="R300" s="32"/>
      <c r="S300" s="33"/>
      <c r="T300" s="451"/>
    </row>
    <row r="301" spans="1:20" x14ac:dyDescent="0.35">
      <c r="A301" s="23"/>
      <c r="B301" s="24"/>
      <c r="C301" s="25"/>
      <c r="D301" s="27"/>
      <c r="E301" s="27"/>
      <c r="F301" s="28"/>
      <c r="G301" s="27"/>
      <c r="H301" s="180"/>
      <c r="I301" s="27"/>
      <c r="J301" s="32"/>
      <c r="K301" s="32"/>
      <c r="L301" s="32"/>
      <c r="M301" s="32"/>
      <c r="N301" s="31"/>
      <c r="O301" s="32"/>
      <c r="P301" s="33"/>
      <c r="Q301" s="33"/>
      <c r="R301" s="32"/>
      <c r="S301" s="33"/>
      <c r="T301" s="451"/>
    </row>
    <row r="302" spans="1:20" x14ac:dyDescent="0.35">
      <c r="A302" s="23"/>
      <c r="B302" s="24"/>
      <c r="C302" s="25"/>
      <c r="D302" s="27"/>
      <c r="E302" s="27"/>
      <c r="F302" s="28"/>
      <c r="G302" s="27"/>
      <c r="H302" s="180"/>
      <c r="I302" s="27"/>
      <c r="J302" s="32"/>
      <c r="K302" s="32"/>
      <c r="L302" s="32"/>
      <c r="M302" s="32"/>
      <c r="N302" s="31"/>
      <c r="O302" s="32"/>
      <c r="P302" s="33"/>
      <c r="Q302" s="33"/>
      <c r="R302" s="32"/>
      <c r="S302" s="33"/>
      <c r="T302" s="451"/>
    </row>
    <row r="303" spans="1:20" x14ac:dyDescent="0.35">
      <c r="A303" s="23"/>
      <c r="B303" s="24"/>
      <c r="C303" s="25"/>
      <c r="D303" s="27"/>
      <c r="E303" s="27"/>
      <c r="F303" s="28"/>
      <c r="G303" s="27"/>
      <c r="H303" s="180"/>
      <c r="I303" s="27"/>
      <c r="J303" s="32"/>
      <c r="K303" s="32"/>
      <c r="L303" s="32"/>
      <c r="M303" s="32"/>
      <c r="N303" s="31"/>
      <c r="O303" s="32"/>
      <c r="P303" s="33"/>
      <c r="Q303" s="33"/>
      <c r="R303" s="32"/>
      <c r="S303" s="33"/>
      <c r="T303" s="451"/>
    </row>
    <row r="304" spans="1:20" x14ac:dyDescent="0.35">
      <c r="A304" s="23"/>
      <c r="B304" s="24"/>
      <c r="C304" s="25"/>
      <c r="D304" s="27"/>
      <c r="E304" s="27"/>
      <c r="F304" s="28"/>
      <c r="G304" s="27"/>
      <c r="H304" s="180"/>
      <c r="I304" s="27"/>
      <c r="J304" s="32"/>
      <c r="K304" s="32"/>
      <c r="L304" s="32"/>
      <c r="M304" s="32"/>
      <c r="N304" s="31"/>
      <c r="O304" s="32"/>
      <c r="P304" s="33"/>
      <c r="Q304" s="33"/>
      <c r="R304" s="32"/>
      <c r="S304" s="33"/>
      <c r="T304" s="451"/>
    </row>
    <row r="305" spans="1:20" x14ac:dyDescent="0.35">
      <c r="A305" s="23"/>
      <c r="B305" s="24"/>
      <c r="C305" s="25"/>
      <c r="D305" s="27"/>
      <c r="E305" s="27"/>
      <c r="F305" s="28"/>
      <c r="G305" s="27"/>
      <c r="H305" s="180"/>
      <c r="I305" s="27"/>
      <c r="J305" s="32"/>
      <c r="K305" s="32"/>
      <c r="L305" s="32"/>
      <c r="M305" s="32"/>
      <c r="N305" s="31"/>
      <c r="O305" s="32"/>
      <c r="P305" s="33"/>
      <c r="Q305" s="33"/>
      <c r="R305" s="32"/>
      <c r="S305" s="33"/>
      <c r="T305" s="451"/>
    </row>
    <row r="306" spans="1:20" x14ac:dyDescent="0.35">
      <c r="A306" s="23"/>
      <c r="B306" s="24"/>
      <c r="C306" s="25"/>
      <c r="D306" s="27"/>
      <c r="E306" s="27"/>
      <c r="F306" s="28"/>
      <c r="G306" s="27"/>
      <c r="H306" s="180"/>
      <c r="I306" s="27"/>
      <c r="J306" s="32"/>
      <c r="K306" s="32"/>
      <c r="L306" s="32"/>
      <c r="M306" s="32"/>
      <c r="N306" s="31"/>
      <c r="O306" s="32"/>
      <c r="P306" s="33"/>
      <c r="Q306" s="33"/>
      <c r="R306" s="32"/>
      <c r="S306" s="33"/>
      <c r="T306" s="451"/>
    </row>
    <row r="307" spans="1:20" x14ac:dyDescent="0.35">
      <c r="A307" s="23"/>
      <c r="B307" s="24"/>
      <c r="C307" s="25"/>
      <c r="D307" s="27"/>
      <c r="E307" s="27"/>
      <c r="F307" s="28"/>
      <c r="G307" s="27"/>
      <c r="H307" s="180"/>
      <c r="I307" s="27"/>
      <c r="J307" s="32"/>
      <c r="K307" s="32"/>
      <c r="L307" s="32"/>
      <c r="M307" s="32"/>
      <c r="N307" s="31"/>
      <c r="O307" s="32"/>
      <c r="P307" s="33"/>
      <c r="Q307" s="33"/>
      <c r="R307" s="32"/>
      <c r="S307" s="33"/>
      <c r="T307" s="451"/>
    </row>
    <row r="308" spans="1:20" x14ac:dyDescent="0.35">
      <c r="A308" s="23"/>
      <c r="B308" s="24"/>
      <c r="C308" s="25"/>
      <c r="D308" s="27"/>
      <c r="E308" s="27"/>
      <c r="F308" s="28"/>
      <c r="G308" s="27"/>
      <c r="H308" s="180"/>
      <c r="I308" s="27"/>
      <c r="J308" s="32"/>
      <c r="K308" s="32"/>
      <c r="L308" s="32"/>
      <c r="M308" s="32"/>
      <c r="N308" s="31"/>
      <c r="O308" s="32"/>
      <c r="P308" s="33"/>
      <c r="Q308" s="33"/>
      <c r="R308" s="32"/>
      <c r="S308" s="33"/>
      <c r="T308" s="451"/>
    </row>
    <row r="309" spans="1:20" x14ac:dyDescent="0.35">
      <c r="A309" s="23"/>
      <c r="B309" s="24"/>
      <c r="C309" s="25"/>
      <c r="D309" s="27"/>
      <c r="E309" s="27"/>
      <c r="F309" s="28"/>
      <c r="G309" s="27"/>
      <c r="H309" s="180"/>
      <c r="I309" s="27"/>
      <c r="J309" s="32"/>
      <c r="K309" s="32"/>
      <c r="L309" s="32"/>
      <c r="M309" s="32"/>
      <c r="N309" s="31"/>
      <c r="O309" s="32"/>
      <c r="P309" s="33"/>
      <c r="Q309" s="33"/>
      <c r="R309" s="32"/>
      <c r="S309" s="33"/>
      <c r="T309" s="451"/>
    </row>
    <row r="310" spans="1:20" x14ac:dyDescent="0.35">
      <c r="A310" s="23"/>
      <c r="B310" s="24"/>
      <c r="C310" s="25"/>
      <c r="D310" s="27"/>
      <c r="E310" s="27"/>
      <c r="F310" s="28"/>
      <c r="G310" s="27"/>
      <c r="H310" s="180"/>
      <c r="I310" s="27"/>
      <c r="J310" s="32"/>
      <c r="K310" s="32"/>
      <c r="L310" s="32"/>
      <c r="M310" s="32"/>
      <c r="N310" s="31"/>
      <c r="O310" s="32"/>
      <c r="P310" s="33"/>
      <c r="Q310" s="33"/>
      <c r="R310" s="32"/>
      <c r="S310" s="33"/>
      <c r="T310" s="451"/>
    </row>
    <row r="311" spans="1:20" x14ac:dyDescent="0.35">
      <c r="A311" s="23"/>
      <c r="B311" s="24"/>
      <c r="C311" s="25"/>
      <c r="D311" s="27"/>
      <c r="E311" s="27"/>
      <c r="F311" s="28"/>
      <c r="G311" s="27"/>
      <c r="H311" s="180"/>
      <c r="I311" s="27"/>
      <c r="J311" s="32"/>
      <c r="K311" s="32"/>
      <c r="L311" s="32"/>
      <c r="M311" s="32"/>
      <c r="N311" s="31"/>
      <c r="O311" s="32"/>
      <c r="P311" s="33"/>
      <c r="Q311" s="33"/>
      <c r="R311" s="32"/>
      <c r="S311" s="33"/>
      <c r="T311" s="451"/>
    </row>
    <row r="312" spans="1:20" x14ac:dyDescent="0.35">
      <c r="A312" s="23"/>
      <c r="B312" s="24"/>
      <c r="C312" s="25"/>
      <c r="D312" s="27"/>
      <c r="E312" s="27"/>
      <c r="F312" s="28"/>
      <c r="G312" s="27"/>
      <c r="H312" s="180"/>
      <c r="I312" s="27"/>
      <c r="J312" s="32"/>
      <c r="K312" s="32"/>
      <c r="L312" s="32"/>
      <c r="M312" s="32"/>
      <c r="N312" s="31"/>
      <c r="O312" s="32"/>
      <c r="P312" s="33"/>
      <c r="Q312" s="33"/>
      <c r="R312" s="32"/>
      <c r="S312" s="33"/>
      <c r="T312" s="451"/>
    </row>
    <row r="313" spans="1:20" x14ac:dyDescent="0.35">
      <c r="A313" s="23"/>
      <c r="B313" s="24"/>
      <c r="C313" s="25"/>
      <c r="D313" s="27"/>
      <c r="E313" s="27"/>
      <c r="F313" s="28"/>
      <c r="G313" s="27"/>
      <c r="H313" s="180"/>
      <c r="I313" s="27"/>
      <c r="J313" s="32"/>
      <c r="K313" s="32"/>
      <c r="L313" s="32"/>
      <c r="M313" s="32"/>
      <c r="N313" s="31"/>
      <c r="O313" s="32"/>
      <c r="P313" s="33"/>
      <c r="Q313" s="33"/>
      <c r="R313" s="32"/>
      <c r="S313" s="33"/>
      <c r="T313" s="451"/>
    </row>
    <row r="314" spans="1:20" x14ac:dyDescent="0.35">
      <c r="A314" s="23"/>
      <c r="B314" s="24"/>
      <c r="C314" s="25"/>
      <c r="D314" s="27"/>
      <c r="E314" s="27"/>
      <c r="F314" s="28"/>
      <c r="G314" s="27"/>
      <c r="H314" s="180"/>
      <c r="I314" s="27"/>
      <c r="J314" s="32"/>
      <c r="K314" s="32"/>
      <c r="L314" s="32"/>
      <c r="M314" s="32"/>
      <c r="N314" s="31"/>
      <c r="O314" s="32"/>
      <c r="P314" s="33"/>
      <c r="Q314" s="33"/>
      <c r="R314" s="32"/>
      <c r="S314" s="33"/>
      <c r="T314" s="451"/>
    </row>
    <row r="315" spans="1:20" x14ac:dyDescent="0.35">
      <c r="A315" s="23"/>
      <c r="B315" s="24"/>
      <c r="C315" s="25"/>
      <c r="D315" s="27"/>
      <c r="E315" s="27"/>
      <c r="F315" s="28"/>
      <c r="G315" s="27"/>
      <c r="H315" s="180"/>
      <c r="I315" s="27"/>
      <c r="J315" s="32"/>
      <c r="K315" s="32"/>
      <c r="L315" s="32"/>
      <c r="M315" s="32"/>
      <c r="N315" s="31"/>
      <c r="O315" s="32"/>
      <c r="P315" s="33"/>
      <c r="Q315" s="33"/>
      <c r="R315" s="32"/>
      <c r="S315" s="33"/>
      <c r="T315" s="451"/>
    </row>
    <row r="316" spans="1:20" x14ac:dyDescent="0.35">
      <c r="A316" s="23"/>
      <c r="B316" s="24"/>
      <c r="C316" s="25"/>
      <c r="D316" s="27"/>
      <c r="E316" s="27"/>
      <c r="F316" s="28"/>
      <c r="G316" s="27"/>
      <c r="H316" s="180"/>
      <c r="I316" s="27"/>
      <c r="J316" s="32"/>
      <c r="K316" s="32"/>
      <c r="L316" s="32"/>
      <c r="M316" s="32"/>
      <c r="N316" s="31"/>
      <c r="O316" s="32"/>
      <c r="P316" s="33"/>
      <c r="Q316" s="33"/>
      <c r="R316" s="32"/>
      <c r="S316" s="33"/>
      <c r="T316" s="451"/>
    </row>
    <row r="317" spans="1:20" x14ac:dyDescent="0.35">
      <c r="A317" s="23"/>
      <c r="B317" s="24"/>
      <c r="C317" s="25"/>
      <c r="D317" s="27"/>
      <c r="E317" s="27"/>
      <c r="F317" s="28"/>
      <c r="G317" s="27"/>
      <c r="H317" s="180"/>
      <c r="I317" s="27"/>
      <c r="J317" s="32"/>
      <c r="K317" s="32"/>
      <c r="L317" s="32"/>
      <c r="M317" s="32"/>
      <c r="N317" s="31"/>
      <c r="O317" s="32"/>
      <c r="P317" s="33"/>
      <c r="Q317" s="33"/>
      <c r="R317" s="32"/>
      <c r="S317" s="33"/>
      <c r="T317" s="451"/>
    </row>
    <row r="318" spans="1:20" x14ac:dyDescent="0.35">
      <c r="A318" s="23"/>
      <c r="B318" s="24"/>
      <c r="C318" s="25"/>
      <c r="D318" s="27"/>
      <c r="E318" s="27"/>
      <c r="F318" s="28"/>
      <c r="G318" s="27"/>
      <c r="H318" s="180"/>
      <c r="I318" s="27"/>
      <c r="J318" s="32"/>
      <c r="K318" s="32"/>
      <c r="L318" s="32"/>
      <c r="M318" s="32"/>
      <c r="N318" s="31"/>
      <c r="O318" s="32"/>
      <c r="P318" s="33"/>
      <c r="Q318" s="33"/>
      <c r="R318" s="32"/>
      <c r="S318" s="33"/>
      <c r="T318" s="451"/>
    </row>
    <row r="319" spans="1:20" x14ac:dyDescent="0.35">
      <c r="A319" s="23"/>
      <c r="B319" s="24"/>
      <c r="C319" s="25"/>
      <c r="D319" s="27"/>
      <c r="E319" s="27"/>
      <c r="F319" s="28"/>
      <c r="G319" s="27"/>
      <c r="H319" s="180"/>
      <c r="I319" s="27"/>
      <c r="J319" s="32"/>
      <c r="K319" s="32"/>
      <c r="L319" s="32"/>
      <c r="M319" s="32"/>
      <c r="N319" s="31"/>
      <c r="O319" s="32"/>
      <c r="P319" s="33"/>
      <c r="Q319" s="33"/>
      <c r="R319" s="32"/>
      <c r="S319" s="33"/>
      <c r="T319" s="451"/>
    </row>
    <row r="320" spans="1:20" x14ac:dyDescent="0.35">
      <c r="A320" s="23"/>
      <c r="B320" s="24"/>
      <c r="C320" s="25"/>
      <c r="D320" s="27"/>
      <c r="E320" s="27"/>
      <c r="F320" s="28"/>
      <c r="G320" s="27"/>
      <c r="H320" s="180"/>
      <c r="I320" s="27"/>
      <c r="J320" s="32"/>
      <c r="K320" s="32"/>
      <c r="L320" s="32"/>
      <c r="M320" s="32"/>
      <c r="N320" s="31"/>
      <c r="O320" s="32"/>
      <c r="P320" s="33"/>
      <c r="Q320" s="33"/>
      <c r="R320" s="32"/>
      <c r="S320" s="33"/>
      <c r="T320" s="451"/>
    </row>
    <row r="321" spans="1:20" x14ac:dyDescent="0.35">
      <c r="A321" s="23"/>
      <c r="B321" s="24"/>
      <c r="C321" s="25"/>
      <c r="D321" s="27"/>
      <c r="E321" s="27"/>
      <c r="F321" s="28"/>
      <c r="G321" s="27"/>
      <c r="H321" s="180"/>
      <c r="I321" s="27"/>
      <c r="J321" s="32"/>
      <c r="K321" s="32"/>
      <c r="L321" s="32"/>
      <c r="M321" s="32"/>
      <c r="N321" s="31"/>
      <c r="O321" s="32"/>
      <c r="P321" s="33"/>
      <c r="Q321" s="33"/>
      <c r="R321" s="32"/>
      <c r="S321" s="33"/>
      <c r="T321" s="451"/>
    </row>
    <row r="322" spans="1:20" x14ac:dyDescent="0.35">
      <c r="A322" s="23"/>
      <c r="B322" s="24"/>
      <c r="C322" s="25"/>
      <c r="D322" s="27"/>
      <c r="E322" s="27"/>
      <c r="F322" s="28"/>
      <c r="G322" s="27"/>
      <c r="H322" s="180"/>
      <c r="I322" s="27"/>
      <c r="J322" s="32"/>
      <c r="K322" s="32"/>
      <c r="L322" s="32"/>
      <c r="M322" s="32"/>
      <c r="N322" s="31"/>
      <c r="O322" s="32"/>
      <c r="P322" s="33"/>
      <c r="Q322" s="33"/>
      <c r="R322" s="32"/>
      <c r="S322" s="33"/>
      <c r="T322" s="451"/>
    </row>
    <row r="323" spans="1:20" x14ac:dyDescent="0.35">
      <c r="A323" s="23"/>
      <c r="B323" s="24"/>
      <c r="C323" s="25"/>
      <c r="D323" s="27"/>
      <c r="E323" s="27"/>
      <c r="F323" s="28"/>
      <c r="G323" s="27"/>
      <c r="H323" s="180"/>
      <c r="I323" s="27"/>
      <c r="J323" s="32"/>
      <c r="K323" s="32"/>
      <c r="L323" s="32"/>
      <c r="M323" s="32"/>
      <c r="N323" s="31"/>
      <c r="O323" s="32"/>
      <c r="P323" s="33"/>
      <c r="Q323" s="33"/>
      <c r="R323" s="32"/>
      <c r="S323" s="33"/>
      <c r="T323" s="451"/>
    </row>
    <row r="324" spans="1:20" x14ac:dyDescent="0.35">
      <c r="A324" s="23"/>
      <c r="B324" s="24"/>
      <c r="C324" s="25"/>
      <c r="D324" s="27"/>
      <c r="E324" s="27"/>
      <c r="F324" s="28"/>
      <c r="G324" s="27"/>
      <c r="H324" s="180"/>
      <c r="I324" s="27"/>
      <c r="J324" s="32"/>
      <c r="K324" s="32"/>
      <c r="L324" s="32"/>
      <c r="M324" s="32"/>
      <c r="N324" s="31"/>
      <c r="O324" s="32"/>
      <c r="P324" s="33"/>
      <c r="Q324" s="33"/>
      <c r="R324" s="32"/>
      <c r="S324" s="33"/>
      <c r="T324" s="451"/>
    </row>
    <row r="325" spans="1:20" x14ac:dyDescent="0.35">
      <c r="A325" s="23"/>
      <c r="B325" s="24"/>
      <c r="C325" s="25"/>
      <c r="D325" s="27"/>
      <c r="E325" s="27"/>
      <c r="F325" s="28"/>
      <c r="G325" s="27"/>
      <c r="H325" s="180"/>
      <c r="I325" s="27"/>
      <c r="J325" s="32"/>
      <c r="K325" s="32"/>
      <c r="L325" s="32"/>
      <c r="M325" s="32"/>
      <c r="N325" s="31"/>
      <c r="O325" s="32"/>
      <c r="P325" s="33"/>
      <c r="Q325" s="33"/>
      <c r="R325" s="32"/>
      <c r="S325" s="33"/>
      <c r="T325" s="451"/>
    </row>
    <row r="326" spans="1:20" x14ac:dyDescent="0.35">
      <c r="A326" s="23"/>
      <c r="B326" s="24"/>
      <c r="C326" s="25"/>
      <c r="D326" s="27"/>
      <c r="E326" s="27"/>
      <c r="F326" s="28"/>
      <c r="G326" s="27"/>
      <c r="H326" s="180"/>
      <c r="I326" s="27"/>
      <c r="J326" s="32"/>
      <c r="K326" s="32"/>
      <c r="L326" s="32"/>
      <c r="M326" s="32"/>
      <c r="N326" s="31"/>
      <c r="O326" s="32"/>
      <c r="P326" s="33"/>
      <c r="Q326" s="33"/>
      <c r="R326" s="32"/>
      <c r="S326" s="33"/>
      <c r="T326" s="451"/>
    </row>
    <row r="327" spans="1:20" x14ac:dyDescent="0.35">
      <c r="A327" s="23"/>
      <c r="B327" s="24"/>
      <c r="C327" s="25"/>
      <c r="D327" s="27"/>
      <c r="E327" s="27"/>
      <c r="F327" s="28"/>
      <c r="G327" s="27"/>
      <c r="H327" s="180"/>
      <c r="I327" s="27"/>
      <c r="J327" s="32"/>
      <c r="K327" s="32"/>
      <c r="L327" s="32"/>
      <c r="M327" s="32"/>
      <c r="N327" s="31"/>
      <c r="O327" s="32"/>
      <c r="P327" s="33"/>
      <c r="Q327" s="33"/>
      <c r="R327" s="32"/>
      <c r="S327" s="33"/>
      <c r="T327" s="451"/>
    </row>
    <row r="328" spans="1:20" x14ac:dyDescent="0.35">
      <c r="A328" s="23"/>
      <c r="B328" s="24"/>
      <c r="C328" s="25"/>
      <c r="D328" s="27"/>
      <c r="E328" s="27"/>
      <c r="F328" s="28"/>
      <c r="G328" s="27"/>
      <c r="H328" s="180"/>
      <c r="I328" s="27"/>
      <c r="J328" s="32"/>
      <c r="K328" s="32"/>
      <c r="L328" s="32"/>
      <c r="M328" s="32"/>
      <c r="N328" s="31"/>
      <c r="O328" s="32"/>
      <c r="P328" s="33"/>
      <c r="Q328" s="33"/>
      <c r="R328" s="32"/>
      <c r="S328" s="33"/>
      <c r="T328" s="451"/>
    </row>
    <row r="329" spans="1:20" x14ac:dyDescent="0.35">
      <c r="A329" s="23"/>
      <c r="B329" s="24"/>
      <c r="C329" s="25"/>
      <c r="D329" s="27"/>
      <c r="E329" s="27"/>
      <c r="F329" s="28"/>
      <c r="G329" s="27"/>
      <c r="H329" s="180"/>
      <c r="I329" s="27"/>
      <c r="J329" s="32"/>
      <c r="K329" s="32"/>
      <c r="L329" s="32"/>
      <c r="M329" s="32"/>
      <c r="N329" s="31"/>
      <c r="O329" s="32"/>
      <c r="P329" s="33"/>
      <c r="Q329" s="33"/>
      <c r="R329" s="32"/>
      <c r="S329" s="33"/>
      <c r="T329" s="451"/>
    </row>
    <row r="330" spans="1:20" x14ac:dyDescent="0.35">
      <c r="A330" s="23"/>
      <c r="B330" s="24"/>
      <c r="C330" s="25"/>
      <c r="D330" s="27"/>
      <c r="E330" s="27"/>
      <c r="F330" s="28"/>
      <c r="G330" s="27"/>
      <c r="H330" s="180"/>
      <c r="I330" s="27"/>
      <c r="J330" s="32"/>
      <c r="K330" s="32"/>
      <c r="L330" s="32"/>
      <c r="M330" s="32"/>
      <c r="N330" s="31"/>
      <c r="O330" s="32"/>
      <c r="P330" s="33"/>
      <c r="Q330" s="33"/>
      <c r="R330" s="32"/>
      <c r="S330" s="33"/>
      <c r="T330" s="451"/>
    </row>
    <row r="331" spans="1:20" x14ac:dyDescent="0.35">
      <c r="A331" s="23"/>
      <c r="B331" s="24"/>
      <c r="C331" s="25"/>
      <c r="D331" s="27"/>
      <c r="E331" s="27"/>
      <c r="F331" s="28"/>
      <c r="G331" s="27"/>
      <c r="H331" s="180"/>
      <c r="I331" s="27"/>
      <c r="J331" s="32"/>
      <c r="K331" s="32"/>
      <c r="L331" s="32"/>
      <c r="M331" s="32"/>
      <c r="N331" s="31"/>
      <c r="O331" s="32"/>
      <c r="P331" s="33"/>
      <c r="Q331" s="33"/>
      <c r="R331" s="32"/>
      <c r="S331" s="33"/>
      <c r="T331" s="451"/>
    </row>
    <row r="332" spans="1:20" x14ac:dyDescent="0.35">
      <c r="A332" s="23"/>
      <c r="B332" s="24"/>
      <c r="C332" s="25"/>
      <c r="D332" s="27"/>
      <c r="E332" s="27"/>
      <c r="F332" s="28"/>
      <c r="G332" s="27"/>
      <c r="H332" s="180"/>
      <c r="I332" s="27"/>
      <c r="J332" s="32"/>
      <c r="K332" s="32"/>
      <c r="L332" s="32"/>
      <c r="M332" s="32"/>
      <c r="N332" s="31"/>
      <c r="O332" s="32"/>
      <c r="P332" s="33"/>
      <c r="Q332" s="33"/>
      <c r="R332" s="32"/>
      <c r="S332" s="33"/>
      <c r="T332" s="451"/>
    </row>
    <row r="333" spans="1:20" x14ac:dyDescent="0.35">
      <c r="A333" s="23"/>
      <c r="B333" s="24"/>
      <c r="C333" s="25"/>
      <c r="D333" s="27"/>
      <c r="E333" s="27"/>
      <c r="F333" s="28"/>
      <c r="G333" s="27"/>
      <c r="H333" s="180"/>
      <c r="I333" s="27"/>
      <c r="J333" s="32"/>
      <c r="K333" s="32"/>
      <c r="L333" s="32"/>
      <c r="M333" s="32"/>
      <c r="N333" s="31"/>
      <c r="O333" s="32"/>
      <c r="P333" s="33"/>
      <c r="Q333" s="33"/>
      <c r="R333" s="32"/>
      <c r="S333" s="33"/>
      <c r="T333" s="451"/>
    </row>
    <row r="334" spans="1:20" x14ac:dyDescent="0.35">
      <c r="A334" s="23"/>
      <c r="B334" s="24"/>
      <c r="C334" s="25"/>
      <c r="D334" s="27"/>
      <c r="E334" s="27"/>
      <c r="F334" s="28"/>
      <c r="G334" s="27"/>
      <c r="H334" s="180"/>
      <c r="I334" s="27"/>
      <c r="J334" s="32"/>
      <c r="K334" s="32"/>
      <c r="L334" s="32"/>
      <c r="M334" s="32"/>
      <c r="N334" s="31"/>
      <c r="O334" s="32"/>
      <c r="P334" s="33"/>
      <c r="Q334" s="33"/>
      <c r="R334" s="32"/>
      <c r="S334" s="33"/>
      <c r="T334" s="451"/>
    </row>
    <row r="335" spans="1:20" x14ac:dyDescent="0.35">
      <c r="A335" s="23"/>
      <c r="B335" s="24"/>
      <c r="C335" s="25"/>
      <c r="D335" s="27"/>
      <c r="E335" s="27"/>
      <c r="F335" s="28"/>
      <c r="G335" s="27"/>
      <c r="H335" s="180"/>
      <c r="I335" s="27"/>
      <c r="J335" s="32"/>
      <c r="K335" s="32"/>
      <c r="L335" s="32"/>
      <c r="M335" s="32"/>
      <c r="N335" s="31"/>
      <c r="O335" s="32"/>
      <c r="P335" s="33"/>
      <c r="Q335" s="33"/>
      <c r="R335" s="32"/>
      <c r="S335" s="33"/>
      <c r="T335" s="451"/>
    </row>
    <row r="336" spans="1:20" x14ac:dyDescent="0.35">
      <c r="A336" s="23"/>
      <c r="B336" s="24"/>
      <c r="C336" s="25"/>
      <c r="D336" s="27"/>
      <c r="E336" s="27"/>
      <c r="F336" s="28"/>
      <c r="G336" s="27"/>
      <c r="H336" s="180"/>
      <c r="I336" s="27"/>
      <c r="J336" s="32"/>
      <c r="K336" s="32"/>
      <c r="L336" s="32"/>
      <c r="M336" s="32"/>
      <c r="N336" s="31"/>
      <c r="O336" s="32"/>
      <c r="P336" s="33"/>
      <c r="Q336" s="33"/>
      <c r="R336" s="32"/>
      <c r="S336" s="33"/>
      <c r="T336" s="451"/>
    </row>
    <row r="337" spans="1:20" x14ac:dyDescent="0.35">
      <c r="A337" s="23"/>
      <c r="B337" s="24"/>
      <c r="C337" s="25"/>
      <c r="D337" s="27"/>
      <c r="E337" s="27"/>
      <c r="F337" s="28"/>
      <c r="G337" s="27"/>
      <c r="H337" s="180"/>
      <c r="I337" s="27"/>
      <c r="J337" s="32"/>
      <c r="K337" s="32"/>
      <c r="L337" s="32"/>
      <c r="M337" s="32"/>
      <c r="N337" s="31"/>
      <c r="O337" s="32"/>
      <c r="P337" s="33"/>
      <c r="Q337" s="33"/>
      <c r="R337" s="32"/>
      <c r="S337" s="33"/>
      <c r="T337" s="451"/>
    </row>
    <row r="338" spans="1:20" x14ac:dyDescent="0.35">
      <c r="A338" s="23"/>
      <c r="B338" s="24"/>
      <c r="C338" s="25"/>
      <c r="D338" s="27"/>
      <c r="E338" s="27"/>
      <c r="F338" s="28"/>
      <c r="G338" s="27"/>
      <c r="H338" s="180"/>
      <c r="I338" s="27"/>
      <c r="J338" s="32"/>
      <c r="K338" s="32"/>
      <c r="L338" s="32"/>
      <c r="M338" s="32"/>
      <c r="N338" s="31"/>
      <c r="O338" s="32"/>
      <c r="P338" s="33"/>
      <c r="Q338" s="33"/>
      <c r="R338" s="32"/>
      <c r="S338" s="33"/>
      <c r="T338" s="451"/>
    </row>
    <row r="339" spans="1:20" x14ac:dyDescent="0.35">
      <c r="A339" s="23"/>
      <c r="B339" s="24"/>
      <c r="C339" s="25"/>
      <c r="D339" s="27"/>
      <c r="E339" s="27"/>
      <c r="F339" s="28"/>
      <c r="G339" s="27"/>
      <c r="H339" s="180"/>
      <c r="I339" s="27"/>
      <c r="J339" s="32"/>
      <c r="K339" s="32"/>
      <c r="L339" s="32"/>
      <c r="M339" s="32"/>
      <c r="N339" s="31"/>
      <c r="O339" s="32"/>
      <c r="P339" s="33"/>
      <c r="Q339" s="33"/>
      <c r="R339" s="32"/>
      <c r="S339" s="33"/>
      <c r="T339" s="451"/>
    </row>
    <row r="340" spans="1:20" x14ac:dyDescent="0.35">
      <c r="A340" s="23"/>
      <c r="B340" s="24"/>
      <c r="C340" s="25"/>
      <c r="D340" s="27"/>
      <c r="E340" s="27"/>
      <c r="F340" s="28"/>
      <c r="G340" s="27"/>
      <c r="H340" s="180"/>
      <c r="I340" s="27"/>
      <c r="J340" s="32"/>
      <c r="K340" s="32"/>
      <c r="L340" s="32"/>
      <c r="M340" s="32"/>
      <c r="N340" s="31"/>
      <c r="O340" s="32"/>
      <c r="P340" s="33"/>
      <c r="Q340" s="33"/>
      <c r="R340" s="32"/>
      <c r="S340" s="33"/>
      <c r="T340" s="451"/>
    </row>
    <row r="341" spans="1:20" x14ac:dyDescent="0.35">
      <c r="A341" s="23"/>
      <c r="B341" s="24"/>
      <c r="C341" s="25"/>
      <c r="D341" s="27"/>
      <c r="E341" s="27"/>
      <c r="F341" s="28"/>
      <c r="G341" s="27"/>
      <c r="H341" s="180"/>
      <c r="I341" s="27"/>
      <c r="J341" s="32"/>
      <c r="K341" s="32"/>
      <c r="L341" s="32"/>
      <c r="M341" s="32"/>
      <c r="N341" s="31"/>
      <c r="O341" s="32"/>
      <c r="P341" s="33"/>
      <c r="Q341" s="33"/>
      <c r="R341" s="32"/>
      <c r="S341" s="33"/>
      <c r="T341" s="451"/>
    </row>
    <row r="342" spans="1:20" x14ac:dyDescent="0.35">
      <c r="A342" s="23"/>
      <c r="B342" s="24"/>
      <c r="C342" s="25"/>
      <c r="D342" s="27"/>
      <c r="E342" s="27"/>
      <c r="F342" s="28"/>
      <c r="G342" s="27"/>
      <c r="H342" s="180"/>
      <c r="I342" s="27"/>
      <c r="J342" s="32"/>
      <c r="K342" s="32"/>
      <c r="L342" s="32"/>
      <c r="M342" s="32"/>
      <c r="N342" s="31"/>
      <c r="O342" s="32"/>
      <c r="P342" s="33"/>
      <c r="Q342" s="33"/>
      <c r="R342" s="32"/>
      <c r="S342" s="33"/>
      <c r="T342" s="451"/>
    </row>
    <row r="343" spans="1:20" x14ac:dyDescent="0.35">
      <c r="A343" s="23"/>
      <c r="B343" s="24"/>
      <c r="C343" s="25"/>
      <c r="D343" s="27"/>
      <c r="E343" s="27"/>
      <c r="F343" s="28"/>
      <c r="G343" s="27"/>
      <c r="H343" s="180"/>
      <c r="I343" s="27"/>
      <c r="J343" s="32"/>
      <c r="K343" s="32"/>
      <c r="L343" s="32"/>
      <c r="M343" s="32"/>
      <c r="N343" s="31"/>
      <c r="O343" s="32"/>
      <c r="P343" s="33"/>
      <c r="Q343" s="33"/>
      <c r="R343" s="32"/>
      <c r="S343" s="33"/>
      <c r="T343" s="451"/>
    </row>
    <row r="344" spans="1:20" x14ac:dyDescent="0.35">
      <c r="A344" s="23"/>
      <c r="B344" s="24"/>
      <c r="C344" s="25"/>
      <c r="D344" s="27"/>
      <c r="E344" s="27"/>
      <c r="F344" s="28"/>
      <c r="G344" s="27"/>
      <c r="H344" s="180"/>
      <c r="I344" s="27"/>
      <c r="J344" s="32"/>
      <c r="K344" s="32"/>
      <c r="L344" s="32"/>
      <c r="M344" s="32"/>
      <c r="N344" s="31"/>
      <c r="O344" s="32"/>
      <c r="P344" s="33"/>
      <c r="Q344" s="33"/>
      <c r="R344" s="32"/>
      <c r="S344" s="33"/>
      <c r="T344" s="451"/>
    </row>
    <row r="345" spans="1:20" x14ac:dyDescent="0.35">
      <c r="A345" s="23"/>
      <c r="B345" s="24"/>
      <c r="C345" s="25"/>
      <c r="D345" s="27"/>
      <c r="E345" s="27"/>
      <c r="F345" s="28"/>
      <c r="G345" s="27"/>
      <c r="H345" s="180"/>
      <c r="I345" s="27"/>
      <c r="J345" s="32"/>
      <c r="K345" s="32"/>
      <c r="L345" s="32"/>
      <c r="M345" s="32"/>
      <c r="N345" s="31"/>
      <c r="O345" s="32"/>
      <c r="P345" s="33"/>
      <c r="Q345" s="33"/>
      <c r="R345" s="32"/>
      <c r="S345" s="33"/>
      <c r="T345" s="451"/>
    </row>
    <row r="346" spans="1:20" x14ac:dyDescent="0.35">
      <c r="A346" s="23"/>
      <c r="B346" s="24"/>
      <c r="C346" s="25"/>
      <c r="D346" s="27"/>
      <c r="E346" s="27"/>
      <c r="F346" s="28"/>
      <c r="G346" s="27"/>
      <c r="H346" s="180"/>
      <c r="I346" s="27"/>
      <c r="J346" s="32"/>
      <c r="K346" s="32"/>
      <c r="L346" s="32"/>
      <c r="M346" s="32"/>
      <c r="N346" s="31"/>
      <c r="O346" s="32"/>
      <c r="P346" s="33"/>
      <c r="Q346" s="33"/>
      <c r="R346" s="32"/>
      <c r="S346" s="33"/>
      <c r="T346" s="451"/>
    </row>
    <row r="347" spans="1:20" x14ac:dyDescent="0.35">
      <c r="A347" s="23"/>
      <c r="B347" s="24"/>
      <c r="C347" s="25"/>
      <c r="D347" s="27"/>
      <c r="E347" s="27"/>
      <c r="F347" s="28"/>
      <c r="G347" s="27"/>
      <c r="H347" s="180"/>
      <c r="I347" s="27"/>
      <c r="J347" s="32"/>
      <c r="K347" s="32"/>
      <c r="L347" s="32"/>
      <c r="M347" s="32"/>
      <c r="N347" s="31"/>
      <c r="O347" s="32"/>
      <c r="P347" s="33"/>
      <c r="Q347" s="33"/>
      <c r="R347" s="32"/>
      <c r="S347" s="33"/>
      <c r="T347" s="451"/>
    </row>
    <row r="348" spans="1:20" x14ac:dyDescent="0.35">
      <c r="A348" s="23"/>
      <c r="B348" s="24"/>
      <c r="C348" s="25"/>
      <c r="D348" s="27"/>
      <c r="E348" s="27"/>
      <c r="F348" s="28"/>
      <c r="G348" s="27"/>
      <c r="H348" s="180"/>
      <c r="I348" s="27"/>
      <c r="J348" s="32"/>
      <c r="K348" s="32"/>
      <c r="L348" s="32"/>
      <c r="M348" s="32"/>
      <c r="N348" s="31"/>
      <c r="O348" s="32"/>
      <c r="P348" s="33"/>
      <c r="Q348" s="33"/>
      <c r="R348" s="32"/>
      <c r="S348" s="33"/>
      <c r="T348" s="451"/>
    </row>
    <row r="349" spans="1:20" x14ac:dyDescent="0.35">
      <c r="A349" s="23"/>
      <c r="B349" s="24"/>
      <c r="C349" s="25"/>
      <c r="D349" s="27"/>
      <c r="E349" s="27"/>
      <c r="F349" s="28"/>
      <c r="G349" s="27"/>
      <c r="H349" s="180"/>
      <c r="I349" s="27"/>
      <c r="J349" s="32"/>
      <c r="K349" s="32"/>
      <c r="L349" s="32"/>
      <c r="M349" s="32"/>
      <c r="N349" s="31"/>
      <c r="O349" s="32"/>
      <c r="P349" s="33"/>
      <c r="Q349" s="33"/>
      <c r="R349" s="32"/>
      <c r="S349" s="33"/>
      <c r="T349" s="451"/>
    </row>
    <row r="350" spans="1:20" x14ac:dyDescent="0.35">
      <c r="A350" s="23"/>
      <c r="B350" s="24"/>
      <c r="C350" s="25"/>
      <c r="D350" s="27"/>
      <c r="E350" s="27"/>
      <c r="F350" s="28"/>
      <c r="G350" s="27"/>
      <c r="H350" s="180"/>
      <c r="I350" s="27"/>
      <c r="J350" s="32"/>
      <c r="K350" s="32"/>
      <c r="L350" s="32"/>
      <c r="M350" s="32"/>
      <c r="N350" s="31"/>
      <c r="O350" s="32"/>
      <c r="P350" s="33"/>
      <c r="Q350" s="33"/>
      <c r="R350" s="32"/>
      <c r="S350" s="33"/>
      <c r="T350" s="451"/>
    </row>
    <row r="351" spans="1:20" x14ac:dyDescent="0.35">
      <c r="A351" s="23"/>
      <c r="B351" s="24"/>
      <c r="C351" s="25"/>
      <c r="D351" s="27"/>
      <c r="E351" s="27"/>
      <c r="F351" s="28"/>
      <c r="G351" s="27"/>
      <c r="H351" s="180"/>
      <c r="I351" s="27"/>
      <c r="J351" s="32"/>
      <c r="K351" s="32"/>
      <c r="L351" s="32"/>
      <c r="M351" s="32"/>
      <c r="N351" s="31"/>
      <c r="O351" s="32"/>
      <c r="P351" s="33"/>
      <c r="Q351" s="33"/>
      <c r="R351" s="32"/>
      <c r="S351" s="33"/>
      <c r="T351" s="451"/>
    </row>
    <row r="352" spans="1:20" x14ac:dyDescent="0.35">
      <c r="A352" s="23"/>
      <c r="B352" s="24"/>
      <c r="C352" s="25"/>
      <c r="D352" s="27"/>
      <c r="E352" s="27"/>
      <c r="F352" s="28"/>
      <c r="G352" s="27"/>
      <c r="H352" s="180"/>
      <c r="I352" s="27"/>
      <c r="J352" s="32"/>
      <c r="K352" s="32"/>
      <c r="L352" s="32"/>
      <c r="M352" s="32"/>
      <c r="N352" s="31"/>
      <c r="O352" s="32"/>
      <c r="P352" s="33"/>
      <c r="Q352" s="33"/>
      <c r="R352" s="32"/>
      <c r="S352" s="33"/>
      <c r="T352" s="451"/>
    </row>
    <row r="353" spans="1:20" x14ac:dyDescent="0.35">
      <c r="A353" s="23"/>
      <c r="B353" s="24"/>
      <c r="C353" s="25"/>
      <c r="D353" s="27"/>
      <c r="E353" s="27"/>
      <c r="F353" s="28"/>
      <c r="G353" s="27"/>
      <c r="H353" s="180"/>
      <c r="I353" s="27"/>
      <c r="J353" s="32"/>
      <c r="K353" s="32"/>
      <c r="L353" s="32"/>
      <c r="M353" s="32"/>
      <c r="N353" s="31"/>
      <c r="O353" s="32"/>
      <c r="P353" s="33"/>
      <c r="Q353" s="33"/>
      <c r="R353" s="32"/>
      <c r="S353" s="33"/>
      <c r="T353" s="451"/>
    </row>
    <row r="354" spans="1:20" x14ac:dyDescent="0.35">
      <c r="A354" s="23"/>
      <c r="B354" s="24"/>
      <c r="C354" s="25"/>
      <c r="D354" s="27"/>
      <c r="E354" s="27"/>
      <c r="F354" s="28"/>
      <c r="G354" s="27"/>
      <c r="H354" s="180"/>
      <c r="I354" s="27"/>
      <c r="J354" s="32"/>
      <c r="K354" s="32"/>
      <c r="L354" s="32"/>
      <c r="M354" s="32"/>
      <c r="N354" s="31"/>
      <c r="O354" s="32"/>
      <c r="P354" s="33"/>
      <c r="Q354" s="33"/>
      <c r="R354" s="32"/>
      <c r="S354" s="33"/>
      <c r="T354" s="451"/>
    </row>
    <row r="355" spans="1:20" x14ac:dyDescent="0.35">
      <c r="A355" s="23"/>
      <c r="B355" s="24"/>
      <c r="C355" s="25"/>
      <c r="D355" s="27"/>
      <c r="E355" s="27"/>
      <c r="F355" s="28"/>
      <c r="G355" s="27"/>
      <c r="H355" s="180"/>
      <c r="I355" s="27"/>
      <c r="J355" s="32"/>
      <c r="K355" s="32"/>
      <c r="L355" s="32"/>
      <c r="M355" s="32"/>
      <c r="N355" s="31"/>
      <c r="O355" s="32"/>
      <c r="P355" s="33"/>
      <c r="Q355" s="33"/>
      <c r="R355" s="32"/>
      <c r="S355" s="33"/>
      <c r="T355" s="451"/>
    </row>
    <row r="356" spans="1:20" x14ac:dyDescent="0.35">
      <c r="A356" s="23"/>
      <c r="B356" s="24"/>
      <c r="C356" s="25"/>
      <c r="D356" s="27"/>
      <c r="E356" s="27"/>
      <c r="F356" s="28"/>
      <c r="G356" s="27"/>
      <c r="H356" s="180"/>
      <c r="I356" s="27"/>
      <c r="J356" s="32"/>
      <c r="K356" s="32"/>
      <c r="L356" s="32"/>
      <c r="M356" s="32"/>
      <c r="N356" s="31"/>
      <c r="O356" s="32"/>
      <c r="P356" s="33"/>
      <c r="Q356" s="33"/>
      <c r="R356" s="32"/>
      <c r="S356" s="33"/>
      <c r="T356" s="451"/>
    </row>
    <row r="357" spans="1:20" x14ac:dyDescent="0.35">
      <c r="A357" s="23"/>
      <c r="B357" s="24"/>
      <c r="C357" s="25"/>
      <c r="D357" s="27"/>
      <c r="E357" s="27"/>
      <c r="F357" s="28"/>
      <c r="G357" s="27"/>
      <c r="H357" s="180"/>
      <c r="I357" s="27"/>
      <c r="J357" s="32"/>
      <c r="K357" s="32"/>
      <c r="L357" s="32"/>
      <c r="M357" s="32"/>
      <c r="N357" s="31"/>
      <c r="O357" s="32"/>
      <c r="P357" s="33"/>
      <c r="Q357" s="33"/>
      <c r="R357" s="32"/>
      <c r="S357" s="33"/>
      <c r="T357" s="451"/>
    </row>
    <row r="358" spans="1:20" x14ac:dyDescent="0.35">
      <c r="A358" s="23"/>
      <c r="B358" s="24"/>
      <c r="C358" s="25"/>
      <c r="D358" s="27"/>
      <c r="E358" s="27"/>
      <c r="F358" s="28"/>
      <c r="G358" s="27"/>
      <c r="H358" s="180"/>
      <c r="I358" s="27"/>
      <c r="J358" s="32"/>
      <c r="K358" s="32"/>
      <c r="L358" s="32"/>
      <c r="M358" s="32"/>
      <c r="N358" s="31"/>
      <c r="O358" s="32"/>
      <c r="P358" s="33"/>
      <c r="Q358" s="33"/>
      <c r="R358" s="32"/>
      <c r="S358" s="33"/>
      <c r="T358" s="451"/>
    </row>
    <row r="359" spans="1:20" x14ac:dyDescent="0.35">
      <c r="A359" s="23"/>
      <c r="B359" s="24"/>
      <c r="C359" s="25"/>
      <c r="D359" s="27"/>
      <c r="E359" s="27"/>
      <c r="F359" s="28"/>
      <c r="G359" s="27"/>
      <c r="H359" s="180"/>
      <c r="I359" s="27"/>
      <c r="J359" s="32"/>
      <c r="K359" s="32"/>
      <c r="L359" s="32"/>
      <c r="M359" s="32"/>
      <c r="N359" s="31"/>
      <c r="O359" s="32"/>
      <c r="P359" s="33"/>
      <c r="Q359" s="33"/>
      <c r="R359" s="32"/>
      <c r="S359" s="33"/>
      <c r="T359" s="451"/>
    </row>
    <row r="360" spans="1:20" x14ac:dyDescent="0.35">
      <c r="A360" s="23"/>
      <c r="B360" s="24"/>
      <c r="C360" s="25"/>
      <c r="D360" s="27"/>
      <c r="E360" s="27"/>
      <c r="F360" s="28"/>
      <c r="G360" s="27"/>
      <c r="H360" s="180"/>
      <c r="I360" s="27"/>
      <c r="J360" s="32"/>
      <c r="K360" s="32"/>
      <c r="L360" s="32"/>
      <c r="M360" s="32"/>
      <c r="N360" s="31"/>
      <c r="O360" s="32"/>
      <c r="P360" s="33"/>
      <c r="Q360" s="33"/>
      <c r="R360" s="32"/>
      <c r="S360" s="33"/>
      <c r="T360" s="451"/>
    </row>
    <row r="361" spans="1:20" x14ac:dyDescent="0.35">
      <c r="A361" s="23"/>
      <c r="B361" s="24"/>
      <c r="C361" s="25"/>
      <c r="D361" s="27"/>
      <c r="E361" s="27"/>
      <c r="F361" s="28"/>
      <c r="G361" s="27"/>
      <c r="H361" s="180"/>
      <c r="I361" s="27"/>
      <c r="J361" s="32"/>
      <c r="K361" s="32"/>
      <c r="L361" s="32"/>
      <c r="M361" s="32"/>
      <c r="N361" s="31"/>
      <c r="O361" s="32"/>
      <c r="P361" s="33"/>
      <c r="Q361" s="33"/>
      <c r="R361" s="32"/>
      <c r="S361" s="33"/>
      <c r="T361" s="451"/>
    </row>
    <row r="362" spans="1:20" x14ac:dyDescent="0.35">
      <c r="A362" s="23"/>
      <c r="B362" s="24"/>
      <c r="C362" s="25"/>
      <c r="D362" s="27"/>
      <c r="E362" s="27"/>
      <c r="F362" s="28"/>
      <c r="G362" s="27"/>
      <c r="H362" s="180"/>
      <c r="I362" s="27"/>
      <c r="J362" s="32"/>
      <c r="K362" s="32"/>
      <c r="L362" s="32"/>
      <c r="M362" s="32"/>
      <c r="N362" s="31"/>
      <c r="O362" s="32"/>
      <c r="P362" s="33"/>
      <c r="Q362" s="33"/>
      <c r="R362" s="32"/>
      <c r="S362" s="33"/>
      <c r="T362" s="451"/>
    </row>
    <row r="363" spans="1:20" x14ac:dyDescent="0.35">
      <c r="A363" s="23"/>
      <c r="B363" s="24"/>
      <c r="C363" s="25"/>
      <c r="D363" s="27"/>
      <c r="E363" s="27"/>
      <c r="F363" s="28"/>
      <c r="G363" s="27"/>
      <c r="H363" s="180"/>
      <c r="I363" s="27"/>
      <c r="J363" s="32"/>
      <c r="K363" s="32"/>
      <c r="L363" s="32"/>
      <c r="M363" s="32"/>
      <c r="N363" s="31"/>
      <c r="O363" s="32"/>
      <c r="P363" s="33"/>
      <c r="Q363" s="33"/>
      <c r="R363" s="32"/>
      <c r="S363" s="33"/>
      <c r="T363" s="451"/>
    </row>
    <row r="364" spans="1:20" x14ac:dyDescent="0.35">
      <c r="A364" s="23"/>
      <c r="B364" s="24"/>
      <c r="C364" s="25"/>
      <c r="D364" s="27"/>
      <c r="E364" s="27"/>
      <c r="F364" s="28"/>
      <c r="G364" s="27"/>
      <c r="H364" s="180"/>
      <c r="I364" s="27"/>
      <c r="J364" s="32"/>
      <c r="K364" s="32"/>
      <c r="L364" s="32"/>
      <c r="M364" s="32"/>
      <c r="N364" s="31"/>
      <c r="O364" s="32"/>
      <c r="P364" s="33"/>
      <c r="Q364" s="33"/>
      <c r="R364" s="32"/>
      <c r="S364" s="33"/>
      <c r="T364" s="451"/>
    </row>
    <row r="365" spans="1:20" x14ac:dyDescent="0.35">
      <c r="A365" s="23"/>
      <c r="B365" s="24"/>
      <c r="C365" s="25"/>
      <c r="D365" s="27"/>
      <c r="E365" s="27"/>
      <c r="F365" s="28"/>
      <c r="G365" s="27"/>
      <c r="H365" s="180"/>
      <c r="I365" s="27"/>
      <c r="J365" s="32"/>
      <c r="K365" s="32"/>
      <c r="L365" s="32"/>
      <c r="M365" s="32"/>
      <c r="N365" s="31"/>
      <c r="O365" s="32"/>
      <c r="P365" s="33"/>
      <c r="Q365" s="33"/>
      <c r="R365" s="32"/>
      <c r="S365" s="33"/>
      <c r="T365" s="451"/>
    </row>
    <row r="366" spans="1:20" x14ac:dyDescent="0.35">
      <c r="A366" s="23"/>
      <c r="B366" s="24"/>
      <c r="C366" s="25"/>
      <c r="D366" s="27"/>
      <c r="E366" s="27"/>
      <c r="F366" s="28"/>
      <c r="G366" s="27"/>
      <c r="H366" s="180"/>
      <c r="I366" s="27"/>
      <c r="J366" s="32"/>
      <c r="K366" s="32"/>
      <c r="L366" s="32"/>
      <c r="M366" s="32"/>
      <c r="N366" s="31"/>
      <c r="O366" s="32"/>
      <c r="P366" s="33"/>
      <c r="Q366" s="33"/>
      <c r="R366" s="32"/>
      <c r="S366" s="33"/>
      <c r="T366" s="451"/>
    </row>
    <row r="367" spans="1:20" x14ac:dyDescent="0.35">
      <c r="A367" s="23"/>
      <c r="B367" s="24"/>
      <c r="C367" s="25"/>
      <c r="D367" s="27"/>
      <c r="E367" s="27"/>
      <c r="F367" s="28"/>
      <c r="G367" s="27"/>
      <c r="H367" s="180"/>
      <c r="I367" s="27"/>
      <c r="J367" s="32"/>
      <c r="K367" s="32"/>
      <c r="L367" s="32"/>
      <c r="M367" s="32"/>
      <c r="N367" s="31"/>
      <c r="O367" s="32"/>
      <c r="P367" s="33"/>
      <c r="Q367" s="33"/>
      <c r="R367" s="32"/>
      <c r="S367" s="33"/>
      <c r="T367" s="451"/>
    </row>
    <row r="368" spans="1:20" x14ac:dyDescent="0.35">
      <c r="A368" s="23"/>
      <c r="B368" s="24"/>
      <c r="C368" s="25"/>
      <c r="D368" s="27"/>
      <c r="E368" s="27"/>
      <c r="F368" s="28"/>
      <c r="G368" s="27"/>
      <c r="H368" s="180"/>
      <c r="I368" s="27"/>
      <c r="J368" s="32"/>
      <c r="K368" s="32"/>
      <c r="L368" s="32"/>
      <c r="M368" s="32"/>
      <c r="N368" s="31"/>
      <c r="O368" s="32"/>
      <c r="P368" s="33"/>
      <c r="Q368" s="33"/>
      <c r="R368" s="32"/>
      <c r="S368" s="33"/>
      <c r="T368" s="451"/>
    </row>
    <row r="369" spans="1:20" x14ac:dyDescent="0.35">
      <c r="A369" s="23"/>
      <c r="B369" s="24"/>
      <c r="C369" s="25"/>
      <c r="D369" s="27"/>
      <c r="E369" s="27"/>
      <c r="F369" s="28"/>
      <c r="G369" s="27"/>
      <c r="H369" s="180"/>
      <c r="I369" s="27"/>
      <c r="J369" s="32"/>
      <c r="K369" s="32"/>
      <c r="L369" s="32"/>
      <c r="M369" s="32"/>
      <c r="N369" s="31"/>
      <c r="O369" s="32"/>
      <c r="P369" s="33"/>
      <c r="Q369" s="33"/>
      <c r="R369" s="32"/>
      <c r="S369" s="33"/>
      <c r="T369" s="451"/>
    </row>
    <row r="370" spans="1:20" x14ac:dyDescent="0.35">
      <c r="A370" s="23"/>
      <c r="B370" s="24"/>
      <c r="C370" s="25"/>
      <c r="D370" s="27"/>
      <c r="E370" s="27"/>
      <c r="F370" s="28"/>
      <c r="G370" s="27"/>
      <c r="H370" s="180"/>
      <c r="I370" s="27"/>
      <c r="J370" s="32"/>
      <c r="K370" s="32"/>
      <c r="L370" s="32"/>
      <c r="M370" s="32"/>
      <c r="N370" s="31"/>
      <c r="O370" s="32"/>
      <c r="P370" s="33"/>
      <c r="Q370" s="33"/>
      <c r="R370" s="32"/>
      <c r="S370" s="33"/>
      <c r="T370" s="451"/>
    </row>
    <row r="371" spans="1:20" x14ac:dyDescent="0.35">
      <c r="A371" s="23"/>
      <c r="B371" s="24"/>
      <c r="C371" s="25"/>
      <c r="D371" s="27"/>
      <c r="E371" s="27"/>
      <c r="F371" s="28"/>
      <c r="G371" s="27"/>
      <c r="H371" s="180"/>
      <c r="I371" s="27"/>
      <c r="J371" s="32"/>
      <c r="K371" s="32"/>
      <c r="L371" s="32"/>
      <c r="M371" s="32"/>
      <c r="N371" s="31"/>
      <c r="O371" s="32"/>
      <c r="P371" s="33"/>
      <c r="Q371" s="33"/>
      <c r="R371" s="32"/>
      <c r="S371" s="33"/>
      <c r="T371" s="451"/>
    </row>
    <row r="372" spans="1:20" x14ac:dyDescent="0.35">
      <c r="A372" s="23"/>
      <c r="B372" s="24"/>
      <c r="C372" s="25"/>
      <c r="D372" s="27"/>
      <c r="E372" s="27"/>
      <c r="F372" s="28"/>
      <c r="G372" s="27"/>
      <c r="H372" s="180"/>
      <c r="I372" s="27"/>
      <c r="J372" s="32"/>
      <c r="K372" s="32"/>
      <c r="L372" s="32"/>
      <c r="M372" s="32"/>
      <c r="N372" s="31"/>
      <c r="O372" s="32"/>
      <c r="P372" s="33"/>
      <c r="Q372" s="33"/>
      <c r="R372" s="32"/>
      <c r="S372" s="33"/>
      <c r="T372" s="451"/>
    </row>
    <row r="373" spans="1:20" x14ac:dyDescent="0.35">
      <c r="A373" s="23"/>
      <c r="B373" s="24"/>
      <c r="C373" s="25"/>
      <c r="D373" s="27"/>
      <c r="E373" s="27"/>
      <c r="F373" s="28"/>
      <c r="G373" s="27"/>
      <c r="H373" s="180"/>
      <c r="I373" s="27"/>
      <c r="J373" s="32"/>
      <c r="K373" s="32"/>
      <c r="L373" s="32"/>
      <c r="M373" s="32"/>
      <c r="N373" s="31"/>
      <c r="O373" s="32"/>
      <c r="P373" s="33"/>
      <c r="Q373" s="33"/>
      <c r="R373" s="32"/>
      <c r="S373" s="33"/>
      <c r="T373" s="451"/>
    </row>
    <row r="374" spans="1:20" x14ac:dyDescent="0.35">
      <c r="A374" s="23"/>
      <c r="B374" s="24"/>
      <c r="C374" s="25"/>
      <c r="D374" s="27"/>
      <c r="E374" s="27"/>
      <c r="F374" s="28"/>
      <c r="G374" s="27"/>
      <c r="H374" s="180"/>
      <c r="I374" s="27"/>
      <c r="J374" s="32"/>
      <c r="K374" s="32"/>
      <c r="L374" s="32"/>
      <c r="M374" s="32"/>
      <c r="N374" s="31"/>
      <c r="O374" s="32"/>
      <c r="P374" s="33"/>
      <c r="Q374" s="33"/>
      <c r="R374" s="32"/>
      <c r="S374" s="33"/>
      <c r="T374" s="451"/>
    </row>
    <row r="375" spans="1:20" x14ac:dyDescent="0.35">
      <c r="A375" s="23"/>
      <c r="B375" s="24"/>
      <c r="C375" s="25"/>
      <c r="D375" s="27"/>
      <c r="E375" s="27"/>
      <c r="F375" s="28"/>
      <c r="G375" s="27"/>
      <c r="H375" s="180"/>
      <c r="I375" s="27"/>
      <c r="J375" s="32"/>
      <c r="K375" s="32"/>
      <c r="L375" s="32"/>
      <c r="M375" s="32"/>
      <c r="N375" s="31"/>
      <c r="O375" s="32"/>
      <c r="P375" s="33"/>
      <c r="Q375" s="33"/>
      <c r="R375" s="32"/>
      <c r="S375" s="33"/>
      <c r="T375" s="451"/>
    </row>
    <row r="376" spans="1:20" x14ac:dyDescent="0.35">
      <c r="A376" s="23"/>
      <c r="B376" s="24"/>
      <c r="C376" s="25"/>
      <c r="D376" s="27"/>
      <c r="E376" s="27"/>
      <c r="F376" s="28"/>
      <c r="G376" s="27"/>
      <c r="H376" s="180"/>
      <c r="I376" s="27"/>
      <c r="J376" s="32"/>
      <c r="K376" s="32"/>
      <c r="L376" s="32"/>
      <c r="M376" s="32"/>
      <c r="N376" s="31"/>
      <c r="O376" s="32"/>
      <c r="P376" s="33"/>
      <c r="Q376" s="33"/>
      <c r="R376" s="32"/>
      <c r="S376" s="33"/>
      <c r="T376" s="451"/>
    </row>
    <row r="377" spans="1:20" x14ac:dyDescent="0.35">
      <c r="A377" s="23"/>
      <c r="B377" s="24"/>
      <c r="C377" s="25"/>
      <c r="D377" s="27"/>
      <c r="E377" s="27"/>
      <c r="F377" s="28"/>
      <c r="G377" s="27"/>
      <c r="H377" s="180"/>
      <c r="I377" s="27"/>
      <c r="J377" s="32"/>
      <c r="K377" s="32"/>
      <c r="L377" s="32"/>
      <c r="M377" s="32"/>
      <c r="N377" s="31"/>
      <c r="O377" s="32"/>
      <c r="P377" s="33"/>
      <c r="Q377" s="33"/>
      <c r="R377" s="32"/>
      <c r="S377" s="33"/>
      <c r="T377" s="451"/>
    </row>
    <row r="378" spans="1:20" x14ac:dyDescent="0.35">
      <c r="A378" s="23"/>
      <c r="B378" s="24"/>
      <c r="C378" s="25"/>
      <c r="D378" s="27"/>
      <c r="E378" s="27"/>
      <c r="F378" s="28"/>
      <c r="G378" s="27"/>
      <c r="H378" s="180"/>
      <c r="I378" s="27"/>
      <c r="J378" s="32"/>
      <c r="K378" s="32"/>
      <c r="L378" s="32"/>
      <c r="M378" s="32"/>
      <c r="N378" s="31"/>
      <c r="O378" s="32"/>
      <c r="P378" s="33"/>
      <c r="Q378" s="33"/>
      <c r="R378" s="32"/>
      <c r="S378" s="33"/>
      <c r="T378" s="451"/>
    </row>
    <row r="379" spans="1:20" x14ac:dyDescent="0.35">
      <c r="A379" s="23"/>
      <c r="B379" s="24"/>
      <c r="C379" s="25"/>
      <c r="D379" s="27"/>
      <c r="E379" s="27"/>
      <c r="F379" s="28"/>
      <c r="G379" s="27"/>
      <c r="H379" s="180"/>
      <c r="I379" s="27"/>
      <c r="J379" s="32"/>
      <c r="K379" s="32"/>
      <c r="L379" s="32"/>
      <c r="M379" s="32"/>
      <c r="N379" s="31"/>
      <c r="O379" s="32"/>
      <c r="P379" s="33"/>
      <c r="Q379" s="33"/>
      <c r="R379" s="32"/>
      <c r="S379" s="33"/>
      <c r="T379" s="451"/>
    </row>
    <row r="380" spans="1:20" x14ac:dyDescent="0.35">
      <c r="A380" s="23"/>
      <c r="B380" s="24"/>
      <c r="C380" s="25"/>
      <c r="D380" s="27"/>
      <c r="E380" s="27"/>
      <c r="F380" s="28"/>
      <c r="G380" s="27"/>
      <c r="H380" s="180"/>
      <c r="I380" s="27"/>
      <c r="J380" s="32"/>
      <c r="K380" s="32"/>
      <c r="L380" s="32"/>
      <c r="M380" s="32"/>
      <c r="N380" s="31"/>
      <c r="O380" s="32"/>
      <c r="P380" s="33"/>
      <c r="Q380" s="33"/>
      <c r="R380" s="32"/>
      <c r="S380" s="33"/>
      <c r="T380" s="451"/>
    </row>
    <row r="381" spans="1:20" x14ac:dyDescent="0.35">
      <c r="A381" s="23"/>
      <c r="B381" s="24"/>
      <c r="C381" s="25"/>
      <c r="D381" s="27"/>
      <c r="E381" s="27"/>
      <c r="F381" s="28"/>
      <c r="G381" s="27"/>
      <c r="H381" s="180"/>
      <c r="I381" s="27"/>
      <c r="J381" s="32"/>
      <c r="K381" s="32"/>
      <c r="L381" s="32"/>
      <c r="M381" s="32"/>
      <c r="N381" s="31"/>
      <c r="O381" s="32"/>
      <c r="P381" s="33"/>
      <c r="Q381" s="33"/>
      <c r="R381" s="32"/>
      <c r="S381" s="33"/>
      <c r="T381" s="451"/>
    </row>
    <row r="382" spans="1:20" x14ac:dyDescent="0.35">
      <c r="A382" s="23"/>
      <c r="B382" s="24"/>
      <c r="C382" s="25"/>
      <c r="D382" s="27"/>
      <c r="E382" s="27"/>
      <c r="F382" s="28"/>
      <c r="G382" s="27"/>
      <c r="H382" s="180"/>
      <c r="I382" s="27"/>
      <c r="J382" s="32"/>
      <c r="K382" s="32"/>
      <c r="L382" s="32"/>
      <c r="M382" s="32"/>
      <c r="N382" s="31"/>
      <c r="O382" s="32"/>
      <c r="P382" s="33"/>
      <c r="Q382" s="33"/>
      <c r="R382" s="32"/>
      <c r="S382" s="33"/>
      <c r="T382" s="451"/>
    </row>
    <row r="383" spans="1:20" x14ac:dyDescent="0.35">
      <c r="A383" s="23"/>
      <c r="B383" s="24"/>
      <c r="C383" s="25"/>
      <c r="D383" s="27"/>
      <c r="E383" s="27"/>
      <c r="F383" s="28"/>
      <c r="G383" s="27"/>
      <c r="H383" s="180"/>
      <c r="I383" s="27"/>
      <c r="J383" s="32"/>
      <c r="K383" s="32"/>
      <c r="L383" s="32"/>
      <c r="M383" s="32"/>
      <c r="N383" s="31"/>
      <c r="O383" s="32"/>
      <c r="P383" s="33"/>
      <c r="Q383" s="33"/>
      <c r="R383" s="32"/>
      <c r="S383" s="33"/>
      <c r="T383" s="451"/>
    </row>
    <row r="384" spans="1:20" x14ac:dyDescent="0.35">
      <c r="A384" s="23"/>
      <c r="B384" s="24"/>
      <c r="C384" s="25"/>
      <c r="D384" s="27"/>
      <c r="E384" s="27"/>
      <c r="F384" s="28"/>
      <c r="G384" s="27"/>
      <c r="H384" s="180"/>
      <c r="I384" s="27"/>
      <c r="J384" s="32"/>
      <c r="K384" s="32"/>
      <c r="L384" s="32"/>
      <c r="M384" s="32"/>
      <c r="N384" s="31"/>
      <c r="O384" s="32"/>
      <c r="P384" s="33"/>
      <c r="Q384" s="33"/>
      <c r="R384" s="32"/>
      <c r="S384" s="33"/>
      <c r="T384" s="451"/>
    </row>
    <row r="385" spans="1:20" x14ac:dyDescent="0.35">
      <c r="A385" s="23"/>
      <c r="B385" s="24"/>
      <c r="C385" s="25"/>
      <c r="D385" s="27"/>
      <c r="E385" s="27"/>
      <c r="F385" s="28"/>
      <c r="G385" s="27"/>
      <c r="H385" s="180"/>
      <c r="I385" s="27"/>
      <c r="J385" s="32"/>
      <c r="K385" s="32"/>
      <c r="L385" s="32"/>
      <c r="M385" s="32"/>
      <c r="N385" s="31"/>
      <c r="O385" s="32"/>
      <c r="P385" s="33"/>
      <c r="Q385" s="33"/>
      <c r="R385" s="32"/>
      <c r="S385" s="33"/>
      <c r="T385" s="451"/>
    </row>
    <row r="386" spans="1:20" x14ac:dyDescent="0.35">
      <c r="A386" s="23"/>
      <c r="B386" s="24"/>
      <c r="C386" s="25"/>
      <c r="D386" s="27"/>
      <c r="E386" s="27"/>
      <c r="F386" s="28"/>
      <c r="G386" s="27"/>
      <c r="H386" s="180"/>
      <c r="I386" s="27"/>
      <c r="J386" s="32"/>
      <c r="K386" s="32"/>
      <c r="L386" s="32"/>
      <c r="M386" s="32"/>
      <c r="N386" s="31"/>
      <c r="O386" s="32"/>
      <c r="P386" s="33"/>
      <c r="Q386" s="33"/>
      <c r="R386" s="32"/>
      <c r="S386" s="33"/>
      <c r="T386" s="451"/>
    </row>
    <row r="387" spans="1:20" x14ac:dyDescent="0.35">
      <c r="A387" s="23"/>
      <c r="B387" s="24"/>
      <c r="C387" s="25"/>
      <c r="D387" s="27"/>
      <c r="E387" s="27"/>
      <c r="F387" s="28"/>
      <c r="G387" s="27"/>
      <c r="H387" s="180"/>
      <c r="I387" s="27"/>
      <c r="J387" s="32"/>
      <c r="K387" s="32"/>
      <c r="L387" s="32"/>
      <c r="M387" s="32"/>
      <c r="N387" s="31"/>
      <c r="O387" s="32"/>
      <c r="P387" s="33"/>
      <c r="Q387" s="33"/>
      <c r="R387" s="32"/>
      <c r="S387" s="33"/>
      <c r="T387" s="451"/>
    </row>
    <row r="388" spans="1:20" x14ac:dyDescent="0.35">
      <c r="A388" s="23"/>
      <c r="B388" s="24"/>
      <c r="C388" s="25"/>
      <c r="D388" s="27"/>
      <c r="E388" s="27"/>
      <c r="F388" s="28"/>
      <c r="G388" s="27"/>
      <c r="H388" s="180"/>
      <c r="I388" s="27"/>
      <c r="J388" s="32"/>
      <c r="K388" s="32"/>
      <c r="L388" s="32"/>
      <c r="M388" s="32"/>
      <c r="N388" s="31"/>
      <c r="O388" s="32"/>
      <c r="P388" s="33"/>
      <c r="Q388" s="33"/>
      <c r="R388" s="32"/>
      <c r="S388" s="33"/>
      <c r="T388" s="451"/>
    </row>
    <row r="389" spans="1:20" x14ac:dyDescent="0.35">
      <c r="A389" s="23"/>
      <c r="B389" s="24"/>
      <c r="C389" s="25"/>
      <c r="D389" s="27"/>
      <c r="E389" s="27"/>
      <c r="F389" s="28"/>
      <c r="G389" s="27"/>
      <c r="H389" s="180"/>
      <c r="I389" s="27"/>
      <c r="J389" s="32"/>
      <c r="K389" s="32"/>
      <c r="L389" s="32"/>
      <c r="M389" s="32"/>
      <c r="N389" s="31"/>
      <c r="O389" s="32"/>
      <c r="P389" s="33"/>
      <c r="Q389" s="33"/>
      <c r="R389" s="32"/>
      <c r="S389" s="33"/>
      <c r="T389" s="451"/>
    </row>
    <row r="390" spans="1:20" x14ac:dyDescent="0.35">
      <c r="A390" s="23"/>
      <c r="B390" s="24"/>
      <c r="C390" s="25"/>
      <c r="D390" s="27"/>
      <c r="E390" s="27"/>
      <c r="F390" s="28"/>
      <c r="G390" s="27"/>
      <c r="H390" s="180"/>
      <c r="I390" s="27"/>
      <c r="J390" s="32"/>
      <c r="K390" s="32"/>
      <c r="L390" s="32"/>
      <c r="M390" s="32"/>
      <c r="N390" s="31"/>
      <c r="O390" s="32"/>
      <c r="P390" s="33"/>
      <c r="Q390" s="33"/>
      <c r="R390" s="32"/>
      <c r="S390" s="33"/>
      <c r="T390" s="451"/>
    </row>
    <row r="391" spans="1:20" x14ac:dyDescent="0.35">
      <c r="A391" s="23"/>
      <c r="B391" s="24"/>
      <c r="C391" s="25"/>
      <c r="D391" s="27"/>
      <c r="E391" s="27"/>
      <c r="F391" s="28"/>
      <c r="G391" s="27"/>
      <c r="H391" s="180"/>
      <c r="I391" s="27"/>
      <c r="J391" s="32"/>
      <c r="K391" s="32"/>
      <c r="L391" s="32"/>
      <c r="M391" s="32"/>
      <c r="N391" s="31"/>
      <c r="O391" s="32"/>
      <c r="P391" s="33"/>
      <c r="Q391" s="33"/>
      <c r="R391" s="32"/>
      <c r="S391" s="33"/>
      <c r="T391" s="451"/>
    </row>
    <row r="392" spans="1:20" x14ac:dyDescent="0.35">
      <c r="A392" s="23"/>
      <c r="B392" s="24"/>
      <c r="C392" s="25"/>
      <c r="D392" s="27"/>
      <c r="E392" s="27"/>
      <c r="F392" s="28"/>
      <c r="G392" s="27"/>
      <c r="H392" s="180"/>
      <c r="I392" s="27"/>
      <c r="J392" s="32"/>
      <c r="K392" s="32"/>
      <c r="L392" s="32"/>
      <c r="M392" s="32"/>
      <c r="N392" s="31"/>
      <c r="O392" s="32"/>
      <c r="P392" s="33"/>
      <c r="Q392" s="33"/>
      <c r="R392" s="32"/>
      <c r="S392" s="33"/>
      <c r="T392" s="451"/>
    </row>
    <row r="393" spans="1:20" x14ac:dyDescent="0.35">
      <c r="A393" s="23"/>
      <c r="B393" s="24"/>
      <c r="C393" s="25"/>
      <c r="D393" s="27"/>
      <c r="E393" s="27"/>
      <c r="F393" s="28"/>
      <c r="G393" s="27"/>
      <c r="H393" s="180"/>
      <c r="I393" s="27"/>
      <c r="J393" s="32"/>
      <c r="K393" s="32"/>
      <c r="L393" s="32"/>
      <c r="M393" s="32"/>
      <c r="N393" s="31"/>
      <c r="O393" s="32"/>
      <c r="P393" s="33"/>
      <c r="Q393" s="33"/>
      <c r="R393" s="32"/>
      <c r="S393" s="33"/>
      <c r="T393" s="451"/>
    </row>
    <row r="394" spans="1:20" x14ac:dyDescent="0.35">
      <c r="A394" s="23"/>
      <c r="B394" s="24"/>
      <c r="C394" s="25"/>
      <c r="D394" s="27"/>
      <c r="E394" s="27"/>
      <c r="F394" s="28"/>
      <c r="G394" s="27"/>
      <c r="H394" s="180"/>
      <c r="I394" s="27"/>
      <c r="J394" s="32"/>
      <c r="K394" s="32"/>
      <c r="L394" s="32"/>
      <c r="M394" s="32"/>
      <c r="N394" s="31"/>
      <c r="O394" s="32"/>
      <c r="P394" s="33"/>
      <c r="Q394" s="33"/>
      <c r="R394" s="32"/>
      <c r="S394" s="33"/>
      <c r="T394" s="451"/>
    </row>
    <row r="395" spans="1:20" x14ac:dyDescent="0.35">
      <c r="A395" s="23"/>
      <c r="B395" s="24"/>
      <c r="C395" s="25"/>
      <c r="D395" s="27"/>
      <c r="E395" s="27"/>
      <c r="F395" s="28"/>
      <c r="G395" s="27"/>
      <c r="H395" s="180"/>
      <c r="I395" s="27"/>
      <c r="J395" s="32"/>
      <c r="K395" s="32"/>
      <c r="L395" s="32"/>
      <c r="M395" s="32"/>
      <c r="N395" s="31"/>
      <c r="O395" s="32"/>
      <c r="P395" s="33"/>
      <c r="Q395" s="33"/>
      <c r="R395" s="32"/>
      <c r="S395" s="33"/>
      <c r="T395" s="451"/>
    </row>
    <row r="396" spans="1:20" x14ac:dyDescent="0.35">
      <c r="A396" s="23"/>
      <c r="B396" s="24"/>
      <c r="C396" s="25"/>
      <c r="D396" s="27"/>
      <c r="E396" s="27"/>
      <c r="F396" s="28"/>
      <c r="G396" s="27"/>
      <c r="H396" s="180"/>
      <c r="I396" s="27"/>
      <c r="J396" s="32"/>
      <c r="K396" s="32"/>
      <c r="L396" s="32"/>
      <c r="M396" s="32"/>
      <c r="N396" s="31"/>
      <c r="O396" s="32"/>
      <c r="P396" s="33"/>
      <c r="Q396" s="33"/>
      <c r="R396" s="32"/>
      <c r="S396" s="33"/>
      <c r="T396" s="451"/>
    </row>
    <row r="397" spans="1:20" x14ac:dyDescent="0.35">
      <c r="A397" s="23"/>
      <c r="B397" s="24"/>
      <c r="C397" s="25"/>
      <c r="D397" s="27"/>
      <c r="E397" s="27"/>
      <c r="F397" s="28"/>
      <c r="G397" s="27"/>
      <c r="H397" s="180"/>
      <c r="I397" s="27"/>
      <c r="J397" s="32"/>
      <c r="K397" s="32"/>
      <c r="L397" s="32"/>
      <c r="M397" s="32"/>
      <c r="N397" s="31"/>
      <c r="O397" s="32"/>
      <c r="P397" s="33"/>
      <c r="Q397" s="33"/>
      <c r="R397" s="32"/>
      <c r="S397" s="33"/>
      <c r="T397" s="451"/>
    </row>
    <row r="398" spans="1:20" x14ac:dyDescent="0.35">
      <c r="A398" s="23"/>
      <c r="B398" s="24"/>
      <c r="C398" s="25"/>
      <c r="D398" s="27"/>
      <c r="E398" s="27"/>
      <c r="F398" s="28"/>
      <c r="G398" s="27"/>
      <c r="H398" s="180"/>
      <c r="I398" s="27"/>
      <c r="J398" s="32"/>
      <c r="K398" s="32"/>
      <c r="L398" s="32"/>
      <c r="M398" s="32"/>
      <c r="N398" s="31"/>
      <c r="O398" s="32"/>
      <c r="P398" s="33"/>
      <c r="Q398" s="33"/>
      <c r="R398" s="32"/>
      <c r="S398" s="33"/>
      <c r="T398" s="451"/>
    </row>
    <row r="399" spans="1:20" x14ac:dyDescent="0.35">
      <c r="A399" s="23"/>
      <c r="B399" s="24"/>
      <c r="C399" s="25"/>
      <c r="D399" s="27"/>
      <c r="E399" s="27"/>
      <c r="F399" s="28"/>
      <c r="G399" s="27"/>
      <c r="H399" s="180"/>
      <c r="I399" s="27"/>
      <c r="J399" s="32"/>
      <c r="K399" s="32"/>
      <c r="L399" s="32"/>
      <c r="M399" s="32"/>
      <c r="N399" s="31"/>
      <c r="O399" s="32"/>
      <c r="P399" s="33"/>
      <c r="Q399" s="33"/>
      <c r="R399" s="32"/>
      <c r="S399" s="33"/>
      <c r="T399" s="451"/>
    </row>
    <row r="400" spans="1:20" x14ac:dyDescent="0.35">
      <c r="A400" s="23"/>
      <c r="B400" s="24"/>
      <c r="C400" s="25"/>
      <c r="D400" s="27"/>
      <c r="E400" s="27"/>
      <c r="F400" s="28"/>
      <c r="G400" s="27"/>
      <c r="H400" s="180"/>
      <c r="I400" s="27"/>
      <c r="J400" s="32"/>
      <c r="K400" s="32"/>
      <c r="L400" s="32"/>
      <c r="M400" s="32"/>
      <c r="N400" s="31"/>
      <c r="O400" s="32"/>
      <c r="P400" s="33"/>
      <c r="Q400" s="33"/>
      <c r="R400" s="32"/>
      <c r="S400" s="33"/>
      <c r="T400" s="451"/>
    </row>
    <row r="401" spans="1:20" x14ac:dyDescent="0.35">
      <c r="A401" s="23"/>
      <c r="B401" s="24"/>
      <c r="C401" s="25"/>
      <c r="D401" s="27"/>
      <c r="E401" s="27"/>
      <c r="F401" s="28"/>
      <c r="G401" s="27"/>
      <c r="H401" s="180"/>
      <c r="I401" s="27"/>
      <c r="J401" s="32"/>
      <c r="K401" s="32"/>
      <c r="L401" s="32"/>
      <c r="M401" s="32"/>
      <c r="N401" s="31"/>
      <c r="O401" s="32"/>
      <c r="P401" s="33"/>
      <c r="Q401" s="33"/>
      <c r="R401" s="32"/>
      <c r="S401" s="33"/>
      <c r="T401" s="451"/>
    </row>
    <row r="402" spans="1:20" x14ac:dyDescent="0.35">
      <c r="A402" s="23"/>
      <c r="B402" s="24"/>
      <c r="C402" s="25"/>
      <c r="D402" s="27"/>
      <c r="E402" s="27"/>
      <c r="F402" s="28"/>
      <c r="G402" s="27"/>
      <c r="H402" s="180"/>
      <c r="I402" s="27"/>
      <c r="J402" s="32"/>
      <c r="K402" s="32"/>
      <c r="L402" s="32"/>
      <c r="M402" s="32"/>
      <c r="N402" s="31"/>
      <c r="O402" s="32"/>
      <c r="P402" s="33"/>
      <c r="Q402" s="33"/>
      <c r="R402" s="32"/>
      <c r="S402" s="33"/>
      <c r="T402" s="451"/>
    </row>
    <row r="403" spans="1:20" x14ac:dyDescent="0.35">
      <c r="A403" s="23"/>
      <c r="B403" s="24"/>
      <c r="C403" s="25"/>
      <c r="D403" s="27"/>
      <c r="E403" s="27"/>
      <c r="F403" s="28"/>
      <c r="G403" s="27"/>
      <c r="H403" s="180"/>
      <c r="I403" s="27"/>
      <c r="J403" s="32"/>
      <c r="K403" s="32"/>
      <c r="L403" s="32"/>
      <c r="M403" s="32"/>
      <c r="N403" s="31"/>
      <c r="O403" s="32"/>
      <c r="P403" s="33"/>
      <c r="Q403" s="33"/>
      <c r="R403" s="32"/>
      <c r="S403" s="33"/>
      <c r="T403" s="451"/>
    </row>
    <row r="404" spans="1:20" x14ac:dyDescent="0.35">
      <c r="A404" s="23"/>
      <c r="B404" s="24"/>
      <c r="C404" s="25"/>
      <c r="D404" s="27"/>
      <c r="E404" s="27"/>
      <c r="F404" s="28"/>
      <c r="G404" s="27"/>
      <c r="H404" s="180"/>
      <c r="I404" s="27"/>
      <c r="J404" s="32"/>
      <c r="K404" s="32"/>
      <c r="L404" s="32"/>
      <c r="M404" s="32"/>
      <c r="N404" s="31"/>
      <c r="O404" s="32"/>
      <c r="P404" s="33"/>
      <c r="Q404" s="33"/>
      <c r="R404" s="32"/>
      <c r="S404" s="33"/>
      <c r="T404" s="451"/>
    </row>
    <row r="405" spans="1:20" x14ac:dyDescent="0.35">
      <c r="A405" s="23"/>
      <c r="B405" s="24"/>
      <c r="C405" s="25"/>
      <c r="D405" s="27"/>
      <c r="E405" s="27"/>
      <c r="F405" s="28"/>
      <c r="G405" s="27"/>
      <c r="H405" s="180"/>
      <c r="I405" s="27"/>
      <c r="J405" s="32"/>
      <c r="K405" s="32"/>
      <c r="L405" s="32"/>
      <c r="M405" s="32"/>
      <c r="N405" s="31"/>
      <c r="O405" s="32"/>
      <c r="P405" s="33"/>
      <c r="Q405" s="33"/>
      <c r="R405" s="32"/>
      <c r="S405" s="33"/>
      <c r="T405" s="451"/>
    </row>
    <row r="406" spans="1:20" x14ac:dyDescent="0.35">
      <c r="A406" s="23"/>
      <c r="B406" s="24"/>
      <c r="C406" s="25"/>
      <c r="D406" s="27"/>
      <c r="E406" s="27"/>
      <c r="F406" s="28"/>
      <c r="G406" s="27"/>
      <c r="H406" s="180"/>
      <c r="I406" s="27"/>
      <c r="J406" s="32"/>
      <c r="K406" s="32"/>
      <c r="L406" s="32"/>
      <c r="M406" s="32"/>
      <c r="N406" s="31"/>
      <c r="O406" s="32"/>
      <c r="P406" s="33"/>
      <c r="Q406" s="33"/>
      <c r="R406" s="32"/>
      <c r="S406" s="33"/>
      <c r="T406" s="451"/>
    </row>
    <row r="407" spans="1:20" x14ac:dyDescent="0.35">
      <c r="A407" s="23"/>
      <c r="B407" s="24"/>
      <c r="C407" s="25"/>
      <c r="D407" s="27"/>
      <c r="E407" s="27"/>
      <c r="F407" s="28"/>
      <c r="G407" s="27"/>
      <c r="H407" s="180"/>
      <c r="I407" s="27"/>
      <c r="J407" s="32"/>
      <c r="K407" s="32"/>
      <c r="L407" s="32"/>
      <c r="M407" s="32"/>
      <c r="N407" s="31"/>
      <c r="O407" s="32"/>
      <c r="P407" s="33"/>
      <c r="Q407" s="33"/>
      <c r="R407" s="32"/>
      <c r="S407" s="33"/>
      <c r="T407" s="451"/>
    </row>
    <row r="408" spans="1:20" x14ac:dyDescent="0.35">
      <c r="A408" s="23"/>
      <c r="B408" s="24"/>
      <c r="C408" s="25"/>
      <c r="D408" s="27"/>
      <c r="E408" s="27"/>
      <c r="F408" s="28"/>
      <c r="G408" s="27"/>
      <c r="H408" s="180"/>
      <c r="I408" s="27"/>
      <c r="J408" s="32"/>
      <c r="K408" s="32"/>
      <c r="L408" s="32"/>
      <c r="M408" s="32"/>
      <c r="N408" s="31"/>
      <c r="O408" s="32"/>
      <c r="P408" s="33"/>
      <c r="Q408" s="33"/>
      <c r="R408" s="32"/>
      <c r="S408" s="33"/>
      <c r="T408" s="451"/>
    </row>
    <row r="409" spans="1:20" x14ac:dyDescent="0.35">
      <c r="A409" s="23"/>
      <c r="B409" s="24"/>
      <c r="C409" s="25"/>
      <c r="D409" s="27"/>
      <c r="E409" s="27"/>
      <c r="F409" s="28"/>
      <c r="G409" s="27"/>
      <c r="H409" s="180"/>
      <c r="I409" s="27"/>
      <c r="J409" s="32"/>
      <c r="K409" s="32"/>
      <c r="L409" s="32"/>
      <c r="M409" s="32"/>
      <c r="N409" s="31"/>
      <c r="O409" s="32"/>
      <c r="P409" s="33"/>
      <c r="Q409" s="33"/>
      <c r="R409" s="32"/>
      <c r="S409" s="33"/>
      <c r="T409" s="451"/>
    </row>
    <row r="410" spans="1:20" x14ac:dyDescent="0.35">
      <c r="A410" s="23"/>
      <c r="B410" s="24"/>
      <c r="C410" s="25"/>
      <c r="D410" s="27"/>
      <c r="E410" s="27"/>
      <c r="F410" s="28"/>
      <c r="G410" s="27"/>
      <c r="H410" s="180"/>
      <c r="I410" s="27"/>
      <c r="J410" s="32"/>
      <c r="K410" s="32"/>
      <c r="L410" s="32"/>
      <c r="M410" s="32"/>
      <c r="N410" s="31"/>
      <c r="O410" s="32"/>
      <c r="P410" s="33"/>
      <c r="Q410" s="33"/>
      <c r="R410" s="32"/>
      <c r="S410" s="33"/>
      <c r="T410" s="451"/>
    </row>
    <row r="411" spans="1:20" x14ac:dyDescent="0.35">
      <c r="A411" s="23"/>
      <c r="B411" s="24"/>
      <c r="C411" s="25"/>
      <c r="D411" s="27"/>
      <c r="E411" s="27"/>
      <c r="F411" s="28"/>
      <c r="G411" s="27"/>
      <c r="H411" s="180"/>
      <c r="I411" s="27"/>
      <c r="J411" s="32"/>
      <c r="K411" s="32"/>
      <c r="L411" s="32"/>
      <c r="M411" s="32"/>
      <c r="N411" s="31"/>
      <c r="O411" s="32"/>
      <c r="P411" s="33"/>
      <c r="Q411" s="33"/>
      <c r="R411" s="32"/>
      <c r="S411" s="33"/>
      <c r="T411" s="451"/>
    </row>
    <row r="412" spans="1:20" x14ac:dyDescent="0.35">
      <c r="A412" s="23"/>
      <c r="B412" s="24"/>
      <c r="C412" s="25"/>
      <c r="D412" s="27"/>
      <c r="E412" s="27"/>
      <c r="F412" s="28"/>
      <c r="G412" s="27"/>
      <c r="H412" s="180"/>
      <c r="I412" s="27"/>
      <c r="J412" s="32"/>
      <c r="K412" s="32"/>
      <c r="L412" s="32"/>
      <c r="M412" s="32"/>
      <c r="N412" s="31"/>
      <c r="O412" s="32"/>
      <c r="P412" s="33"/>
      <c r="Q412" s="33"/>
      <c r="R412" s="32"/>
      <c r="S412" s="33"/>
      <c r="T412" s="451"/>
    </row>
    <row r="413" spans="1:20" x14ac:dyDescent="0.35">
      <c r="A413" s="23"/>
      <c r="B413" s="24"/>
      <c r="C413" s="25"/>
      <c r="D413" s="27"/>
      <c r="E413" s="27"/>
      <c r="F413" s="28"/>
      <c r="G413" s="27"/>
      <c r="H413" s="180"/>
      <c r="I413" s="27"/>
      <c r="J413" s="32"/>
      <c r="K413" s="32"/>
      <c r="L413" s="32"/>
      <c r="M413" s="32"/>
      <c r="N413" s="31"/>
      <c r="O413" s="32"/>
      <c r="P413" s="33"/>
      <c r="Q413" s="33"/>
      <c r="R413" s="32"/>
      <c r="S413" s="33"/>
      <c r="T413" s="451"/>
    </row>
    <row r="414" spans="1:20" x14ac:dyDescent="0.35">
      <c r="A414" s="23"/>
      <c r="B414" s="24"/>
      <c r="C414" s="25"/>
      <c r="D414" s="27"/>
      <c r="E414" s="27"/>
      <c r="F414" s="28"/>
      <c r="G414" s="27"/>
      <c r="H414" s="180"/>
      <c r="I414" s="27"/>
      <c r="J414" s="32"/>
      <c r="K414" s="32"/>
      <c r="L414" s="32"/>
      <c r="M414" s="32"/>
      <c r="N414" s="31"/>
      <c r="O414" s="32"/>
      <c r="P414" s="33"/>
      <c r="Q414" s="33"/>
      <c r="R414" s="32"/>
      <c r="S414" s="33"/>
      <c r="T414" s="451"/>
    </row>
    <row r="415" spans="1:20" x14ac:dyDescent="0.35">
      <c r="A415" s="23"/>
      <c r="B415" s="24"/>
      <c r="C415" s="25"/>
      <c r="D415" s="27"/>
      <c r="E415" s="27"/>
      <c r="F415" s="28"/>
      <c r="G415" s="27"/>
      <c r="H415" s="180"/>
      <c r="I415" s="27"/>
      <c r="J415" s="32"/>
      <c r="K415" s="32"/>
      <c r="L415" s="32"/>
      <c r="M415" s="32"/>
      <c r="N415" s="31"/>
      <c r="O415" s="32"/>
      <c r="P415" s="33"/>
      <c r="Q415" s="33"/>
      <c r="R415" s="32"/>
      <c r="S415" s="33"/>
      <c r="T415" s="451"/>
    </row>
    <row r="416" spans="1:20" x14ac:dyDescent="0.35">
      <c r="A416" s="23"/>
      <c r="B416" s="24"/>
      <c r="C416" s="25"/>
      <c r="D416" s="27"/>
      <c r="E416" s="27"/>
      <c r="F416" s="28"/>
      <c r="G416" s="27"/>
      <c r="H416" s="180"/>
      <c r="I416" s="27"/>
      <c r="J416" s="32"/>
      <c r="K416" s="32"/>
      <c r="L416" s="32"/>
      <c r="M416" s="32"/>
      <c r="N416" s="31"/>
      <c r="O416" s="32"/>
      <c r="P416" s="33"/>
      <c r="Q416" s="33"/>
      <c r="R416" s="32"/>
      <c r="S416" s="33"/>
      <c r="T416" s="451"/>
    </row>
    <row r="417" spans="1:20" x14ac:dyDescent="0.35">
      <c r="A417" s="23"/>
      <c r="B417" s="24"/>
      <c r="C417" s="25"/>
      <c r="D417" s="27"/>
      <c r="E417" s="27"/>
      <c r="F417" s="28"/>
      <c r="G417" s="27"/>
      <c r="H417" s="180"/>
      <c r="I417" s="27"/>
      <c r="J417" s="32"/>
      <c r="K417" s="32"/>
      <c r="L417" s="32"/>
      <c r="M417" s="32"/>
      <c r="N417" s="31"/>
      <c r="O417" s="32"/>
      <c r="P417" s="33"/>
      <c r="Q417" s="33"/>
      <c r="R417" s="32"/>
      <c r="S417" s="33"/>
      <c r="T417" s="451"/>
    </row>
    <row r="418" spans="1:20" x14ac:dyDescent="0.35">
      <c r="A418" s="23"/>
      <c r="B418" s="24"/>
      <c r="C418" s="25"/>
      <c r="D418" s="27"/>
      <c r="E418" s="27"/>
      <c r="F418" s="28"/>
      <c r="G418" s="27"/>
      <c r="H418" s="180"/>
      <c r="I418" s="27"/>
      <c r="J418" s="32"/>
      <c r="K418" s="32"/>
      <c r="L418" s="32"/>
      <c r="M418" s="32"/>
      <c r="N418" s="31"/>
      <c r="O418" s="32"/>
      <c r="P418" s="33"/>
      <c r="Q418" s="33"/>
      <c r="R418" s="32"/>
      <c r="S418" s="33"/>
      <c r="T418" s="451"/>
    </row>
    <row r="419" spans="1:20" x14ac:dyDescent="0.35">
      <c r="A419" s="23"/>
      <c r="B419" s="24"/>
      <c r="C419" s="25"/>
      <c r="D419" s="27"/>
      <c r="E419" s="27"/>
      <c r="F419" s="28"/>
      <c r="G419" s="27"/>
      <c r="H419" s="180"/>
      <c r="I419" s="27"/>
      <c r="J419" s="32"/>
      <c r="K419" s="32"/>
      <c r="L419" s="32"/>
      <c r="M419" s="32"/>
      <c r="N419" s="31"/>
      <c r="O419" s="32"/>
      <c r="P419" s="33"/>
      <c r="Q419" s="33"/>
      <c r="R419" s="32"/>
      <c r="S419" s="33"/>
      <c r="T419" s="451"/>
    </row>
    <row r="420" spans="1:20" x14ac:dyDescent="0.35">
      <c r="A420" s="23"/>
      <c r="B420" s="24"/>
      <c r="C420" s="25"/>
      <c r="D420" s="27"/>
      <c r="E420" s="27"/>
      <c r="F420" s="28"/>
      <c r="G420" s="27"/>
      <c r="H420" s="180"/>
      <c r="I420" s="27"/>
      <c r="J420" s="32"/>
      <c r="K420" s="32"/>
      <c r="L420" s="32"/>
      <c r="M420" s="32"/>
      <c r="N420" s="31"/>
      <c r="O420" s="32"/>
      <c r="P420" s="33"/>
      <c r="Q420" s="33"/>
      <c r="R420" s="32"/>
      <c r="S420" s="33"/>
      <c r="T420" s="451"/>
    </row>
    <row r="421" spans="1:20" x14ac:dyDescent="0.35">
      <c r="A421" s="23"/>
      <c r="B421" s="24"/>
      <c r="C421" s="25"/>
      <c r="D421" s="27"/>
      <c r="E421" s="27"/>
      <c r="F421" s="28"/>
      <c r="G421" s="27"/>
      <c r="H421" s="180"/>
      <c r="I421" s="27"/>
      <c r="J421" s="32"/>
      <c r="K421" s="32"/>
      <c r="L421" s="32"/>
      <c r="M421" s="32"/>
      <c r="N421" s="31"/>
      <c r="O421" s="32"/>
      <c r="P421" s="33"/>
      <c r="Q421" s="33"/>
      <c r="R421" s="32"/>
      <c r="S421" s="33"/>
      <c r="T421" s="451"/>
    </row>
    <row r="422" spans="1:20" x14ac:dyDescent="0.35">
      <c r="A422" s="23"/>
      <c r="B422" s="24"/>
      <c r="C422" s="25"/>
      <c r="D422" s="27"/>
      <c r="E422" s="27"/>
      <c r="F422" s="28"/>
      <c r="G422" s="27"/>
      <c r="H422" s="180"/>
      <c r="I422" s="27"/>
      <c r="J422" s="32"/>
      <c r="K422" s="32"/>
      <c r="L422" s="32"/>
      <c r="M422" s="32"/>
      <c r="N422" s="31"/>
      <c r="O422" s="32"/>
      <c r="P422" s="33"/>
      <c r="Q422" s="33"/>
      <c r="R422" s="32"/>
      <c r="S422" s="33"/>
      <c r="T422" s="451"/>
    </row>
    <row r="423" spans="1:20" x14ac:dyDescent="0.35">
      <c r="A423" s="23"/>
      <c r="B423" s="24"/>
      <c r="C423" s="25"/>
      <c r="D423" s="27"/>
      <c r="E423" s="27"/>
      <c r="F423" s="28"/>
      <c r="G423" s="27"/>
      <c r="H423" s="180"/>
      <c r="I423" s="27"/>
      <c r="J423" s="32"/>
      <c r="K423" s="32"/>
      <c r="L423" s="32"/>
      <c r="M423" s="32"/>
      <c r="N423" s="31"/>
      <c r="O423" s="32"/>
      <c r="P423" s="33"/>
      <c r="Q423" s="33"/>
      <c r="R423" s="32"/>
      <c r="S423" s="33"/>
      <c r="T423" s="451"/>
    </row>
    <row r="424" spans="1:20" x14ac:dyDescent="0.35">
      <c r="A424" s="23"/>
      <c r="B424" s="24"/>
      <c r="C424" s="25"/>
      <c r="D424" s="27"/>
      <c r="E424" s="27"/>
      <c r="F424" s="28"/>
      <c r="G424" s="27"/>
      <c r="H424" s="180"/>
      <c r="I424" s="27"/>
      <c r="J424" s="32"/>
      <c r="K424" s="32"/>
      <c r="L424" s="32"/>
      <c r="M424" s="32"/>
      <c r="N424" s="31"/>
      <c r="O424" s="32"/>
      <c r="P424" s="33"/>
      <c r="Q424" s="33"/>
      <c r="R424" s="32"/>
      <c r="S424" s="33"/>
      <c r="T424" s="451"/>
    </row>
    <row r="425" spans="1:20" x14ac:dyDescent="0.35">
      <c r="A425" s="23"/>
      <c r="B425" s="24"/>
      <c r="C425" s="25"/>
      <c r="D425" s="27"/>
      <c r="E425" s="27"/>
      <c r="F425" s="28"/>
      <c r="G425" s="27"/>
      <c r="H425" s="180"/>
      <c r="I425" s="27"/>
      <c r="J425" s="32"/>
      <c r="K425" s="32"/>
      <c r="L425" s="32"/>
      <c r="M425" s="32"/>
      <c r="N425" s="31"/>
      <c r="O425" s="32"/>
      <c r="P425" s="33"/>
      <c r="Q425" s="33"/>
      <c r="R425" s="32"/>
      <c r="S425" s="33"/>
      <c r="T425" s="451"/>
    </row>
    <row r="426" spans="1:20" x14ac:dyDescent="0.35">
      <c r="A426" s="23"/>
      <c r="B426" s="24"/>
      <c r="C426" s="25"/>
      <c r="D426" s="27"/>
      <c r="E426" s="27"/>
      <c r="F426" s="28"/>
      <c r="G426" s="27"/>
      <c r="H426" s="180"/>
      <c r="I426" s="27"/>
      <c r="J426" s="32"/>
      <c r="K426" s="32"/>
      <c r="L426" s="32"/>
      <c r="M426" s="32"/>
      <c r="N426" s="31"/>
      <c r="O426" s="32"/>
      <c r="P426" s="33"/>
      <c r="Q426" s="33"/>
      <c r="R426" s="32"/>
      <c r="S426" s="33"/>
      <c r="T426" s="451"/>
    </row>
    <row r="427" spans="1:20" x14ac:dyDescent="0.35">
      <c r="A427" s="23"/>
      <c r="B427" s="24"/>
      <c r="C427" s="25"/>
      <c r="D427" s="27"/>
      <c r="E427" s="27"/>
      <c r="F427" s="28"/>
      <c r="G427" s="27"/>
      <c r="H427" s="180"/>
      <c r="I427" s="27"/>
      <c r="J427" s="32"/>
      <c r="K427" s="32"/>
      <c r="L427" s="32"/>
      <c r="M427" s="32"/>
      <c r="N427" s="31"/>
      <c r="O427" s="32"/>
      <c r="P427" s="33"/>
      <c r="Q427" s="33"/>
      <c r="R427" s="32"/>
      <c r="S427" s="33"/>
      <c r="T427" s="451"/>
    </row>
    <row r="428" spans="1:20" x14ac:dyDescent="0.35">
      <c r="A428" s="23"/>
      <c r="B428" s="24"/>
      <c r="C428" s="25"/>
      <c r="D428" s="27"/>
      <c r="E428" s="27"/>
      <c r="F428" s="28"/>
      <c r="G428" s="27"/>
      <c r="H428" s="180"/>
      <c r="I428" s="27"/>
      <c r="J428" s="32"/>
      <c r="K428" s="32"/>
      <c r="L428" s="32"/>
      <c r="M428" s="32"/>
      <c r="N428" s="31"/>
      <c r="O428" s="32"/>
      <c r="P428" s="33"/>
      <c r="Q428" s="33"/>
      <c r="R428" s="32"/>
      <c r="S428" s="33"/>
      <c r="T428" s="451"/>
    </row>
    <row r="429" spans="1:20" x14ac:dyDescent="0.35">
      <c r="A429" s="23"/>
      <c r="B429" s="24"/>
      <c r="C429" s="25"/>
      <c r="D429" s="27"/>
      <c r="E429" s="27"/>
      <c r="F429" s="28"/>
      <c r="G429" s="27"/>
      <c r="H429" s="180"/>
      <c r="I429" s="27"/>
      <c r="J429" s="32"/>
      <c r="K429" s="32"/>
      <c r="L429" s="32"/>
      <c r="M429" s="32"/>
      <c r="N429" s="31"/>
      <c r="O429" s="32"/>
      <c r="P429" s="33"/>
      <c r="Q429" s="33"/>
      <c r="R429" s="32"/>
      <c r="S429" s="33"/>
      <c r="T429" s="451"/>
    </row>
    <row r="430" spans="1:20" x14ac:dyDescent="0.35">
      <c r="A430" s="23"/>
      <c r="B430" s="24"/>
      <c r="C430" s="25"/>
      <c r="D430" s="27"/>
      <c r="E430" s="27"/>
      <c r="F430" s="28"/>
      <c r="G430" s="27"/>
      <c r="H430" s="180"/>
      <c r="I430" s="27"/>
      <c r="J430" s="32"/>
      <c r="K430" s="32"/>
      <c r="L430" s="32"/>
      <c r="M430" s="32"/>
      <c r="N430" s="31"/>
      <c r="O430" s="32"/>
      <c r="P430" s="33"/>
      <c r="Q430" s="33"/>
      <c r="R430" s="32"/>
      <c r="S430" s="33"/>
      <c r="T430" s="451"/>
    </row>
    <row r="431" spans="1:20" x14ac:dyDescent="0.35">
      <c r="A431" s="23"/>
      <c r="B431" s="24"/>
      <c r="C431" s="25"/>
      <c r="D431" s="27"/>
      <c r="E431" s="27"/>
      <c r="F431" s="28"/>
      <c r="G431" s="27"/>
      <c r="H431" s="180"/>
      <c r="I431" s="27"/>
      <c r="J431" s="32"/>
      <c r="K431" s="32"/>
      <c r="L431" s="32"/>
      <c r="M431" s="32"/>
      <c r="N431" s="31"/>
      <c r="O431" s="32"/>
      <c r="P431" s="33"/>
      <c r="Q431" s="33"/>
      <c r="R431" s="32"/>
      <c r="S431" s="33"/>
      <c r="T431" s="451"/>
    </row>
    <row r="432" spans="1:20" x14ac:dyDescent="0.35">
      <c r="A432" s="23"/>
      <c r="B432" s="24"/>
      <c r="C432" s="25"/>
      <c r="D432" s="27"/>
      <c r="E432" s="27"/>
      <c r="F432" s="28"/>
      <c r="G432" s="27"/>
      <c r="H432" s="180"/>
      <c r="I432" s="27"/>
      <c r="J432" s="32"/>
      <c r="K432" s="32"/>
      <c r="L432" s="32"/>
      <c r="M432" s="32"/>
      <c r="N432" s="31"/>
      <c r="O432" s="32"/>
      <c r="P432" s="33"/>
      <c r="Q432" s="33"/>
      <c r="R432" s="32"/>
      <c r="S432" s="33"/>
      <c r="T432" s="451"/>
    </row>
    <row r="433" spans="1:20" x14ac:dyDescent="0.35">
      <c r="A433" s="23"/>
      <c r="B433" s="24"/>
      <c r="C433" s="25"/>
      <c r="D433" s="27"/>
      <c r="E433" s="27"/>
      <c r="F433" s="28"/>
      <c r="G433" s="27"/>
      <c r="H433" s="180"/>
      <c r="I433" s="27"/>
      <c r="J433" s="32"/>
      <c r="K433" s="32"/>
      <c r="L433" s="32"/>
      <c r="M433" s="32"/>
      <c r="N433" s="31"/>
      <c r="O433" s="32"/>
      <c r="P433" s="33"/>
      <c r="Q433" s="33"/>
      <c r="R433" s="32"/>
      <c r="S433" s="33"/>
      <c r="T433" s="451"/>
    </row>
    <row r="434" spans="1:20" x14ac:dyDescent="0.35">
      <c r="A434" s="23"/>
      <c r="B434" s="24"/>
      <c r="C434" s="25"/>
      <c r="D434" s="27"/>
      <c r="E434" s="27"/>
      <c r="F434" s="28"/>
      <c r="G434" s="27"/>
      <c r="H434" s="180"/>
      <c r="I434" s="27"/>
      <c r="J434" s="32"/>
      <c r="K434" s="32"/>
      <c r="L434" s="32"/>
      <c r="M434" s="32"/>
      <c r="N434" s="31"/>
      <c r="O434" s="32"/>
      <c r="P434" s="33"/>
      <c r="Q434" s="33"/>
      <c r="R434" s="32"/>
      <c r="S434" s="33"/>
      <c r="T434" s="451"/>
    </row>
    <row r="435" spans="1:20" x14ac:dyDescent="0.35">
      <c r="A435" s="23"/>
      <c r="B435" s="24"/>
      <c r="C435" s="25"/>
      <c r="D435" s="27"/>
      <c r="E435" s="27"/>
      <c r="F435" s="28"/>
      <c r="G435" s="27"/>
      <c r="H435" s="180"/>
      <c r="I435" s="27"/>
      <c r="J435" s="32"/>
      <c r="K435" s="32"/>
      <c r="L435" s="32"/>
      <c r="M435" s="32"/>
      <c r="N435" s="31"/>
      <c r="O435" s="32"/>
      <c r="P435" s="33"/>
      <c r="Q435" s="33"/>
      <c r="R435" s="32"/>
      <c r="S435" s="33"/>
      <c r="T435" s="451"/>
    </row>
    <row r="436" spans="1:20" x14ac:dyDescent="0.35">
      <c r="A436" s="23"/>
      <c r="B436" s="24"/>
      <c r="C436" s="25"/>
      <c r="D436" s="27"/>
      <c r="E436" s="27"/>
      <c r="F436" s="28"/>
      <c r="G436" s="27"/>
      <c r="H436" s="180"/>
      <c r="I436" s="27"/>
      <c r="J436" s="32"/>
      <c r="K436" s="32"/>
      <c r="L436" s="32"/>
      <c r="M436" s="32"/>
      <c r="N436" s="31"/>
      <c r="O436" s="32"/>
      <c r="P436" s="33"/>
      <c r="Q436" s="33"/>
      <c r="R436" s="32"/>
      <c r="S436" s="33"/>
      <c r="T436" s="451"/>
    </row>
    <row r="437" spans="1:20" x14ac:dyDescent="0.35">
      <c r="A437" s="23"/>
      <c r="B437" s="24"/>
      <c r="C437" s="25"/>
      <c r="D437" s="27"/>
      <c r="E437" s="27"/>
      <c r="F437" s="28"/>
      <c r="G437" s="27"/>
      <c r="H437" s="180"/>
      <c r="I437" s="27"/>
      <c r="J437" s="32"/>
      <c r="K437" s="32"/>
      <c r="L437" s="32"/>
      <c r="M437" s="32"/>
      <c r="N437" s="31"/>
      <c r="O437" s="32"/>
      <c r="P437" s="33"/>
      <c r="Q437" s="33"/>
      <c r="R437" s="32"/>
      <c r="S437" s="33"/>
      <c r="T437" s="451"/>
    </row>
    <row r="438" spans="1:20" x14ac:dyDescent="0.35">
      <c r="A438" s="23"/>
      <c r="B438" s="24"/>
      <c r="C438" s="25"/>
      <c r="D438" s="27"/>
      <c r="E438" s="27"/>
      <c r="F438" s="28"/>
      <c r="G438" s="27"/>
      <c r="H438" s="180"/>
      <c r="I438" s="27"/>
      <c r="J438" s="32"/>
      <c r="K438" s="32"/>
      <c r="L438" s="32"/>
      <c r="M438" s="32"/>
      <c r="N438" s="31"/>
      <c r="O438" s="32"/>
      <c r="P438" s="33"/>
      <c r="Q438" s="33"/>
      <c r="R438" s="32"/>
      <c r="S438" s="33"/>
      <c r="T438" s="451"/>
    </row>
    <row r="439" spans="1:20" x14ac:dyDescent="0.35">
      <c r="A439" s="23"/>
      <c r="B439" s="24"/>
      <c r="C439" s="25"/>
      <c r="D439" s="27"/>
      <c r="E439" s="27"/>
      <c r="F439" s="28"/>
      <c r="G439" s="27"/>
      <c r="H439" s="180"/>
      <c r="I439" s="27"/>
      <c r="J439" s="32"/>
      <c r="K439" s="32"/>
      <c r="L439" s="32"/>
      <c r="M439" s="32"/>
      <c r="N439" s="31"/>
      <c r="O439" s="32"/>
      <c r="P439" s="33"/>
      <c r="Q439" s="33"/>
      <c r="R439" s="32"/>
      <c r="S439" s="33"/>
      <c r="T439" s="451"/>
    </row>
    <row r="440" spans="1:20" x14ac:dyDescent="0.35">
      <c r="A440" s="23"/>
      <c r="B440" s="24"/>
      <c r="C440" s="25"/>
      <c r="D440" s="27"/>
      <c r="E440" s="27"/>
      <c r="F440" s="28"/>
      <c r="G440" s="27"/>
      <c r="H440" s="180"/>
      <c r="I440" s="27"/>
      <c r="J440" s="32"/>
      <c r="K440" s="32"/>
      <c r="L440" s="32"/>
      <c r="M440" s="32"/>
      <c r="N440" s="31"/>
      <c r="O440" s="32"/>
      <c r="P440" s="33"/>
      <c r="Q440" s="33"/>
      <c r="R440" s="32"/>
      <c r="S440" s="33"/>
      <c r="T440" s="451"/>
    </row>
    <row r="441" spans="1:20" x14ac:dyDescent="0.35">
      <c r="A441" s="23"/>
      <c r="B441" s="24"/>
      <c r="C441" s="25"/>
      <c r="D441" s="27"/>
      <c r="E441" s="27"/>
      <c r="F441" s="28"/>
      <c r="G441" s="27"/>
      <c r="H441" s="180"/>
      <c r="I441" s="27"/>
      <c r="J441" s="32"/>
      <c r="K441" s="32"/>
      <c r="L441" s="32"/>
      <c r="M441" s="32"/>
      <c r="N441" s="31"/>
      <c r="O441" s="32"/>
      <c r="P441" s="33"/>
      <c r="Q441" s="33"/>
      <c r="R441" s="32"/>
      <c r="S441" s="33"/>
      <c r="T441" s="451"/>
    </row>
    <row r="442" spans="1:20" x14ac:dyDescent="0.35">
      <c r="A442" s="23"/>
      <c r="B442" s="24"/>
      <c r="C442" s="25"/>
      <c r="D442" s="27"/>
      <c r="E442" s="27"/>
      <c r="F442" s="28"/>
      <c r="G442" s="27"/>
      <c r="H442" s="180"/>
      <c r="I442" s="27"/>
      <c r="J442" s="32"/>
      <c r="K442" s="32"/>
      <c r="L442" s="32"/>
      <c r="M442" s="32"/>
      <c r="N442" s="31"/>
      <c r="O442" s="32"/>
      <c r="P442" s="33"/>
      <c r="Q442" s="33"/>
      <c r="R442" s="32"/>
      <c r="S442" s="33"/>
      <c r="T442" s="451"/>
    </row>
    <row r="443" spans="1:20" x14ac:dyDescent="0.35">
      <c r="A443" s="23"/>
      <c r="B443" s="24"/>
      <c r="C443" s="25"/>
      <c r="D443" s="27"/>
      <c r="E443" s="27"/>
      <c r="F443" s="28"/>
      <c r="G443" s="27"/>
      <c r="H443" s="180"/>
      <c r="I443" s="27"/>
      <c r="J443" s="32"/>
      <c r="K443" s="32"/>
      <c r="L443" s="32"/>
      <c r="M443" s="32"/>
      <c r="N443" s="31"/>
      <c r="O443" s="32"/>
      <c r="P443" s="33"/>
      <c r="Q443" s="33"/>
      <c r="R443" s="32"/>
      <c r="S443" s="33"/>
      <c r="T443" s="451"/>
    </row>
    <row r="444" spans="1:20" x14ac:dyDescent="0.35">
      <c r="A444" s="23"/>
      <c r="B444" s="24"/>
      <c r="C444" s="25"/>
      <c r="D444" s="27"/>
      <c r="E444" s="27"/>
      <c r="F444" s="28"/>
      <c r="G444" s="27"/>
      <c r="H444" s="180"/>
      <c r="I444" s="27"/>
      <c r="J444" s="32"/>
      <c r="K444" s="32"/>
      <c r="L444" s="32"/>
      <c r="M444" s="32"/>
      <c r="N444" s="31"/>
      <c r="O444" s="32"/>
      <c r="P444" s="33"/>
      <c r="Q444" s="33"/>
      <c r="R444" s="32"/>
      <c r="S444" s="33"/>
      <c r="T444" s="451"/>
    </row>
    <row r="445" spans="1:20" x14ac:dyDescent="0.35">
      <c r="A445" s="23"/>
      <c r="B445" s="24"/>
      <c r="C445" s="25"/>
      <c r="D445" s="27"/>
      <c r="E445" s="27"/>
      <c r="F445" s="28"/>
      <c r="G445" s="27"/>
      <c r="H445" s="180"/>
      <c r="I445" s="27"/>
      <c r="J445" s="32"/>
      <c r="K445" s="32"/>
      <c r="L445" s="32"/>
      <c r="M445" s="32"/>
      <c r="N445" s="31"/>
      <c r="O445" s="32"/>
      <c r="P445" s="33"/>
      <c r="Q445" s="33"/>
      <c r="R445" s="32"/>
      <c r="S445" s="33"/>
      <c r="T445" s="451"/>
    </row>
    <row r="446" spans="1:20" x14ac:dyDescent="0.35">
      <c r="A446" s="23"/>
      <c r="B446" s="24"/>
      <c r="C446" s="25"/>
      <c r="D446" s="27"/>
      <c r="E446" s="27"/>
      <c r="F446" s="28"/>
      <c r="G446" s="27"/>
      <c r="H446" s="180"/>
      <c r="I446" s="27"/>
      <c r="J446" s="32"/>
      <c r="K446" s="32"/>
      <c r="L446" s="32"/>
      <c r="M446" s="32"/>
      <c r="N446" s="31"/>
      <c r="O446" s="32"/>
      <c r="P446" s="33"/>
      <c r="Q446" s="33"/>
      <c r="R446" s="32"/>
      <c r="S446" s="33"/>
      <c r="T446" s="451"/>
    </row>
    <row r="447" spans="1:20" x14ac:dyDescent="0.35">
      <c r="A447" s="23"/>
      <c r="B447" s="24"/>
      <c r="C447" s="25"/>
      <c r="D447" s="27"/>
      <c r="E447" s="27"/>
      <c r="F447" s="28"/>
      <c r="G447" s="27"/>
      <c r="H447" s="180"/>
      <c r="I447" s="27"/>
      <c r="J447" s="32"/>
      <c r="K447" s="32"/>
      <c r="L447" s="32"/>
      <c r="M447" s="32"/>
      <c r="N447" s="31"/>
      <c r="O447" s="32"/>
      <c r="P447" s="33"/>
      <c r="Q447" s="33"/>
      <c r="R447" s="32"/>
      <c r="S447" s="33"/>
      <c r="T447" s="451"/>
    </row>
    <row r="448" spans="1:20" x14ac:dyDescent="0.35">
      <c r="A448" s="23"/>
      <c r="B448" s="24"/>
      <c r="C448" s="25"/>
      <c r="D448" s="27"/>
      <c r="E448" s="27"/>
      <c r="F448" s="28"/>
      <c r="G448" s="27"/>
      <c r="H448" s="180"/>
      <c r="I448" s="27"/>
      <c r="J448" s="32"/>
      <c r="K448" s="32"/>
      <c r="L448" s="32"/>
      <c r="M448" s="32"/>
      <c r="N448" s="31"/>
      <c r="O448" s="32"/>
      <c r="P448" s="33"/>
      <c r="Q448" s="33"/>
      <c r="R448" s="32"/>
      <c r="S448" s="33"/>
      <c r="T448" s="451"/>
    </row>
    <row r="449" spans="1:20" x14ac:dyDescent="0.35">
      <c r="A449" s="23"/>
      <c r="B449" s="24"/>
      <c r="C449" s="25"/>
      <c r="D449" s="27"/>
      <c r="E449" s="27"/>
      <c r="F449" s="28"/>
      <c r="G449" s="27"/>
      <c r="H449" s="180"/>
      <c r="I449" s="27"/>
      <c r="J449" s="32"/>
      <c r="K449" s="32"/>
      <c r="L449" s="32"/>
      <c r="M449" s="32"/>
      <c r="N449" s="31"/>
      <c r="O449" s="32"/>
      <c r="P449" s="33"/>
      <c r="Q449" s="33"/>
      <c r="R449" s="32"/>
      <c r="S449" s="33"/>
      <c r="T449" s="451"/>
    </row>
    <row r="450" spans="1:20" x14ac:dyDescent="0.35">
      <c r="A450" s="23"/>
      <c r="B450" s="24"/>
      <c r="C450" s="25"/>
      <c r="D450" s="27"/>
      <c r="E450" s="27"/>
      <c r="F450" s="28"/>
      <c r="G450" s="27"/>
      <c r="H450" s="180"/>
      <c r="I450" s="27"/>
      <c r="J450" s="32"/>
      <c r="K450" s="32"/>
      <c r="L450" s="32"/>
      <c r="M450" s="32"/>
      <c r="N450" s="31"/>
      <c r="O450" s="32"/>
      <c r="P450" s="33"/>
      <c r="Q450" s="33"/>
      <c r="R450" s="32"/>
      <c r="S450" s="33"/>
      <c r="T450" s="451"/>
    </row>
    <row r="451" spans="1:20" x14ac:dyDescent="0.35">
      <c r="A451" s="23"/>
      <c r="B451" s="24"/>
      <c r="C451" s="25"/>
      <c r="D451" s="27"/>
      <c r="E451" s="27"/>
      <c r="F451" s="28"/>
      <c r="G451" s="27"/>
      <c r="H451" s="180"/>
      <c r="I451" s="27"/>
      <c r="J451" s="32"/>
      <c r="K451" s="32"/>
      <c r="L451" s="32"/>
      <c r="M451" s="32"/>
      <c r="N451" s="31"/>
      <c r="O451" s="32"/>
      <c r="P451" s="33"/>
      <c r="Q451" s="33"/>
      <c r="R451" s="32"/>
      <c r="S451" s="33"/>
      <c r="T451" s="451"/>
    </row>
    <row r="452" spans="1:20" x14ac:dyDescent="0.35">
      <c r="A452" s="23"/>
      <c r="B452" s="24"/>
      <c r="C452" s="25"/>
      <c r="D452" s="27"/>
      <c r="E452" s="27"/>
      <c r="F452" s="28"/>
      <c r="G452" s="27"/>
      <c r="H452" s="180"/>
      <c r="I452" s="27"/>
      <c r="J452" s="32"/>
      <c r="K452" s="32"/>
      <c r="L452" s="32"/>
      <c r="M452" s="32"/>
      <c r="N452" s="31"/>
      <c r="O452" s="32"/>
      <c r="P452" s="33"/>
      <c r="Q452" s="33"/>
      <c r="R452" s="32"/>
      <c r="S452" s="33"/>
      <c r="T452" s="451"/>
    </row>
    <row r="453" spans="1:20" x14ac:dyDescent="0.35">
      <c r="A453" s="23"/>
      <c r="B453" s="24"/>
      <c r="C453" s="25"/>
      <c r="D453" s="27"/>
      <c r="E453" s="27"/>
      <c r="F453" s="28"/>
      <c r="G453" s="27"/>
      <c r="H453" s="180"/>
      <c r="I453" s="27"/>
      <c r="J453" s="32"/>
      <c r="K453" s="32"/>
      <c r="L453" s="32"/>
      <c r="M453" s="32"/>
      <c r="N453" s="31"/>
      <c r="O453" s="32"/>
      <c r="P453" s="33"/>
      <c r="Q453" s="33"/>
      <c r="R453" s="32"/>
      <c r="S453" s="33"/>
      <c r="T453" s="451"/>
    </row>
    <row r="454" spans="1:20" x14ac:dyDescent="0.35">
      <c r="A454" s="23"/>
      <c r="B454" s="24"/>
      <c r="C454" s="25"/>
      <c r="D454" s="27"/>
      <c r="E454" s="27"/>
      <c r="F454" s="28"/>
      <c r="G454" s="27"/>
      <c r="H454" s="180"/>
      <c r="I454" s="27"/>
      <c r="J454" s="32"/>
      <c r="K454" s="32"/>
      <c r="L454" s="32"/>
      <c r="M454" s="32"/>
      <c r="N454" s="31"/>
      <c r="O454" s="32"/>
      <c r="P454" s="33"/>
      <c r="Q454" s="33"/>
      <c r="R454" s="32"/>
      <c r="S454" s="33"/>
      <c r="T454" s="451"/>
    </row>
    <row r="455" spans="1:20" x14ac:dyDescent="0.35">
      <c r="A455" s="23"/>
      <c r="B455" s="24"/>
      <c r="C455" s="25"/>
      <c r="D455" s="27"/>
      <c r="E455" s="27"/>
      <c r="F455" s="28"/>
      <c r="G455" s="27"/>
      <c r="H455" s="180"/>
      <c r="I455" s="27"/>
      <c r="J455" s="32"/>
      <c r="K455" s="32"/>
      <c r="L455" s="32"/>
      <c r="M455" s="32"/>
      <c r="N455" s="31"/>
      <c r="O455" s="32"/>
      <c r="P455" s="33"/>
      <c r="Q455" s="33"/>
      <c r="R455" s="32"/>
      <c r="S455" s="33"/>
      <c r="T455" s="451"/>
    </row>
    <row r="456" spans="1:20" x14ac:dyDescent="0.35">
      <c r="A456" s="23"/>
      <c r="B456" s="24"/>
      <c r="C456" s="25"/>
      <c r="D456" s="27"/>
      <c r="E456" s="27"/>
      <c r="F456" s="28"/>
      <c r="G456" s="27"/>
      <c r="H456" s="180"/>
      <c r="I456" s="27"/>
      <c r="J456" s="32"/>
      <c r="K456" s="32"/>
      <c r="L456" s="32"/>
      <c r="M456" s="32"/>
      <c r="N456" s="31"/>
      <c r="O456" s="32"/>
      <c r="P456" s="33"/>
      <c r="Q456" s="33"/>
      <c r="R456" s="32"/>
      <c r="S456" s="33"/>
      <c r="T456" s="451"/>
    </row>
    <row r="457" spans="1:20" x14ac:dyDescent="0.35">
      <c r="A457" s="23"/>
      <c r="B457" s="24"/>
      <c r="C457" s="25"/>
      <c r="D457" s="27"/>
      <c r="E457" s="27"/>
      <c r="F457" s="28"/>
      <c r="G457" s="27"/>
      <c r="H457" s="180"/>
      <c r="I457" s="27"/>
      <c r="J457" s="32"/>
      <c r="K457" s="32"/>
      <c r="L457" s="32"/>
      <c r="M457" s="32"/>
      <c r="N457" s="31"/>
      <c r="O457" s="32"/>
      <c r="P457" s="33"/>
      <c r="Q457" s="33"/>
      <c r="R457" s="32"/>
      <c r="S457" s="33"/>
      <c r="T457" s="451"/>
    </row>
    <row r="458" spans="1:20" x14ac:dyDescent="0.35">
      <c r="A458" s="23"/>
      <c r="B458" s="24"/>
      <c r="C458" s="25"/>
      <c r="D458" s="27"/>
      <c r="E458" s="27"/>
      <c r="F458" s="28"/>
      <c r="G458" s="27"/>
      <c r="H458" s="180"/>
      <c r="I458" s="27"/>
      <c r="J458" s="32"/>
      <c r="K458" s="32"/>
      <c r="L458" s="32"/>
      <c r="M458" s="32"/>
      <c r="N458" s="31"/>
      <c r="O458" s="32"/>
      <c r="P458" s="33"/>
      <c r="Q458" s="33"/>
      <c r="R458" s="32"/>
      <c r="S458" s="33"/>
      <c r="T458" s="451"/>
    </row>
    <row r="459" spans="1:20" x14ac:dyDescent="0.35">
      <c r="A459" s="23"/>
      <c r="B459" s="24"/>
      <c r="C459" s="25"/>
      <c r="D459" s="27"/>
      <c r="E459" s="27"/>
      <c r="F459" s="28"/>
      <c r="G459" s="27"/>
      <c r="H459" s="180"/>
      <c r="I459" s="27"/>
      <c r="J459" s="32"/>
      <c r="K459" s="32"/>
      <c r="L459" s="32"/>
      <c r="M459" s="32"/>
      <c r="N459" s="31"/>
      <c r="O459" s="32"/>
      <c r="P459" s="33"/>
      <c r="Q459" s="33"/>
      <c r="R459" s="32"/>
      <c r="S459" s="33"/>
      <c r="T459" s="451"/>
    </row>
    <row r="460" spans="1:20" x14ac:dyDescent="0.35">
      <c r="A460" s="23"/>
      <c r="B460" s="24"/>
      <c r="C460" s="25"/>
      <c r="D460" s="27"/>
      <c r="E460" s="27"/>
      <c r="F460" s="28"/>
      <c r="G460" s="27"/>
      <c r="H460" s="180"/>
      <c r="I460" s="27"/>
      <c r="J460" s="32"/>
      <c r="K460" s="32"/>
      <c r="L460" s="32"/>
      <c r="M460" s="32"/>
      <c r="N460" s="31"/>
      <c r="O460" s="32"/>
      <c r="P460" s="33"/>
      <c r="Q460" s="33"/>
      <c r="R460" s="32"/>
      <c r="S460" s="33"/>
      <c r="T460" s="451"/>
    </row>
    <row r="461" spans="1:20" x14ac:dyDescent="0.35">
      <c r="A461" s="23"/>
      <c r="B461" s="24"/>
      <c r="C461" s="25"/>
      <c r="D461" s="27"/>
      <c r="E461" s="27"/>
      <c r="F461" s="28"/>
      <c r="G461" s="27"/>
      <c r="H461" s="180"/>
      <c r="I461" s="27"/>
      <c r="J461" s="32"/>
      <c r="K461" s="32"/>
      <c r="L461" s="32"/>
      <c r="M461" s="32"/>
      <c r="N461" s="31"/>
      <c r="O461" s="32"/>
      <c r="P461" s="33"/>
      <c r="Q461" s="33"/>
      <c r="R461" s="32"/>
      <c r="S461" s="33"/>
      <c r="T461" s="451"/>
    </row>
    <row r="462" spans="1:20" x14ac:dyDescent="0.35">
      <c r="A462" s="23"/>
      <c r="B462" s="24"/>
      <c r="C462" s="25"/>
      <c r="D462" s="27"/>
      <c r="E462" s="27"/>
      <c r="F462" s="28"/>
      <c r="G462" s="27"/>
      <c r="H462" s="180"/>
      <c r="I462" s="27"/>
      <c r="J462" s="32"/>
      <c r="K462" s="32"/>
      <c r="L462" s="32"/>
      <c r="M462" s="32"/>
      <c r="N462" s="31"/>
      <c r="O462" s="32"/>
      <c r="P462" s="33"/>
      <c r="Q462" s="33"/>
      <c r="R462" s="32"/>
      <c r="S462" s="33"/>
      <c r="T462" s="451"/>
    </row>
    <row r="463" spans="1:20" x14ac:dyDescent="0.35">
      <c r="A463" s="23"/>
      <c r="B463" s="24"/>
      <c r="C463" s="25"/>
      <c r="D463" s="27"/>
      <c r="E463" s="27"/>
      <c r="F463" s="28"/>
      <c r="G463" s="27"/>
      <c r="H463" s="180"/>
      <c r="I463" s="27"/>
      <c r="J463" s="32"/>
      <c r="K463" s="32"/>
      <c r="L463" s="32"/>
      <c r="M463" s="32"/>
      <c r="N463" s="31"/>
      <c r="O463" s="32"/>
      <c r="P463" s="33"/>
      <c r="Q463" s="33"/>
      <c r="R463" s="32"/>
      <c r="S463" s="33"/>
      <c r="T463" s="451"/>
    </row>
    <row r="464" spans="1:20" x14ac:dyDescent="0.35">
      <c r="A464" s="23"/>
      <c r="B464" s="24"/>
      <c r="C464" s="25"/>
      <c r="D464" s="27"/>
      <c r="E464" s="27"/>
      <c r="F464" s="28"/>
      <c r="G464" s="27"/>
      <c r="H464" s="180"/>
      <c r="I464" s="27"/>
      <c r="J464" s="32"/>
      <c r="K464" s="32"/>
      <c r="L464" s="32"/>
      <c r="M464" s="32"/>
      <c r="N464" s="31"/>
      <c r="O464" s="32"/>
      <c r="P464" s="33"/>
      <c r="Q464" s="33"/>
      <c r="R464" s="32"/>
      <c r="S464" s="33"/>
      <c r="T464" s="451"/>
    </row>
    <row r="465" spans="1:20" x14ac:dyDescent="0.35">
      <c r="A465" s="23"/>
      <c r="B465" s="24"/>
      <c r="C465" s="25"/>
      <c r="D465" s="27"/>
      <c r="E465" s="27"/>
      <c r="F465" s="28"/>
      <c r="G465" s="27"/>
      <c r="H465" s="180"/>
      <c r="I465" s="27"/>
      <c r="J465" s="32"/>
      <c r="K465" s="32"/>
      <c r="L465" s="32"/>
      <c r="M465" s="32"/>
      <c r="N465" s="31"/>
      <c r="O465" s="32"/>
      <c r="P465" s="33"/>
      <c r="Q465" s="33"/>
      <c r="R465" s="32"/>
      <c r="S465" s="33"/>
      <c r="T465" s="451"/>
    </row>
    <row r="466" spans="1:20" x14ac:dyDescent="0.35">
      <c r="A466" s="23"/>
      <c r="B466" s="24"/>
      <c r="C466" s="25"/>
      <c r="D466" s="27"/>
      <c r="E466" s="27"/>
      <c r="F466" s="28"/>
      <c r="G466" s="27"/>
      <c r="H466" s="180"/>
      <c r="I466" s="27"/>
      <c r="J466" s="32"/>
      <c r="K466" s="32"/>
      <c r="L466" s="32"/>
      <c r="M466" s="32"/>
      <c r="N466" s="31"/>
      <c r="O466" s="32"/>
      <c r="P466" s="33"/>
      <c r="Q466" s="33"/>
      <c r="R466" s="32"/>
      <c r="S466" s="33"/>
      <c r="T466" s="451"/>
    </row>
    <row r="467" spans="1:20" x14ac:dyDescent="0.35">
      <c r="A467" s="23"/>
      <c r="B467" s="24"/>
      <c r="C467" s="25"/>
      <c r="D467" s="27"/>
      <c r="E467" s="27"/>
      <c r="F467" s="28"/>
      <c r="G467" s="27"/>
      <c r="H467" s="180"/>
      <c r="I467" s="27"/>
      <c r="J467" s="32"/>
      <c r="K467" s="32"/>
      <c r="L467" s="32"/>
      <c r="M467" s="32"/>
      <c r="N467" s="31"/>
      <c r="O467" s="32"/>
      <c r="P467" s="33"/>
      <c r="Q467" s="33"/>
      <c r="R467" s="32"/>
      <c r="S467" s="33"/>
      <c r="T467" s="451"/>
    </row>
    <row r="468" spans="1:20" x14ac:dyDescent="0.35">
      <c r="A468" s="23"/>
      <c r="B468" s="24"/>
      <c r="C468" s="25"/>
      <c r="D468" s="27"/>
      <c r="E468" s="27"/>
      <c r="F468" s="28"/>
      <c r="G468" s="27"/>
      <c r="H468" s="180"/>
      <c r="I468" s="27"/>
      <c r="J468" s="32"/>
      <c r="K468" s="32"/>
      <c r="L468" s="32"/>
      <c r="M468" s="32"/>
      <c r="N468" s="31"/>
      <c r="O468" s="32"/>
      <c r="P468" s="33"/>
      <c r="Q468" s="33"/>
      <c r="R468" s="32"/>
      <c r="S468" s="33"/>
      <c r="T468" s="451"/>
    </row>
    <row r="469" spans="1:20" x14ac:dyDescent="0.35">
      <c r="A469" s="23"/>
      <c r="B469" s="24"/>
      <c r="C469" s="25"/>
      <c r="D469" s="27"/>
      <c r="E469" s="27"/>
      <c r="F469" s="28"/>
      <c r="G469" s="27"/>
      <c r="H469" s="180"/>
      <c r="I469" s="27"/>
      <c r="J469" s="32"/>
      <c r="K469" s="32"/>
      <c r="L469" s="32"/>
      <c r="M469" s="32"/>
      <c r="N469" s="31"/>
      <c r="O469" s="32"/>
      <c r="P469" s="33"/>
      <c r="Q469" s="33"/>
      <c r="R469" s="32"/>
      <c r="S469" s="33"/>
      <c r="T469" s="451"/>
    </row>
    <row r="470" spans="1:20" x14ac:dyDescent="0.35">
      <c r="A470" s="23"/>
      <c r="B470" s="24"/>
      <c r="C470" s="25"/>
      <c r="D470" s="27"/>
      <c r="E470" s="27"/>
      <c r="F470" s="28"/>
      <c r="G470" s="27"/>
      <c r="H470" s="180"/>
      <c r="I470" s="27"/>
      <c r="J470" s="32"/>
      <c r="K470" s="32"/>
      <c r="L470" s="32"/>
      <c r="M470" s="32"/>
      <c r="N470" s="31"/>
      <c r="O470" s="32"/>
      <c r="P470" s="33"/>
      <c r="Q470" s="33"/>
      <c r="R470" s="32"/>
      <c r="S470" s="33"/>
      <c r="T470" s="451"/>
    </row>
    <row r="471" spans="1:20" x14ac:dyDescent="0.35">
      <c r="A471" s="23"/>
      <c r="B471" s="24"/>
      <c r="C471" s="25"/>
      <c r="D471" s="27"/>
      <c r="E471" s="27"/>
      <c r="F471" s="28"/>
      <c r="G471" s="27"/>
      <c r="H471" s="180"/>
      <c r="I471" s="27"/>
      <c r="J471" s="32"/>
      <c r="K471" s="32"/>
      <c r="L471" s="32"/>
      <c r="M471" s="32"/>
      <c r="N471" s="31"/>
      <c r="O471" s="32"/>
      <c r="P471" s="33"/>
      <c r="Q471" s="33"/>
      <c r="R471" s="32"/>
      <c r="S471" s="33"/>
      <c r="T471" s="451"/>
    </row>
    <row r="472" spans="1:20" x14ac:dyDescent="0.35">
      <c r="A472" s="23"/>
      <c r="B472" s="24"/>
      <c r="C472" s="25"/>
      <c r="D472" s="27"/>
      <c r="E472" s="27"/>
      <c r="F472" s="28"/>
      <c r="G472" s="27"/>
      <c r="H472" s="180"/>
      <c r="I472" s="27"/>
      <c r="J472" s="32"/>
      <c r="K472" s="32"/>
      <c r="L472" s="32"/>
      <c r="M472" s="32"/>
      <c r="N472" s="31"/>
      <c r="O472" s="32"/>
      <c r="P472" s="33"/>
      <c r="Q472" s="33"/>
      <c r="R472" s="32"/>
      <c r="S472" s="33"/>
      <c r="T472" s="451"/>
    </row>
    <row r="473" spans="1:20" x14ac:dyDescent="0.35">
      <c r="A473" s="23"/>
      <c r="B473" s="24"/>
      <c r="C473" s="25"/>
      <c r="D473" s="27"/>
      <c r="E473" s="27"/>
      <c r="F473" s="28"/>
      <c r="G473" s="27"/>
      <c r="H473" s="180"/>
      <c r="I473" s="27"/>
      <c r="J473" s="32"/>
      <c r="K473" s="32"/>
      <c r="L473" s="32"/>
      <c r="M473" s="32"/>
      <c r="N473" s="31"/>
      <c r="O473" s="32"/>
      <c r="P473" s="33"/>
      <c r="Q473" s="33"/>
      <c r="R473" s="32"/>
      <c r="S473" s="33"/>
      <c r="T473" s="451"/>
    </row>
    <row r="474" spans="1:20" x14ac:dyDescent="0.35">
      <c r="A474" s="23"/>
      <c r="B474" s="24"/>
      <c r="C474" s="25"/>
      <c r="D474" s="27"/>
      <c r="E474" s="27"/>
      <c r="F474" s="28"/>
      <c r="G474" s="27"/>
      <c r="H474" s="180"/>
      <c r="I474" s="27"/>
      <c r="J474" s="32"/>
      <c r="K474" s="32"/>
      <c r="L474" s="32"/>
      <c r="M474" s="32"/>
      <c r="N474" s="31"/>
      <c r="O474" s="32"/>
      <c r="P474" s="33"/>
      <c r="Q474" s="33"/>
      <c r="R474" s="32"/>
      <c r="S474" s="33"/>
      <c r="T474" s="451"/>
    </row>
    <row r="475" spans="1:20" x14ac:dyDescent="0.35">
      <c r="A475" s="23"/>
      <c r="B475" s="24"/>
      <c r="C475" s="25"/>
      <c r="D475" s="27"/>
      <c r="E475" s="27"/>
      <c r="F475" s="28"/>
      <c r="G475" s="27"/>
      <c r="H475" s="180"/>
      <c r="I475" s="27"/>
      <c r="J475" s="32"/>
      <c r="K475" s="32"/>
      <c r="L475" s="32"/>
      <c r="M475" s="32"/>
      <c r="N475" s="31"/>
      <c r="O475" s="32"/>
      <c r="P475" s="33"/>
      <c r="Q475" s="33"/>
      <c r="R475" s="32"/>
      <c r="S475" s="33"/>
      <c r="T475" s="451"/>
    </row>
    <row r="476" spans="1:20" x14ac:dyDescent="0.35">
      <c r="A476" s="23"/>
      <c r="B476" s="24"/>
      <c r="C476" s="25"/>
      <c r="D476" s="27"/>
      <c r="E476" s="27"/>
      <c r="F476" s="28"/>
      <c r="G476" s="27"/>
      <c r="H476" s="180"/>
      <c r="I476" s="27"/>
      <c r="J476" s="32"/>
      <c r="K476" s="32"/>
      <c r="L476" s="32"/>
      <c r="M476" s="32"/>
      <c r="N476" s="31"/>
      <c r="O476" s="32"/>
      <c r="P476" s="33"/>
      <c r="Q476" s="33"/>
      <c r="R476" s="32"/>
      <c r="S476" s="33"/>
      <c r="T476" s="451"/>
    </row>
    <row r="477" spans="1:20" x14ac:dyDescent="0.35">
      <c r="A477" s="23"/>
      <c r="B477" s="24"/>
      <c r="C477" s="25"/>
      <c r="D477" s="27"/>
      <c r="E477" s="27"/>
      <c r="F477" s="28"/>
      <c r="G477" s="27"/>
      <c r="H477" s="180"/>
      <c r="I477" s="27"/>
      <c r="J477" s="32"/>
      <c r="K477" s="32"/>
      <c r="L477" s="32"/>
      <c r="M477" s="32"/>
      <c r="N477" s="31"/>
      <c r="O477" s="32"/>
      <c r="P477" s="33"/>
      <c r="Q477" s="33"/>
      <c r="R477" s="32"/>
      <c r="S477" s="33"/>
      <c r="T477" s="451"/>
    </row>
    <row r="478" spans="1:20" x14ac:dyDescent="0.35">
      <c r="A478" s="23"/>
      <c r="B478" s="24"/>
      <c r="C478" s="25"/>
      <c r="D478" s="27"/>
      <c r="E478" s="27"/>
      <c r="F478" s="28"/>
      <c r="G478" s="27"/>
      <c r="H478" s="180"/>
      <c r="I478" s="27"/>
      <c r="J478" s="32"/>
      <c r="K478" s="32"/>
      <c r="L478" s="32"/>
      <c r="M478" s="32"/>
      <c r="N478" s="31"/>
      <c r="O478" s="32"/>
      <c r="P478" s="33"/>
      <c r="Q478" s="33"/>
      <c r="R478" s="32"/>
      <c r="S478" s="33"/>
      <c r="T478" s="451"/>
    </row>
    <row r="479" spans="1:20" x14ac:dyDescent="0.35">
      <c r="A479" s="23"/>
      <c r="B479" s="24"/>
      <c r="C479" s="25"/>
      <c r="D479" s="27"/>
      <c r="E479" s="27"/>
      <c r="F479" s="28"/>
      <c r="G479" s="27"/>
      <c r="H479" s="180"/>
      <c r="I479" s="27"/>
      <c r="J479" s="32"/>
      <c r="K479" s="32"/>
      <c r="L479" s="32"/>
      <c r="M479" s="32"/>
      <c r="N479" s="31"/>
      <c r="O479" s="32"/>
      <c r="P479" s="33"/>
      <c r="Q479" s="33"/>
      <c r="R479" s="32"/>
      <c r="S479" s="33"/>
      <c r="T479" s="451"/>
    </row>
    <row r="480" spans="1:20" x14ac:dyDescent="0.35">
      <c r="A480" s="23"/>
      <c r="B480" s="24"/>
      <c r="C480" s="25"/>
      <c r="D480" s="27"/>
      <c r="E480" s="27"/>
      <c r="F480" s="28"/>
      <c r="G480" s="27"/>
      <c r="H480" s="180"/>
      <c r="I480" s="27"/>
      <c r="J480" s="32"/>
      <c r="K480" s="32"/>
      <c r="L480" s="32"/>
      <c r="M480" s="32"/>
      <c r="N480" s="31"/>
      <c r="O480" s="32"/>
      <c r="P480" s="33"/>
      <c r="Q480" s="33"/>
      <c r="R480" s="32"/>
      <c r="S480" s="33"/>
      <c r="T480" s="451"/>
    </row>
    <row r="481" spans="1:20" x14ac:dyDescent="0.35">
      <c r="A481" s="23"/>
      <c r="B481" s="24"/>
      <c r="C481" s="25"/>
      <c r="D481" s="27"/>
      <c r="E481" s="27"/>
      <c r="F481" s="28"/>
      <c r="G481" s="27"/>
      <c r="H481" s="180"/>
      <c r="I481" s="27"/>
      <c r="J481" s="32"/>
      <c r="K481" s="32"/>
      <c r="L481" s="32"/>
      <c r="M481" s="32"/>
      <c r="N481" s="31"/>
      <c r="O481" s="32"/>
      <c r="P481" s="33"/>
      <c r="Q481" s="33"/>
      <c r="R481" s="32"/>
      <c r="S481" s="33"/>
      <c r="T481" s="451"/>
    </row>
    <row r="482" spans="1:20" x14ac:dyDescent="0.35">
      <c r="A482" s="23"/>
      <c r="B482" s="24"/>
      <c r="C482" s="25"/>
      <c r="D482" s="27"/>
      <c r="E482" s="27"/>
      <c r="F482" s="28"/>
      <c r="G482" s="27"/>
      <c r="H482" s="180"/>
      <c r="I482" s="27"/>
      <c r="J482" s="32"/>
      <c r="K482" s="32"/>
      <c r="L482" s="32"/>
      <c r="M482" s="32"/>
      <c r="N482" s="31"/>
      <c r="O482" s="32"/>
      <c r="P482" s="33"/>
      <c r="Q482" s="33"/>
      <c r="R482" s="32"/>
      <c r="S482" s="33"/>
      <c r="T482" s="451"/>
    </row>
    <row r="483" spans="1:20" x14ac:dyDescent="0.35">
      <c r="A483" s="23"/>
      <c r="B483" s="24"/>
      <c r="C483" s="25"/>
      <c r="D483" s="27"/>
      <c r="E483" s="27"/>
      <c r="F483" s="28"/>
      <c r="G483" s="27"/>
      <c r="H483" s="180"/>
      <c r="I483" s="27"/>
      <c r="J483" s="32"/>
      <c r="K483" s="32"/>
      <c r="L483" s="32"/>
      <c r="M483" s="32"/>
      <c r="N483" s="31"/>
      <c r="O483" s="32"/>
      <c r="P483" s="33"/>
      <c r="Q483" s="33"/>
      <c r="R483" s="32"/>
      <c r="S483" s="33"/>
      <c r="T483" s="451"/>
    </row>
    <row r="484" spans="1:20" x14ac:dyDescent="0.35">
      <c r="A484" s="23"/>
      <c r="B484" s="24"/>
      <c r="C484" s="25"/>
      <c r="D484" s="27"/>
      <c r="E484" s="27"/>
      <c r="F484" s="28"/>
      <c r="G484" s="27"/>
      <c r="H484" s="180"/>
      <c r="I484" s="27"/>
      <c r="J484" s="32"/>
      <c r="K484" s="32"/>
      <c r="L484" s="32"/>
      <c r="M484" s="32"/>
      <c r="N484" s="31"/>
      <c r="O484" s="32"/>
      <c r="P484" s="33"/>
      <c r="Q484" s="33"/>
      <c r="R484" s="32"/>
      <c r="S484" s="33"/>
      <c r="T484" s="451"/>
    </row>
    <row r="485" spans="1:20" x14ac:dyDescent="0.35">
      <c r="A485" s="23"/>
      <c r="B485" s="24"/>
      <c r="C485" s="25"/>
      <c r="D485" s="27"/>
      <c r="E485" s="27"/>
      <c r="F485" s="28"/>
      <c r="G485" s="27"/>
      <c r="H485" s="180"/>
      <c r="I485" s="27"/>
      <c r="J485" s="32"/>
      <c r="K485" s="32"/>
      <c r="L485" s="32"/>
      <c r="M485" s="32"/>
      <c r="N485" s="31"/>
      <c r="O485" s="32"/>
      <c r="P485" s="33"/>
      <c r="Q485" s="33"/>
      <c r="R485" s="32"/>
      <c r="S485" s="33"/>
      <c r="T485" s="451"/>
    </row>
    <row r="486" spans="1:20" x14ac:dyDescent="0.35">
      <c r="A486" s="23"/>
      <c r="B486" s="24"/>
      <c r="C486" s="25"/>
      <c r="D486" s="27"/>
      <c r="E486" s="27"/>
      <c r="F486" s="28"/>
      <c r="G486" s="27"/>
      <c r="H486" s="180"/>
      <c r="I486" s="27"/>
      <c r="J486" s="32"/>
      <c r="K486" s="32"/>
      <c r="L486" s="32"/>
      <c r="M486" s="32"/>
      <c r="N486" s="31"/>
      <c r="O486" s="32"/>
      <c r="P486" s="33"/>
      <c r="Q486" s="33"/>
      <c r="R486" s="32"/>
      <c r="S486" s="33"/>
      <c r="T486" s="451"/>
    </row>
    <row r="487" spans="1:20" x14ac:dyDescent="0.35">
      <c r="A487" s="23"/>
      <c r="B487" s="24"/>
      <c r="C487" s="25"/>
      <c r="D487" s="27"/>
      <c r="E487" s="27"/>
      <c r="F487" s="28"/>
      <c r="G487" s="27"/>
      <c r="H487" s="180"/>
      <c r="I487" s="27"/>
      <c r="J487" s="32"/>
      <c r="K487" s="32"/>
      <c r="L487" s="32"/>
      <c r="M487" s="32"/>
      <c r="N487" s="31"/>
      <c r="O487" s="32"/>
      <c r="P487" s="33"/>
      <c r="Q487" s="33"/>
      <c r="R487" s="32"/>
      <c r="S487" s="33"/>
      <c r="T487" s="451"/>
    </row>
    <row r="488" spans="1:20" x14ac:dyDescent="0.35">
      <c r="A488" s="23"/>
      <c r="B488" s="24"/>
      <c r="C488" s="25"/>
      <c r="D488" s="27"/>
      <c r="E488" s="27"/>
      <c r="F488" s="28"/>
      <c r="G488" s="27"/>
      <c r="H488" s="180"/>
      <c r="I488" s="27"/>
      <c r="J488" s="32"/>
      <c r="K488" s="32"/>
      <c r="L488" s="32"/>
      <c r="M488" s="32"/>
      <c r="N488" s="31"/>
      <c r="O488" s="32"/>
      <c r="P488" s="33"/>
      <c r="Q488" s="33"/>
      <c r="R488" s="32"/>
      <c r="S488" s="33"/>
      <c r="T488" s="451"/>
    </row>
    <row r="489" spans="1:20" x14ac:dyDescent="0.35">
      <c r="A489" s="23"/>
      <c r="B489" s="24"/>
      <c r="C489" s="25"/>
      <c r="D489" s="27"/>
      <c r="E489" s="27"/>
      <c r="F489" s="28"/>
      <c r="G489" s="27"/>
      <c r="H489" s="180"/>
      <c r="I489" s="27"/>
      <c r="J489" s="32"/>
      <c r="K489" s="32"/>
      <c r="L489" s="32"/>
      <c r="M489" s="32"/>
      <c r="N489" s="31"/>
      <c r="O489" s="32"/>
      <c r="P489" s="33"/>
      <c r="Q489" s="33"/>
      <c r="R489" s="32"/>
      <c r="S489" s="33"/>
      <c r="T489" s="451"/>
    </row>
    <row r="490" spans="1:20" x14ac:dyDescent="0.35">
      <c r="A490" s="23"/>
      <c r="B490" s="24"/>
      <c r="C490" s="25"/>
      <c r="D490" s="27"/>
      <c r="E490" s="27"/>
      <c r="F490" s="28"/>
      <c r="G490" s="27"/>
      <c r="H490" s="180"/>
      <c r="I490" s="27"/>
      <c r="J490" s="32"/>
      <c r="K490" s="32"/>
      <c r="L490" s="32"/>
      <c r="M490" s="32"/>
      <c r="N490" s="31"/>
      <c r="O490" s="32"/>
      <c r="P490" s="33"/>
      <c r="Q490" s="33"/>
      <c r="R490" s="32"/>
      <c r="S490" s="33"/>
      <c r="T490" s="451"/>
    </row>
    <row r="491" spans="1:20" x14ac:dyDescent="0.35">
      <c r="A491" s="23"/>
      <c r="B491" s="24"/>
      <c r="C491" s="25"/>
      <c r="D491" s="27"/>
      <c r="E491" s="27"/>
      <c r="F491" s="28"/>
      <c r="G491" s="27"/>
      <c r="H491" s="180"/>
      <c r="I491" s="27"/>
      <c r="J491" s="32"/>
      <c r="K491" s="32"/>
      <c r="L491" s="32"/>
      <c r="M491" s="32"/>
      <c r="N491" s="31"/>
      <c r="O491" s="32"/>
      <c r="P491" s="33"/>
      <c r="Q491" s="33"/>
      <c r="R491" s="32"/>
      <c r="S491" s="33"/>
      <c r="T491" s="451"/>
    </row>
    <row r="492" spans="1:20" x14ac:dyDescent="0.35">
      <c r="A492" s="23"/>
      <c r="B492" s="24"/>
      <c r="C492" s="25"/>
      <c r="D492" s="27"/>
      <c r="E492" s="27"/>
      <c r="F492" s="28"/>
      <c r="G492" s="27"/>
      <c r="H492" s="180"/>
      <c r="I492" s="27"/>
      <c r="J492" s="32"/>
      <c r="K492" s="32"/>
      <c r="L492" s="32"/>
      <c r="M492" s="32"/>
      <c r="N492" s="31"/>
      <c r="O492" s="32"/>
      <c r="P492" s="33"/>
      <c r="Q492" s="33"/>
      <c r="R492" s="32"/>
      <c r="S492" s="33"/>
      <c r="T492" s="451"/>
    </row>
    <row r="493" spans="1:20" x14ac:dyDescent="0.35">
      <c r="A493" s="23"/>
      <c r="B493" s="24"/>
      <c r="C493" s="25"/>
      <c r="D493" s="27"/>
      <c r="E493" s="27"/>
      <c r="F493" s="28"/>
      <c r="G493" s="27"/>
      <c r="H493" s="180"/>
      <c r="I493" s="27"/>
      <c r="J493" s="32"/>
      <c r="K493" s="32"/>
      <c r="L493" s="32"/>
      <c r="M493" s="32"/>
      <c r="N493" s="31"/>
      <c r="O493" s="32"/>
      <c r="P493" s="33"/>
      <c r="Q493" s="33"/>
      <c r="R493" s="32"/>
      <c r="S493" s="33"/>
      <c r="T493" s="451"/>
    </row>
    <row r="494" spans="1:20" x14ac:dyDescent="0.35">
      <c r="A494" s="23"/>
      <c r="B494" s="24"/>
      <c r="C494" s="25"/>
      <c r="D494" s="27"/>
      <c r="E494" s="27"/>
      <c r="F494" s="28"/>
      <c r="G494" s="27"/>
      <c r="H494" s="180"/>
      <c r="I494" s="27"/>
      <c r="J494" s="32"/>
      <c r="K494" s="32"/>
      <c r="L494" s="32"/>
      <c r="M494" s="32"/>
      <c r="N494" s="31"/>
      <c r="O494" s="32"/>
      <c r="P494" s="33"/>
      <c r="Q494" s="33"/>
      <c r="R494" s="32"/>
      <c r="S494" s="33"/>
      <c r="T494" s="451"/>
    </row>
    <row r="495" spans="1:20" x14ac:dyDescent="0.35">
      <c r="A495" s="23"/>
      <c r="B495" s="24"/>
      <c r="C495" s="25"/>
      <c r="D495" s="27"/>
      <c r="E495" s="27"/>
      <c r="F495" s="28"/>
      <c r="G495" s="27"/>
      <c r="H495" s="180"/>
      <c r="I495" s="27"/>
      <c r="J495" s="32"/>
      <c r="K495" s="32"/>
      <c r="L495" s="32"/>
      <c r="M495" s="32"/>
      <c r="N495" s="31"/>
      <c r="O495" s="32"/>
      <c r="P495" s="33"/>
      <c r="Q495" s="33"/>
      <c r="R495" s="32"/>
      <c r="S495" s="33"/>
      <c r="T495" s="451"/>
    </row>
    <row r="496" spans="1:20" x14ac:dyDescent="0.35">
      <c r="A496" s="23"/>
      <c r="B496" s="24"/>
      <c r="C496" s="25"/>
      <c r="D496" s="27"/>
      <c r="E496" s="27"/>
      <c r="F496" s="28"/>
      <c r="G496" s="27"/>
      <c r="H496" s="180"/>
      <c r="I496" s="27"/>
      <c r="J496" s="32"/>
      <c r="K496" s="32"/>
      <c r="L496" s="32"/>
      <c r="M496" s="32"/>
      <c r="N496" s="31"/>
      <c r="O496" s="32"/>
      <c r="P496" s="33"/>
      <c r="Q496" s="33"/>
      <c r="R496" s="32"/>
      <c r="S496" s="33"/>
      <c r="T496" s="451"/>
    </row>
    <row r="497" spans="1:20" x14ac:dyDescent="0.35">
      <c r="A497" s="23"/>
      <c r="B497" s="24"/>
      <c r="C497" s="25"/>
      <c r="D497" s="27"/>
      <c r="E497" s="27"/>
      <c r="F497" s="28"/>
      <c r="G497" s="27"/>
      <c r="H497" s="180"/>
      <c r="I497" s="27"/>
      <c r="J497" s="32"/>
      <c r="K497" s="32"/>
      <c r="L497" s="32"/>
      <c r="M497" s="32"/>
      <c r="N497" s="31"/>
      <c r="O497" s="32"/>
      <c r="P497" s="33"/>
      <c r="Q497" s="33"/>
      <c r="R497" s="32"/>
      <c r="S497" s="33"/>
      <c r="T497" s="451"/>
    </row>
    <row r="498" spans="1:20" x14ac:dyDescent="0.35">
      <c r="A498" s="23"/>
      <c r="B498" s="24"/>
      <c r="C498" s="25"/>
      <c r="D498" s="27"/>
      <c r="E498" s="27"/>
      <c r="F498" s="28"/>
      <c r="G498" s="27"/>
      <c r="H498" s="180"/>
      <c r="I498" s="27"/>
      <c r="J498" s="32"/>
      <c r="K498" s="32"/>
      <c r="L498" s="32"/>
      <c r="M498" s="32"/>
      <c r="N498" s="31"/>
      <c r="O498" s="32"/>
      <c r="P498" s="33"/>
      <c r="Q498" s="33"/>
      <c r="R498" s="32"/>
      <c r="S498" s="33"/>
      <c r="T498" s="451"/>
    </row>
    <row r="499" spans="1:20" x14ac:dyDescent="0.35">
      <c r="A499" s="23"/>
      <c r="B499" s="24"/>
      <c r="C499" s="25"/>
      <c r="D499" s="27"/>
      <c r="E499" s="27"/>
      <c r="F499" s="28"/>
      <c r="G499" s="27"/>
      <c r="H499" s="180"/>
      <c r="I499" s="27"/>
      <c r="J499" s="32"/>
      <c r="K499" s="32"/>
      <c r="L499" s="32"/>
      <c r="M499" s="32"/>
      <c r="N499" s="31"/>
      <c r="O499" s="32"/>
      <c r="P499" s="33"/>
      <c r="Q499" s="33"/>
      <c r="R499" s="32"/>
      <c r="S499" s="33"/>
      <c r="T499" s="451"/>
    </row>
    <row r="500" spans="1:20" x14ac:dyDescent="0.35">
      <c r="A500" s="23"/>
      <c r="B500" s="24"/>
      <c r="C500" s="25"/>
      <c r="D500" s="27"/>
      <c r="E500" s="27"/>
      <c r="F500" s="28"/>
      <c r="G500" s="27"/>
      <c r="H500" s="180"/>
      <c r="I500" s="27"/>
      <c r="J500" s="32"/>
      <c r="K500" s="32"/>
      <c r="L500" s="32"/>
      <c r="M500" s="32"/>
      <c r="N500" s="31"/>
      <c r="O500" s="32"/>
      <c r="P500" s="33"/>
      <c r="Q500" s="33"/>
      <c r="R500" s="32"/>
      <c r="S500" s="33"/>
      <c r="T500" s="451"/>
    </row>
    <row r="501" spans="1:20" x14ac:dyDescent="0.35">
      <c r="A501" s="23"/>
      <c r="B501" s="24"/>
      <c r="C501" s="25"/>
      <c r="D501" s="27"/>
      <c r="E501" s="27"/>
      <c r="F501" s="28"/>
      <c r="G501" s="27"/>
      <c r="H501" s="180"/>
      <c r="I501" s="27"/>
      <c r="J501" s="32"/>
      <c r="K501" s="32"/>
      <c r="L501" s="32"/>
      <c r="M501" s="32"/>
      <c r="N501" s="31"/>
      <c r="O501" s="32"/>
      <c r="P501" s="33"/>
      <c r="Q501" s="33"/>
      <c r="R501" s="32"/>
      <c r="S501" s="33"/>
      <c r="T501" s="451"/>
    </row>
    <row r="502" spans="1:20" x14ac:dyDescent="0.35">
      <c r="A502" s="23"/>
      <c r="B502" s="24"/>
      <c r="C502" s="25"/>
      <c r="D502" s="27"/>
      <c r="E502" s="27"/>
      <c r="F502" s="28"/>
      <c r="G502" s="27"/>
      <c r="H502" s="180"/>
      <c r="I502" s="27"/>
      <c r="J502" s="32"/>
      <c r="K502" s="32"/>
      <c r="L502" s="32"/>
      <c r="M502" s="32"/>
      <c r="N502" s="31"/>
      <c r="O502" s="32"/>
      <c r="P502" s="33"/>
      <c r="Q502" s="33"/>
      <c r="R502" s="32"/>
      <c r="S502" s="33"/>
      <c r="T502" s="451"/>
    </row>
    <row r="503" spans="1:20" x14ac:dyDescent="0.35">
      <c r="A503" s="23"/>
      <c r="B503" s="24"/>
      <c r="C503" s="25"/>
      <c r="D503" s="27"/>
      <c r="E503" s="27"/>
      <c r="F503" s="28"/>
      <c r="G503" s="27"/>
      <c r="H503" s="180"/>
      <c r="I503" s="27"/>
      <c r="J503" s="32"/>
      <c r="K503" s="32"/>
      <c r="L503" s="32"/>
      <c r="M503" s="32"/>
      <c r="N503" s="31"/>
      <c r="O503" s="32"/>
      <c r="P503" s="33"/>
      <c r="Q503" s="33"/>
      <c r="R503" s="32"/>
      <c r="S503" s="33"/>
      <c r="T503" s="451"/>
    </row>
    <row r="504" spans="1:20" x14ac:dyDescent="0.35">
      <c r="A504" s="23"/>
      <c r="B504" s="24"/>
      <c r="C504" s="25"/>
      <c r="D504" s="27"/>
      <c r="E504" s="27"/>
      <c r="F504" s="28"/>
      <c r="G504" s="27"/>
      <c r="H504" s="180"/>
      <c r="I504" s="27"/>
      <c r="J504" s="32"/>
      <c r="K504" s="32"/>
      <c r="L504" s="32"/>
      <c r="M504" s="32"/>
      <c r="N504" s="31"/>
      <c r="O504" s="32"/>
      <c r="P504" s="33"/>
      <c r="Q504" s="33"/>
      <c r="R504" s="32"/>
      <c r="S504" s="33"/>
      <c r="T504" s="451"/>
    </row>
    <row r="505" spans="1:20" x14ac:dyDescent="0.35">
      <c r="A505" s="23"/>
      <c r="B505" s="24"/>
      <c r="C505" s="25"/>
      <c r="D505" s="27"/>
      <c r="E505" s="27"/>
      <c r="F505" s="28"/>
      <c r="G505" s="27"/>
      <c r="H505" s="180"/>
      <c r="I505" s="27"/>
      <c r="J505" s="32"/>
      <c r="K505" s="32"/>
      <c r="L505" s="32"/>
      <c r="M505" s="32"/>
      <c r="N505" s="31"/>
      <c r="O505" s="32"/>
      <c r="P505" s="33"/>
      <c r="Q505" s="33"/>
      <c r="R505" s="32"/>
      <c r="S505" s="33"/>
      <c r="T505" s="451"/>
    </row>
    <row r="506" spans="1:20" x14ac:dyDescent="0.35">
      <c r="A506" s="23"/>
      <c r="B506" s="24"/>
      <c r="C506" s="25"/>
      <c r="D506" s="27"/>
      <c r="E506" s="27"/>
      <c r="F506" s="28"/>
      <c r="G506" s="27"/>
      <c r="H506" s="180"/>
      <c r="I506" s="27"/>
      <c r="J506" s="32"/>
      <c r="K506" s="32"/>
      <c r="L506" s="32"/>
      <c r="M506" s="32"/>
      <c r="N506" s="31"/>
      <c r="O506" s="32"/>
      <c r="P506" s="33"/>
      <c r="Q506" s="33"/>
      <c r="R506" s="32"/>
      <c r="S506" s="33"/>
      <c r="T506" s="451"/>
    </row>
    <row r="507" spans="1:20" x14ac:dyDescent="0.35">
      <c r="A507" s="23"/>
      <c r="B507" s="24"/>
      <c r="C507" s="25"/>
      <c r="D507" s="27"/>
      <c r="E507" s="27"/>
      <c r="F507" s="28"/>
      <c r="G507" s="27"/>
      <c r="H507" s="180"/>
      <c r="I507" s="27"/>
      <c r="J507" s="32"/>
      <c r="K507" s="32"/>
      <c r="L507" s="32"/>
      <c r="M507" s="32"/>
      <c r="N507" s="31"/>
      <c r="O507" s="32"/>
      <c r="P507" s="33"/>
      <c r="Q507" s="33"/>
      <c r="R507" s="32"/>
      <c r="S507" s="33"/>
      <c r="T507" s="451"/>
    </row>
    <row r="508" spans="1:20" x14ac:dyDescent="0.35">
      <c r="A508" s="23"/>
      <c r="B508" s="24"/>
      <c r="C508" s="25"/>
      <c r="D508" s="27"/>
      <c r="E508" s="27"/>
      <c r="F508" s="28"/>
      <c r="G508" s="27"/>
      <c r="H508" s="180"/>
      <c r="I508" s="27"/>
      <c r="J508" s="32"/>
      <c r="K508" s="32"/>
      <c r="L508" s="32"/>
      <c r="M508" s="32"/>
      <c r="N508" s="31"/>
      <c r="O508" s="32"/>
      <c r="P508" s="33"/>
      <c r="Q508" s="33"/>
      <c r="R508" s="32"/>
      <c r="S508" s="33"/>
      <c r="T508" s="451"/>
    </row>
    <row r="509" spans="1:20" x14ac:dyDescent="0.35">
      <c r="A509" s="23"/>
      <c r="B509" s="24"/>
      <c r="C509" s="25"/>
      <c r="D509" s="27"/>
      <c r="E509" s="27"/>
      <c r="F509" s="28"/>
      <c r="G509" s="27"/>
      <c r="H509" s="180"/>
      <c r="I509" s="27"/>
      <c r="J509" s="32"/>
      <c r="K509" s="32"/>
      <c r="L509" s="32"/>
      <c r="M509" s="32"/>
      <c r="N509" s="31"/>
      <c r="O509" s="32"/>
      <c r="P509" s="33"/>
      <c r="Q509" s="33"/>
      <c r="R509" s="32"/>
      <c r="S509" s="33"/>
      <c r="T509" s="451"/>
    </row>
    <row r="510" spans="1:20" x14ac:dyDescent="0.35">
      <c r="A510" s="23"/>
      <c r="B510" s="24"/>
      <c r="C510" s="25"/>
      <c r="D510" s="27"/>
      <c r="E510" s="27"/>
      <c r="F510" s="28"/>
      <c r="G510" s="27"/>
      <c r="H510" s="180"/>
      <c r="I510" s="27"/>
      <c r="J510" s="32"/>
      <c r="K510" s="32"/>
      <c r="L510" s="32"/>
      <c r="M510" s="32"/>
      <c r="N510" s="31"/>
      <c r="O510" s="32"/>
      <c r="P510" s="33"/>
      <c r="Q510" s="33"/>
      <c r="R510" s="32"/>
      <c r="S510" s="33"/>
      <c r="T510" s="451"/>
    </row>
    <row r="511" spans="1:20" x14ac:dyDescent="0.35">
      <c r="A511" s="23"/>
      <c r="B511" s="24"/>
      <c r="C511" s="25"/>
      <c r="D511" s="27"/>
      <c r="E511" s="27"/>
      <c r="F511" s="28"/>
      <c r="G511" s="27"/>
      <c r="H511" s="180"/>
      <c r="I511" s="27"/>
      <c r="J511" s="32"/>
      <c r="K511" s="32"/>
      <c r="L511" s="32"/>
      <c r="M511" s="32"/>
      <c r="N511" s="31"/>
      <c r="O511" s="32"/>
      <c r="P511" s="33"/>
      <c r="Q511" s="33"/>
      <c r="R511" s="32"/>
      <c r="S511" s="33"/>
      <c r="T511" s="451"/>
    </row>
    <row r="512" spans="1:20" x14ac:dyDescent="0.35">
      <c r="A512" s="23"/>
      <c r="B512" s="24"/>
      <c r="C512" s="25"/>
      <c r="D512" s="27"/>
      <c r="E512" s="27"/>
      <c r="F512" s="28"/>
      <c r="G512" s="27"/>
      <c r="H512" s="180"/>
      <c r="I512" s="27"/>
      <c r="J512" s="32"/>
      <c r="K512" s="32"/>
      <c r="L512" s="32"/>
      <c r="M512" s="32"/>
      <c r="N512" s="31"/>
      <c r="O512" s="32"/>
      <c r="P512" s="33"/>
      <c r="Q512" s="33"/>
      <c r="R512" s="32"/>
      <c r="S512" s="33"/>
      <c r="T512" s="451"/>
    </row>
    <row r="513" spans="1:20" x14ac:dyDescent="0.35">
      <c r="A513" s="23"/>
      <c r="B513" s="24"/>
      <c r="C513" s="25"/>
      <c r="D513" s="27"/>
      <c r="E513" s="27"/>
      <c r="F513" s="28"/>
      <c r="G513" s="27"/>
      <c r="H513" s="180"/>
      <c r="I513" s="27"/>
      <c r="J513" s="32"/>
      <c r="K513" s="32"/>
      <c r="L513" s="32"/>
      <c r="M513" s="32"/>
      <c r="N513" s="31"/>
      <c r="O513" s="32"/>
      <c r="P513" s="33"/>
      <c r="Q513" s="33"/>
      <c r="R513" s="32"/>
      <c r="S513" s="33"/>
      <c r="T513" s="451"/>
    </row>
    <row r="514" spans="1:20" x14ac:dyDescent="0.35">
      <c r="A514" s="23"/>
      <c r="B514" s="24"/>
      <c r="C514" s="25"/>
      <c r="D514" s="27"/>
      <c r="E514" s="27"/>
      <c r="F514" s="28"/>
      <c r="G514" s="27"/>
      <c r="H514" s="180"/>
      <c r="I514" s="27"/>
      <c r="J514" s="32"/>
      <c r="K514" s="32"/>
      <c r="L514" s="32"/>
      <c r="M514" s="32"/>
      <c r="N514" s="31"/>
      <c r="O514" s="32"/>
      <c r="P514" s="33"/>
      <c r="Q514" s="33"/>
      <c r="R514" s="32"/>
      <c r="S514" s="33"/>
      <c r="T514" s="451"/>
    </row>
    <row r="515" spans="1:20" x14ac:dyDescent="0.35">
      <c r="A515" s="23"/>
      <c r="B515" s="24"/>
      <c r="C515" s="25"/>
      <c r="D515" s="27"/>
      <c r="E515" s="27"/>
      <c r="F515" s="28"/>
      <c r="G515" s="27"/>
      <c r="H515" s="180"/>
      <c r="I515" s="27"/>
      <c r="J515" s="32"/>
      <c r="K515" s="32"/>
      <c r="L515" s="32"/>
      <c r="M515" s="32"/>
      <c r="N515" s="31"/>
      <c r="O515" s="32"/>
      <c r="P515" s="33"/>
      <c r="Q515" s="33"/>
      <c r="R515" s="32"/>
      <c r="S515" s="33"/>
      <c r="T515" s="451"/>
    </row>
    <row r="516" spans="1:20" x14ac:dyDescent="0.35">
      <c r="A516" s="23"/>
      <c r="B516" s="24"/>
      <c r="C516" s="25"/>
      <c r="D516" s="27"/>
      <c r="E516" s="27"/>
      <c r="F516" s="28"/>
      <c r="G516" s="27"/>
      <c r="H516" s="180"/>
      <c r="I516" s="27"/>
      <c r="J516" s="32"/>
      <c r="K516" s="32"/>
      <c r="L516" s="32"/>
      <c r="M516" s="32"/>
      <c r="N516" s="31"/>
      <c r="O516" s="32"/>
      <c r="P516" s="33"/>
      <c r="Q516" s="33"/>
      <c r="R516" s="32"/>
      <c r="S516" s="33"/>
      <c r="T516" s="451"/>
    </row>
    <row r="517" spans="1:20" x14ac:dyDescent="0.35">
      <c r="A517" s="23"/>
      <c r="B517" s="24"/>
      <c r="C517" s="25"/>
      <c r="D517" s="27"/>
      <c r="E517" s="27"/>
      <c r="F517" s="28"/>
      <c r="G517" s="27"/>
      <c r="H517" s="180"/>
      <c r="I517" s="27"/>
      <c r="J517" s="32"/>
      <c r="K517" s="32"/>
      <c r="L517" s="32"/>
      <c r="M517" s="32"/>
      <c r="N517" s="31"/>
      <c r="O517" s="32"/>
      <c r="P517" s="33"/>
      <c r="Q517" s="33"/>
      <c r="R517" s="32"/>
      <c r="S517" s="33"/>
      <c r="T517" s="451"/>
    </row>
    <row r="518" spans="1:20" x14ac:dyDescent="0.35">
      <c r="A518" s="23"/>
      <c r="B518" s="24"/>
      <c r="C518" s="25"/>
      <c r="D518" s="27"/>
      <c r="E518" s="27"/>
      <c r="F518" s="28"/>
      <c r="G518" s="27"/>
      <c r="H518" s="180"/>
      <c r="I518" s="27"/>
      <c r="J518" s="32"/>
      <c r="K518" s="32"/>
      <c r="L518" s="32"/>
      <c r="M518" s="32"/>
      <c r="N518" s="31"/>
      <c r="O518" s="32"/>
      <c r="P518" s="33"/>
      <c r="Q518" s="33"/>
      <c r="R518" s="32"/>
      <c r="S518" s="33"/>
      <c r="T518" s="451"/>
    </row>
    <row r="519" spans="1:20" x14ac:dyDescent="0.35">
      <c r="A519" s="23"/>
      <c r="B519" s="24"/>
      <c r="C519" s="25"/>
      <c r="D519" s="27"/>
      <c r="E519" s="27"/>
      <c r="F519" s="28"/>
      <c r="G519" s="27"/>
      <c r="H519" s="180"/>
      <c r="I519" s="27"/>
      <c r="J519" s="32"/>
      <c r="K519" s="32"/>
      <c r="L519" s="32"/>
      <c r="M519" s="32"/>
      <c r="N519" s="31"/>
      <c r="O519" s="32"/>
      <c r="P519" s="33"/>
      <c r="Q519" s="33"/>
      <c r="R519" s="32"/>
      <c r="S519" s="33"/>
      <c r="T519" s="451"/>
    </row>
    <row r="520" spans="1:20" x14ac:dyDescent="0.35">
      <c r="A520" s="23"/>
      <c r="B520" s="24"/>
      <c r="C520" s="25"/>
      <c r="D520" s="27"/>
      <c r="E520" s="27"/>
      <c r="F520" s="28"/>
      <c r="G520" s="27"/>
      <c r="H520" s="180"/>
      <c r="I520" s="27"/>
      <c r="J520" s="32"/>
      <c r="K520" s="32"/>
      <c r="L520" s="32"/>
      <c r="M520" s="32"/>
      <c r="N520" s="31"/>
      <c r="O520" s="32"/>
      <c r="P520" s="33"/>
      <c r="Q520" s="33"/>
      <c r="R520" s="32"/>
      <c r="S520" s="33"/>
      <c r="T520" s="451"/>
    </row>
    <row r="521" spans="1:20" x14ac:dyDescent="0.35">
      <c r="A521" s="23"/>
      <c r="B521" s="24"/>
      <c r="C521" s="25"/>
      <c r="D521" s="27"/>
      <c r="E521" s="27"/>
      <c r="F521" s="28"/>
      <c r="G521" s="27"/>
      <c r="H521" s="180"/>
      <c r="I521" s="27"/>
      <c r="J521" s="32"/>
      <c r="K521" s="32"/>
      <c r="L521" s="32"/>
      <c r="M521" s="32"/>
      <c r="N521" s="31"/>
      <c r="O521" s="32"/>
      <c r="P521" s="33"/>
      <c r="Q521" s="33"/>
      <c r="R521" s="32"/>
      <c r="S521" s="33"/>
      <c r="T521" s="451"/>
    </row>
    <row r="522" spans="1:20" x14ac:dyDescent="0.35">
      <c r="A522" s="23"/>
      <c r="B522" s="24"/>
      <c r="C522" s="25"/>
      <c r="D522" s="27"/>
      <c r="E522" s="27"/>
      <c r="F522" s="28"/>
      <c r="G522" s="27"/>
      <c r="H522" s="180"/>
      <c r="I522" s="27"/>
      <c r="J522" s="32"/>
      <c r="K522" s="32"/>
      <c r="L522" s="32"/>
      <c r="M522" s="32"/>
      <c r="N522" s="31"/>
      <c r="O522" s="32"/>
      <c r="P522" s="33"/>
      <c r="Q522" s="33"/>
      <c r="R522" s="32"/>
      <c r="S522" s="33"/>
      <c r="T522" s="451"/>
    </row>
    <row r="523" spans="1:20" x14ac:dyDescent="0.35">
      <c r="A523" s="23"/>
      <c r="B523" s="24"/>
      <c r="C523" s="25"/>
      <c r="D523" s="27"/>
      <c r="E523" s="27"/>
      <c r="F523" s="28"/>
      <c r="G523" s="27"/>
      <c r="H523" s="180"/>
      <c r="I523" s="27"/>
      <c r="J523" s="32"/>
      <c r="K523" s="32"/>
      <c r="L523" s="32"/>
      <c r="M523" s="32"/>
      <c r="N523" s="31"/>
      <c r="O523" s="32"/>
      <c r="P523" s="33"/>
      <c r="Q523" s="33"/>
      <c r="R523" s="32"/>
      <c r="S523" s="33"/>
      <c r="T523" s="451"/>
    </row>
    <row r="524" spans="1:20" x14ac:dyDescent="0.35">
      <c r="A524" s="23"/>
      <c r="B524" s="24"/>
      <c r="C524" s="25"/>
      <c r="D524" s="27"/>
      <c r="E524" s="27"/>
      <c r="F524" s="28"/>
      <c r="G524" s="27"/>
      <c r="H524" s="180"/>
      <c r="I524" s="27"/>
      <c r="J524" s="32"/>
      <c r="K524" s="32"/>
      <c r="L524" s="32"/>
      <c r="M524" s="32"/>
      <c r="N524" s="31"/>
      <c r="O524" s="32"/>
      <c r="P524" s="33"/>
      <c r="Q524" s="33"/>
      <c r="R524" s="32"/>
      <c r="S524" s="33"/>
      <c r="T524" s="451"/>
    </row>
    <row r="525" spans="1:20" x14ac:dyDescent="0.35">
      <c r="A525" s="23"/>
      <c r="B525" s="24"/>
      <c r="C525" s="25"/>
      <c r="D525" s="27"/>
      <c r="E525" s="27"/>
      <c r="F525" s="28"/>
      <c r="G525" s="27"/>
      <c r="H525" s="180"/>
      <c r="I525" s="27"/>
      <c r="J525" s="32"/>
      <c r="K525" s="32"/>
      <c r="L525" s="32"/>
      <c r="M525" s="32"/>
      <c r="N525" s="31"/>
      <c r="O525" s="32"/>
      <c r="P525" s="33"/>
      <c r="Q525" s="33"/>
      <c r="R525" s="32"/>
      <c r="S525" s="33"/>
      <c r="T525" s="451"/>
    </row>
    <row r="526" spans="1:20" x14ac:dyDescent="0.35">
      <c r="A526" s="23"/>
      <c r="B526" s="24"/>
      <c r="C526" s="25"/>
      <c r="D526" s="27"/>
      <c r="E526" s="27"/>
      <c r="F526" s="28"/>
      <c r="G526" s="27"/>
      <c r="H526" s="180"/>
      <c r="I526" s="27"/>
      <c r="J526" s="32"/>
      <c r="K526" s="32"/>
      <c r="L526" s="32"/>
      <c r="M526" s="32"/>
      <c r="N526" s="31"/>
      <c r="O526" s="32"/>
      <c r="P526" s="33"/>
      <c r="Q526" s="33"/>
      <c r="R526" s="32"/>
      <c r="S526" s="33"/>
      <c r="T526" s="451"/>
    </row>
    <row r="527" spans="1:20" x14ac:dyDescent="0.35">
      <c r="A527" s="23"/>
      <c r="B527" s="24"/>
      <c r="C527" s="25"/>
      <c r="D527" s="27"/>
      <c r="E527" s="27"/>
      <c r="F527" s="28"/>
      <c r="G527" s="27"/>
      <c r="H527" s="180"/>
      <c r="I527" s="27"/>
      <c r="J527" s="32"/>
      <c r="K527" s="32"/>
      <c r="L527" s="32"/>
      <c r="M527" s="32"/>
      <c r="N527" s="31"/>
      <c r="O527" s="32"/>
      <c r="P527" s="33"/>
      <c r="Q527" s="33"/>
      <c r="R527" s="32"/>
      <c r="S527" s="33"/>
      <c r="T527" s="451"/>
    </row>
    <row r="528" spans="1:20" x14ac:dyDescent="0.35">
      <c r="A528" s="23"/>
      <c r="B528" s="24"/>
      <c r="C528" s="25"/>
      <c r="D528" s="27"/>
      <c r="E528" s="27"/>
      <c r="F528" s="28"/>
      <c r="G528" s="27"/>
      <c r="H528" s="180"/>
      <c r="I528" s="27"/>
      <c r="J528" s="32"/>
      <c r="K528" s="32"/>
      <c r="L528" s="32"/>
      <c r="M528" s="32"/>
      <c r="N528" s="31"/>
      <c r="O528" s="32"/>
      <c r="P528" s="33"/>
      <c r="Q528" s="33"/>
      <c r="R528" s="32"/>
      <c r="S528" s="33"/>
      <c r="T528" s="451"/>
    </row>
    <row r="529" spans="1:20" x14ac:dyDescent="0.35">
      <c r="A529" s="23"/>
      <c r="B529" s="24"/>
      <c r="C529" s="25"/>
      <c r="D529" s="27"/>
      <c r="E529" s="27"/>
      <c r="F529" s="28"/>
      <c r="G529" s="27"/>
      <c r="H529" s="180"/>
      <c r="I529" s="27"/>
      <c r="J529" s="32"/>
      <c r="K529" s="32"/>
      <c r="L529" s="32"/>
      <c r="M529" s="32"/>
      <c r="N529" s="31"/>
      <c r="O529" s="32"/>
      <c r="P529" s="33"/>
      <c r="Q529" s="33"/>
      <c r="R529" s="32"/>
      <c r="S529" s="33"/>
      <c r="T529" s="451"/>
    </row>
    <row r="530" spans="1:20" x14ac:dyDescent="0.35">
      <c r="A530" s="23"/>
      <c r="B530" s="24"/>
      <c r="C530" s="25"/>
      <c r="D530" s="27"/>
      <c r="E530" s="27"/>
      <c r="F530" s="28"/>
      <c r="G530" s="27"/>
      <c r="H530" s="180"/>
      <c r="I530" s="27"/>
      <c r="J530" s="32"/>
      <c r="K530" s="32"/>
      <c r="L530" s="32"/>
      <c r="M530" s="32"/>
      <c r="N530" s="31"/>
      <c r="O530" s="32"/>
      <c r="P530" s="33"/>
      <c r="Q530" s="33"/>
      <c r="R530" s="32"/>
      <c r="S530" s="33"/>
      <c r="T530" s="451"/>
    </row>
    <row r="531" spans="1:20" x14ac:dyDescent="0.35">
      <c r="A531" s="23"/>
      <c r="B531" s="24"/>
      <c r="C531" s="25"/>
      <c r="D531" s="27"/>
      <c r="E531" s="27"/>
      <c r="F531" s="28"/>
      <c r="G531" s="27"/>
      <c r="H531" s="180"/>
      <c r="I531" s="27"/>
      <c r="J531" s="32"/>
      <c r="K531" s="32"/>
      <c r="L531" s="32"/>
      <c r="M531" s="32"/>
      <c r="N531" s="31"/>
      <c r="O531" s="32"/>
      <c r="P531" s="33"/>
      <c r="Q531" s="33"/>
      <c r="R531" s="32"/>
      <c r="S531" s="33"/>
      <c r="T531" s="451"/>
    </row>
    <row r="532" spans="1:20" x14ac:dyDescent="0.35">
      <c r="A532" s="23"/>
      <c r="B532" s="24"/>
      <c r="C532" s="25"/>
      <c r="D532" s="27"/>
      <c r="E532" s="27"/>
      <c r="F532" s="28"/>
      <c r="G532" s="27"/>
      <c r="H532" s="180"/>
      <c r="I532" s="27"/>
      <c r="J532" s="32"/>
      <c r="K532" s="32"/>
      <c r="L532" s="32"/>
      <c r="M532" s="32"/>
      <c r="N532" s="31"/>
      <c r="O532" s="32"/>
      <c r="P532" s="33"/>
      <c r="Q532" s="33"/>
      <c r="R532" s="32"/>
      <c r="S532" s="33"/>
      <c r="T532" s="451"/>
    </row>
    <row r="533" spans="1:20" x14ac:dyDescent="0.35">
      <c r="A533" s="23"/>
      <c r="B533" s="24"/>
      <c r="C533" s="25"/>
      <c r="D533" s="27"/>
      <c r="E533" s="27"/>
      <c r="F533" s="28"/>
      <c r="G533" s="27"/>
      <c r="H533" s="180"/>
      <c r="I533" s="27"/>
      <c r="J533" s="32"/>
      <c r="K533" s="32"/>
      <c r="L533" s="32"/>
      <c r="M533" s="32"/>
      <c r="N533" s="31"/>
      <c r="O533" s="32"/>
      <c r="P533" s="33"/>
      <c r="Q533" s="33"/>
      <c r="R533" s="32"/>
      <c r="S533" s="33"/>
      <c r="T533" s="451"/>
    </row>
    <row r="534" spans="1:20" x14ac:dyDescent="0.35">
      <c r="A534" s="23"/>
      <c r="B534" s="24"/>
      <c r="C534" s="25"/>
      <c r="D534" s="27"/>
      <c r="E534" s="27"/>
      <c r="F534" s="28"/>
      <c r="G534" s="27"/>
      <c r="H534" s="180"/>
      <c r="I534" s="27"/>
      <c r="J534" s="32"/>
      <c r="K534" s="32"/>
      <c r="L534" s="32"/>
      <c r="M534" s="32"/>
      <c r="N534" s="31"/>
      <c r="O534" s="32"/>
      <c r="P534" s="33"/>
      <c r="Q534" s="33"/>
      <c r="R534" s="32"/>
      <c r="S534" s="33"/>
      <c r="T534" s="451"/>
    </row>
    <row r="535" spans="1:20" x14ac:dyDescent="0.35">
      <c r="A535" s="23"/>
      <c r="B535" s="24"/>
      <c r="C535" s="25"/>
      <c r="D535" s="27"/>
      <c r="E535" s="27"/>
      <c r="F535" s="28"/>
      <c r="G535" s="27"/>
      <c r="H535" s="180"/>
      <c r="I535" s="27"/>
      <c r="J535" s="32"/>
      <c r="K535" s="32"/>
      <c r="L535" s="32"/>
      <c r="M535" s="32"/>
      <c r="N535" s="31"/>
      <c r="O535" s="32"/>
      <c r="P535" s="33"/>
      <c r="Q535" s="33"/>
      <c r="R535" s="32"/>
      <c r="S535" s="33"/>
      <c r="T535" s="451"/>
    </row>
    <row r="536" spans="1:20" x14ac:dyDescent="0.35">
      <c r="A536" s="23"/>
      <c r="B536" s="24"/>
      <c r="C536" s="25"/>
      <c r="D536" s="27"/>
      <c r="E536" s="27"/>
      <c r="F536" s="28"/>
      <c r="G536" s="27"/>
      <c r="H536" s="180"/>
      <c r="I536" s="27"/>
      <c r="J536" s="32"/>
      <c r="K536" s="32"/>
      <c r="L536" s="32"/>
      <c r="M536" s="32"/>
      <c r="N536" s="31"/>
      <c r="O536" s="32"/>
      <c r="P536" s="33"/>
      <c r="Q536" s="33"/>
      <c r="R536" s="32"/>
      <c r="S536" s="33"/>
      <c r="T536" s="451"/>
    </row>
    <row r="537" spans="1:20" x14ac:dyDescent="0.35">
      <c r="A537" s="23"/>
      <c r="B537" s="24"/>
      <c r="C537" s="25"/>
      <c r="D537" s="27"/>
      <c r="E537" s="27"/>
      <c r="F537" s="28"/>
      <c r="G537" s="27"/>
      <c r="H537" s="180"/>
      <c r="I537" s="27"/>
      <c r="J537" s="32"/>
      <c r="K537" s="32"/>
      <c r="L537" s="32"/>
      <c r="M537" s="32"/>
      <c r="N537" s="31"/>
      <c r="O537" s="32"/>
      <c r="P537" s="33"/>
      <c r="Q537" s="33"/>
      <c r="R537" s="32"/>
      <c r="S537" s="33"/>
      <c r="T537" s="451"/>
    </row>
    <row r="538" spans="1:20" x14ac:dyDescent="0.35">
      <c r="A538" s="23"/>
      <c r="B538" s="24"/>
      <c r="C538" s="25"/>
      <c r="D538" s="27"/>
      <c r="E538" s="27"/>
      <c r="F538" s="28"/>
      <c r="G538" s="27"/>
      <c r="H538" s="180"/>
      <c r="I538" s="27"/>
      <c r="J538" s="32"/>
      <c r="K538" s="32"/>
      <c r="L538" s="32"/>
      <c r="M538" s="32"/>
      <c r="N538" s="31"/>
      <c r="O538" s="32"/>
      <c r="P538" s="33"/>
      <c r="Q538" s="33"/>
      <c r="R538" s="32"/>
      <c r="S538" s="33"/>
      <c r="T538" s="451"/>
    </row>
    <row r="539" spans="1:20" x14ac:dyDescent="0.35">
      <c r="A539" s="23"/>
      <c r="B539" s="24"/>
      <c r="C539" s="25"/>
      <c r="D539" s="27"/>
      <c r="E539" s="27"/>
      <c r="F539" s="28"/>
      <c r="G539" s="27"/>
      <c r="H539" s="180"/>
      <c r="I539" s="27"/>
      <c r="J539" s="32"/>
      <c r="K539" s="32"/>
      <c r="L539" s="32"/>
      <c r="M539" s="32"/>
      <c r="N539" s="31"/>
      <c r="O539" s="32"/>
      <c r="P539" s="33"/>
      <c r="Q539" s="33"/>
      <c r="R539" s="32"/>
      <c r="S539" s="33"/>
      <c r="T539" s="451"/>
    </row>
    <row r="540" spans="1:20" x14ac:dyDescent="0.35">
      <c r="A540" s="23"/>
      <c r="B540" s="24"/>
      <c r="C540" s="25"/>
      <c r="D540" s="27"/>
      <c r="E540" s="27"/>
      <c r="F540" s="28"/>
      <c r="G540" s="27"/>
      <c r="H540" s="180"/>
      <c r="I540" s="27"/>
      <c r="J540" s="32"/>
      <c r="K540" s="32"/>
      <c r="L540" s="32"/>
      <c r="M540" s="32"/>
      <c r="N540" s="31"/>
      <c r="O540" s="32"/>
      <c r="P540" s="33"/>
      <c r="Q540" s="33"/>
      <c r="R540" s="32"/>
      <c r="S540" s="33"/>
      <c r="T540" s="451"/>
    </row>
    <row r="541" spans="1:20" x14ac:dyDescent="0.35">
      <c r="A541" s="23"/>
      <c r="B541" s="24"/>
      <c r="C541" s="25"/>
      <c r="D541" s="27"/>
      <c r="E541" s="27"/>
      <c r="F541" s="28"/>
      <c r="G541" s="27"/>
      <c r="H541" s="180"/>
      <c r="I541" s="27"/>
      <c r="J541" s="32"/>
      <c r="K541" s="32"/>
      <c r="L541" s="32"/>
      <c r="M541" s="32"/>
      <c r="N541" s="31"/>
      <c r="O541" s="32"/>
      <c r="P541" s="33"/>
      <c r="Q541" s="33"/>
      <c r="R541" s="32"/>
      <c r="S541" s="33"/>
      <c r="T541" s="451"/>
    </row>
    <row r="542" spans="1:20" x14ac:dyDescent="0.35">
      <c r="A542" s="23"/>
      <c r="B542" s="24"/>
      <c r="C542" s="25"/>
      <c r="D542" s="27"/>
      <c r="E542" s="27"/>
      <c r="F542" s="28"/>
      <c r="G542" s="27"/>
      <c r="H542" s="180"/>
      <c r="I542" s="27"/>
      <c r="J542" s="32"/>
      <c r="K542" s="32"/>
      <c r="L542" s="32"/>
      <c r="M542" s="32"/>
      <c r="N542" s="31"/>
      <c r="O542" s="32"/>
      <c r="P542" s="33"/>
      <c r="Q542" s="33"/>
      <c r="R542" s="32"/>
      <c r="S542" s="33"/>
      <c r="T542" s="451"/>
    </row>
    <row r="543" spans="1:20" x14ac:dyDescent="0.35">
      <c r="A543" s="23"/>
      <c r="B543" s="24"/>
      <c r="C543" s="25"/>
      <c r="D543" s="27"/>
      <c r="E543" s="27"/>
      <c r="F543" s="28"/>
      <c r="G543" s="27"/>
      <c r="H543" s="180"/>
      <c r="I543" s="27"/>
      <c r="J543" s="32"/>
      <c r="K543" s="32"/>
      <c r="L543" s="32"/>
      <c r="M543" s="32"/>
      <c r="N543" s="31"/>
      <c r="O543" s="32"/>
      <c r="P543" s="33"/>
      <c r="Q543" s="33"/>
      <c r="R543" s="32"/>
      <c r="S543" s="33"/>
      <c r="T543" s="451"/>
    </row>
    <row r="544" spans="1:20" x14ac:dyDescent="0.35">
      <c r="A544" s="23"/>
      <c r="B544" s="24"/>
      <c r="C544" s="25"/>
      <c r="D544" s="27"/>
      <c r="E544" s="27"/>
      <c r="F544" s="28"/>
      <c r="G544" s="27"/>
      <c r="H544" s="180"/>
      <c r="I544" s="27"/>
      <c r="J544" s="32"/>
      <c r="K544" s="32"/>
      <c r="L544" s="32"/>
      <c r="M544" s="32"/>
      <c r="N544" s="31"/>
      <c r="O544" s="32"/>
      <c r="P544" s="33"/>
      <c r="Q544" s="33"/>
      <c r="R544" s="32"/>
      <c r="S544" s="33"/>
      <c r="T544" s="451"/>
    </row>
    <row r="545" spans="1:20" x14ac:dyDescent="0.35">
      <c r="A545" s="23"/>
      <c r="B545" s="24"/>
      <c r="C545" s="25"/>
      <c r="D545" s="27"/>
      <c r="E545" s="27"/>
      <c r="F545" s="28"/>
      <c r="G545" s="27"/>
      <c r="H545" s="180"/>
      <c r="I545" s="27"/>
      <c r="J545" s="32"/>
      <c r="K545" s="32"/>
      <c r="L545" s="32"/>
      <c r="M545" s="32"/>
      <c r="N545" s="31"/>
      <c r="O545" s="32"/>
      <c r="P545" s="33"/>
      <c r="Q545" s="33"/>
      <c r="R545" s="32"/>
      <c r="S545" s="33"/>
      <c r="T545" s="451"/>
    </row>
    <row r="546" spans="1:20" x14ac:dyDescent="0.35">
      <c r="A546" s="23"/>
      <c r="B546" s="24"/>
      <c r="C546" s="25"/>
      <c r="D546" s="27"/>
      <c r="E546" s="27"/>
      <c r="F546" s="28"/>
      <c r="G546" s="27"/>
      <c r="H546" s="180"/>
      <c r="I546" s="27"/>
      <c r="J546" s="32"/>
      <c r="K546" s="32"/>
      <c r="L546" s="32"/>
      <c r="M546" s="32"/>
      <c r="N546" s="31"/>
      <c r="O546" s="32"/>
      <c r="P546" s="33"/>
      <c r="Q546" s="33"/>
      <c r="R546" s="32"/>
      <c r="S546" s="33"/>
      <c r="T546" s="451"/>
    </row>
    <row r="547" spans="1:20" x14ac:dyDescent="0.35">
      <c r="A547" s="23"/>
      <c r="B547" s="24"/>
      <c r="C547" s="25"/>
      <c r="D547" s="27"/>
      <c r="E547" s="27"/>
      <c r="F547" s="28"/>
      <c r="G547" s="27"/>
      <c r="H547" s="180"/>
      <c r="I547" s="27"/>
      <c r="J547" s="32"/>
      <c r="K547" s="32"/>
      <c r="L547" s="32"/>
      <c r="M547" s="32"/>
      <c r="N547" s="31"/>
      <c r="O547" s="32"/>
      <c r="P547" s="33"/>
      <c r="Q547" s="33"/>
      <c r="R547" s="32"/>
      <c r="S547" s="33"/>
      <c r="T547" s="451"/>
    </row>
    <row r="548" spans="1:20" x14ac:dyDescent="0.35">
      <c r="A548" s="23"/>
      <c r="B548" s="24"/>
      <c r="C548" s="25"/>
      <c r="D548" s="27"/>
      <c r="E548" s="27"/>
      <c r="F548" s="28"/>
      <c r="G548" s="27"/>
      <c r="H548" s="180"/>
      <c r="I548" s="27"/>
      <c r="J548" s="32"/>
      <c r="K548" s="32"/>
      <c r="L548" s="32"/>
      <c r="M548" s="32"/>
      <c r="N548" s="31"/>
      <c r="O548" s="32"/>
      <c r="P548" s="33"/>
      <c r="Q548" s="33"/>
      <c r="R548" s="32"/>
      <c r="S548" s="33"/>
      <c r="T548" s="451"/>
    </row>
    <row r="549" spans="1:20" x14ac:dyDescent="0.35">
      <c r="A549" s="23"/>
      <c r="B549" s="24"/>
      <c r="C549" s="25"/>
      <c r="D549" s="27"/>
      <c r="E549" s="27"/>
      <c r="F549" s="28"/>
      <c r="G549" s="27"/>
      <c r="H549" s="180"/>
      <c r="I549" s="27"/>
      <c r="J549" s="32"/>
      <c r="K549" s="32"/>
      <c r="L549" s="32"/>
      <c r="M549" s="32"/>
      <c r="N549" s="31"/>
      <c r="O549" s="32"/>
      <c r="P549" s="33"/>
      <c r="Q549" s="33"/>
      <c r="R549" s="32"/>
      <c r="S549" s="33"/>
      <c r="T549" s="451"/>
    </row>
    <row r="550" spans="1:20" x14ac:dyDescent="0.35">
      <c r="A550" s="23"/>
      <c r="B550" s="24"/>
      <c r="C550" s="25"/>
      <c r="D550" s="27"/>
      <c r="E550" s="27"/>
      <c r="F550" s="28"/>
      <c r="G550" s="27"/>
      <c r="H550" s="180"/>
      <c r="I550" s="27"/>
      <c r="J550" s="32"/>
      <c r="K550" s="32"/>
      <c r="L550" s="32"/>
      <c r="M550" s="32"/>
      <c r="N550" s="31"/>
      <c r="O550" s="32"/>
      <c r="P550" s="33"/>
      <c r="Q550" s="33"/>
      <c r="R550" s="32"/>
      <c r="S550" s="33"/>
      <c r="T550" s="451"/>
    </row>
    <row r="551" spans="1:20" x14ac:dyDescent="0.35">
      <c r="A551" s="23"/>
      <c r="B551" s="24"/>
      <c r="C551" s="25"/>
      <c r="D551" s="27"/>
      <c r="E551" s="27"/>
      <c r="F551" s="28"/>
      <c r="G551" s="27"/>
      <c r="H551" s="180"/>
      <c r="I551" s="27"/>
      <c r="J551" s="32"/>
      <c r="K551" s="32"/>
      <c r="L551" s="32"/>
      <c r="M551" s="32"/>
      <c r="N551" s="31"/>
      <c r="O551" s="32"/>
      <c r="P551" s="33"/>
      <c r="Q551" s="33"/>
      <c r="R551" s="32"/>
      <c r="S551" s="33"/>
      <c r="T551" s="451"/>
    </row>
    <row r="552" spans="1:20" x14ac:dyDescent="0.35">
      <c r="A552" s="23"/>
      <c r="B552" s="24"/>
      <c r="C552" s="25"/>
      <c r="D552" s="27"/>
      <c r="E552" s="27"/>
      <c r="F552" s="28"/>
      <c r="G552" s="27"/>
      <c r="H552" s="180"/>
      <c r="I552" s="27"/>
      <c r="J552" s="32"/>
      <c r="K552" s="32"/>
      <c r="L552" s="32"/>
      <c r="M552" s="32"/>
      <c r="N552" s="31"/>
      <c r="O552" s="32"/>
      <c r="P552" s="33"/>
      <c r="Q552" s="33"/>
      <c r="R552" s="32"/>
      <c r="S552" s="33"/>
      <c r="T552" s="451"/>
    </row>
    <row r="553" spans="1:20" x14ac:dyDescent="0.35">
      <c r="A553" s="23"/>
      <c r="B553" s="24"/>
      <c r="C553" s="25"/>
      <c r="D553" s="27"/>
      <c r="E553" s="27"/>
      <c r="F553" s="28"/>
      <c r="G553" s="27"/>
      <c r="H553" s="180"/>
      <c r="I553" s="27"/>
      <c r="J553" s="32"/>
      <c r="K553" s="32"/>
      <c r="L553" s="32"/>
      <c r="M553" s="32"/>
      <c r="N553" s="31"/>
      <c r="O553" s="32"/>
      <c r="P553" s="33"/>
      <c r="Q553" s="33"/>
      <c r="R553" s="32"/>
      <c r="S553" s="33"/>
      <c r="T553" s="451"/>
    </row>
    <row r="554" spans="1:20" x14ac:dyDescent="0.35">
      <c r="A554" s="23"/>
      <c r="B554" s="24"/>
      <c r="C554" s="25"/>
      <c r="D554" s="27"/>
      <c r="E554" s="27"/>
      <c r="F554" s="28"/>
      <c r="G554" s="27"/>
      <c r="H554" s="180"/>
      <c r="I554" s="27"/>
      <c r="J554" s="32"/>
      <c r="K554" s="32"/>
      <c r="L554" s="32"/>
      <c r="M554" s="32"/>
      <c r="N554" s="31"/>
      <c r="O554" s="32"/>
      <c r="P554" s="33"/>
      <c r="Q554" s="33"/>
      <c r="R554" s="32"/>
      <c r="S554" s="33"/>
      <c r="T554" s="451"/>
    </row>
    <row r="555" spans="1:20" x14ac:dyDescent="0.35">
      <c r="A555" s="23"/>
      <c r="B555" s="24"/>
      <c r="C555" s="25"/>
      <c r="D555" s="27"/>
      <c r="E555" s="27"/>
      <c r="F555" s="28"/>
      <c r="G555" s="27"/>
      <c r="H555" s="180"/>
      <c r="I555" s="27"/>
      <c r="J555" s="32"/>
      <c r="K555" s="32"/>
      <c r="L555" s="32"/>
      <c r="M555" s="32"/>
      <c r="N555" s="31"/>
      <c r="O555" s="32"/>
      <c r="P555" s="33"/>
      <c r="Q555" s="33"/>
      <c r="R555" s="32"/>
      <c r="S555" s="33"/>
      <c r="T555" s="451"/>
    </row>
    <row r="556" spans="1:20" x14ac:dyDescent="0.35">
      <c r="A556" s="23"/>
      <c r="B556" s="24"/>
      <c r="C556" s="25"/>
      <c r="D556" s="27"/>
      <c r="E556" s="27"/>
      <c r="F556" s="28"/>
      <c r="G556" s="27"/>
      <c r="H556" s="180"/>
      <c r="I556" s="27"/>
      <c r="J556" s="32"/>
      <c r="K556" s="32"/>
      <c r="L556" s="32"/>
      <c r="M556" s="32"/>
      <c r="N556" s="31"/>
      <c r="O556" s="32"/>
      <c r="P556" s="33"/>
      <c r="Q556" s="33"/>
      <c r="R556" s="32"/>
      <c r="S556" s="33"/>
      <c r="T556" s="451"/>
    </row>
    <row r="557" spans="1:20" x14ac:dyDescent="0.35">
      <c r="A557" s="23"/>
      <c r="B557" s="24"/>
      <c r="C557" s="25"/>
      <c r="D557" s="27"/>
      <c r="E557" s="27"/>
      <c r="F557" s="28"/>
      <c r="G557" s="27"/>
      <c r="H557" s="180"/>
      <c r="I557" s="27"/>
      <c r="J557" s="32"/>
      <c r="K557" s="32"/>
      <c r="L557" s="32"/>
      <c r="M557" s="32"/>
      <c r="N557" s="31"/>
      <c r="O557" s="32"/>
      <c r="P557" s="33"/>
      <c r="Q557" s="33"/>
      <c r="R557" s="32"/>
      <c r="S557" s="33"/>
      <c r="T557" s="451"/>
    </row>
    <row r="558" spans="1:20" x14ac:dyDescent="0.35">
      <c r="A558" s="23"/>
      <c r="B558" s="24"/>
      <c r="C558" s="25"/>
      <c r="D558" s="27"/>
      <c r="E558" s="27"/>
      <c r="F558" s="28"/>
      <c r="G558" s="27"/>
      <c r="H558" s="180"/>
      <c r="I558" s="27"/>
      <c r="J558" s="32"/>
      <c r="K558" s="32"/>
      <c r="L558" s="32"/>
      <c r="M558" s="32"/>
      <c r="N558" s="31"/>
      <c r="O558" s="32"/>
      <c r="P558" s="33"/>
      <c r="Q558" s="33"/>
      <c r="R558" s="32"/>
      <c r="S558" s="33"/>
      <c r="T558" s="451"/>
    </row>
    <row r="559" spans="1:20" x14ac:dyDescent="0.35">
      <c r="A559" s="23"/>
      <c r="B559" s="24"/>
      <c r="C559" s="25"/>
      <c r="D559" s="27"/>
      <c r="E559" s="27"/>
      <c r="F559" s="28"/>
      <c r="G559" s="27"/>
      <c r="H559" s="180"/>
      <c r="I559" s="27"/>
      <c r="J559" s="32"/>
      <c r="K559" s="32"/>
      <c r="L559" s="32"/>
      <c r="M559" s="32"/>
      <c r="N559" s="31"/>
      <c r="O559" s="32"/>
      <c r="P559" s="33"/>
      <c r="Q559" s="33"/>
      <c r="R559" s="32"/>
      <c r="S559" s="33"/>
      <c r="T559" s="451"/>
    </row>
    <row r="560" spans="1:20" x14ac:dyDescent="0.35">
      <c r="A560" s="23"/>
      <c r="B560" s="24"/>
      <c r="C560" s="25"/>
      <c r="D560" s="27"/>
      <c r="E560" s="27"/>
      <c r="F560" s="28"/>
      <c r="G560" s="27"/>
      <c r="H560" s="180"/>
      <c r="I560" s="27"/>
      <c r="J560" s="32"/>
      <c r="K560" s="32"/>
      <c r="L560" s="32"/>
      <c r="M560" s="32"/>
      <c r="N560" s="31"/>
      <c r="O560" s="32"/>
      <c r="P560" s="33"/>
      <c r="Q560" s="33"/>
      <c r="R560" s="32"/>
      <c r="S560" s="33"/>
      <c r="T560" s="451"/>
    </row>
    <row r="561" spans="1:20" x14ac:dyDescent="0.35">
      <c r="A561" s="23"/>
      <c r="B561" s="24"/>
      <c r="C561" s="25"/>
      <c r="D561" s="27"/>
      <c r="E561" s="27"/>
      <c r="F561" s="28"/>
      <c r="G561" s="27"/>
      <c r="H561" s="180"/>
      <c r="I561" s="27"/>
      <c r="J561" s="32"/>
      <c r="K561" s="32"/>
      <c r="L561" s="32"/>
      <c r="M561" s="32"/>
      <c r="N561" s="31"/>
      <c r="O561" s="32"/>
      <c r="P561" s="33"/>
      <c r="Q561" s="33"/>
      <c r="R561" s="32"/>
      <c r="S561" s="33"/>
      <c r="T561" s="451"/>
    </row>
    <row r="562" spans="1:20" x14ac:dyDescent="0.35">
      <c r="A562" s="23"/>
      <c r="B562" s="24"/>
      <c r="C562" s="25"/>
      <c r="D562" s="27"/>
      <c r="E562" s="27"/>
      <c r="F562" s="28"/>
      <c r="G562" s="27"/>
      <c r="H562" s="180"/>
      <c r="I562" s="27"/>
      <c r="J562" s="32"/>
      <c r="K562" s="32"/>
      <c r="L562" s="32"/>
      <c r="M562" s="32"/>
      <c r="N562" s="31"/>
      <c r="O562" s="32"/>
      <c r="P562" s="33"/>
      <c r="Q562" s="33"/>
      <c r="R562" s="32"/>
      <c r="S562" s="33"/>
      <c r="T562" s="451"/>
    </row>
    <row r="563" spans="1:20" x14ac:dyDescent="0.35">
      <c r="A563" s="23"/>
      <c r="B563" s="24"/>
      <c r="C563" s="25"/>
      <c r="D563" s="27"/>
      <c r="E563" s="27"/>
      <c r="F563" s="28"/>
      <c r="G563" s="27"/>
      <c r="H563" s="180"/>
      <c r="I563" s="27"/>
      <c r="J563" s="32"/>
      <c r="K563" s="32"/>
      <c r="L563" s="32"/>
      <c r="M563" s="32"/>
      <c r="N563" s="31"/>
      <c r="O563" s="32"/>
      <c r="P563" s="33"/>
      <c r="Q563" s="33"/>
      <c r="R563" s="32"/>
      <c r="S563" s="33"/>
      <c r="T563" s="451"/>
    </row>
    <row r="564" spans="1:20" x14ac:dyDescent="0.35">
      <c r="A564" s="23"/>
      <c r="B564" s="24"/>
      <c r="C564" s="25"/>
      <c r="D564" s="27"/>
      <c r="E564" s="27"/>
      <c r="F564" s="28"/>
      <c r="G564" s="27"/>
      <c r="H564" s="180"/>
      <c r="I564" s="27"/>
      <c r="J564" s="32"/>
      <c r="K564" s="32"/>
      <c r="L564" s="32"/>
      <c r="M564" s="32"/>
      <c r="N564" s="31"/>
      <c r="O564" s="32"/>
      <c r="P564" s="33"/>
      <c r="Q564" s="33"/>
      <c r="R564" s="32"/>
      <c r="S564" s="33"/>
      <c r="T564" s="451"/>
    </row>
    <row r="565" spans="1:20" x14ac:dyDescent="0.35">
      <c r="A565" s="23"/>
      <c r="B565" s="24"/>
      <c r="C565" s="25"/>
      <c r="D565" s="27"/>
      <c r="E565" s="27"/>
      <c r="F565" s="28"/>
      <c r="G565" s="27"/>
      <c r="H565" s="180"/>
      <c r="I565" s="27"/>
      <c r="J565" s="32"/>
      <c r="K565" s="32"/>
      <c r="L565" s="32"/>
      <c r="M565" s="32"/>
      <c r="N565" s="31"/>
      <c r="O565" s="32"/>
      <c r="P565" s="33"/>
      <c r="Q565" s="33"/>
      <c r="R565" s="32"/>
      <c r="S565" s="33"/>
      <c r="T565" s="451"/>
    </row>
    <row r="566" spans="1:20" x14ac:dyDescent="0.35">
      <c r="A566" s="23"/>
      <c r="B566" s="24"/>
      <c r="C566" s="25"/>
      <c r="D566" s="27"/>
      <c r="E566" s="27"/>
      <c r="F566" s="28"/>
      <c r="G566" s="27"/>
      <c r="H566" s="180"/>
      <c r="I566" s="27"/>
      <c r="J566" s="32"/>
      <c r="K566" s="32"/>
      <c r="L566" s="32"/>
      <c r="M566" s="32"/>
      <c r="N566" s="31"/>
      <c r="O566" s="32"/>
      <c r="P566" s="33"/>
      <c r="Q566" s="33"/>
      <c r="R566" s="32"/>
      <c r="S566" s="33"/>
      <c r="T566" s="451"/>
    </row>
    <row r="567" spans="1:20" x14ac:dyDescent="0.35">
      <c r="A567" s="23"/>
      <c r="B567" s="24"/>
      <c r="C567" s="25"/>
      <c r="D567" s="27"/>
      <c r="E567" s="27"/>
      <c r="F567" s="28"/>
      <c r="G567" s="27"/>
      <c r="H567" s="180"/>
      <c r="I567" s="27"/>
      <c r="J567" s="32"/>
      <c r="K567" s="32"/>
      <c r="L567" s="32"/>
      <c r="M567" s="32"/>
      <c r="N567" s="31"/>
      <c r="O567" s="32"/>
      <c r="P567" s="33"/>
      <c r="Q567" s="33"/>
      <c r="R567" s="32"/>
      <c r="S567" s="33"/>
      <c r="T567" s="451"/>
    </row>
    <row r="568" spans="1:20" x14ac:dyDescent="0.35">
      <c r="A568" s="23"/>
      <c r="B568" s="24"/>
      <c r="C568" s="25"/>
      <c r="D568" s="27"/>
      <c r="E568" s="27"/>
      <c r="F568" s="28"/>
      <c r="G568" s="27"/>
      <c r="H568" s="180"/>
      <c r="I568" s="27"/>
      <c r="J568" s="32"/>
      <c r="K568" s="32"/>
      <c r="L568" s="32"/>
      <c r="M568" s="32"/>
      <c r="N568" s="31"/>
      <c r="O568" s="32"/>
      <c r="P568" s="33"/>
      <c r="Q568" s="33"/>
      <c r="R568" s="32"/>
      <c r="S568" s="33"/>
      <c r="T568" s="451"/>
    </row>
    <row r="569" spans="1:20" x14ac:dyDescent="0.35">
      <c r="A569" s="23"/>
      <c r="B569" s="24"/>
      <c r="C569" s="25"/>
      <c r="D569" s="27"/>
      <c r="E569" s="27"/>
      <c r="F569" s="28"/>
      <c r="G569" s="27"/>
      <c r="H569" s="180"/>
      <c r="I569" s="27"/>
      <c r="J569" s="32"/>
      <c r="K569" s="32"/>
      <c r="L569" s="32"/>
      <c r="M569" s="32"/>
      <c r="N569" s="31"/>
      <c r="O569" s="32"/>
      <c r="P569" s="33"/>
      <c r="Q569" s="33"/>
      <c r="R569" s="32"/>
      <c r="S569" s="33"/>
      <c r="T569" s="451"/>
    </row>
    <row r="570" spans="1:20" x14ac:dyDescent="0.35">
      <c r="A570" s="23"/>
      <c r="B570" s="24"/>
      <c r="C570" s="25"/>
      <c r="D570" s="27"/>
      <c r="E570" s="27"/>
      <c r="F570" s="28"/>
      <c r="G570" s="27"/>
      <c r="H570" s="180"/>
      <c r="I570" s="27"/>
      <c r="J570" s="32"/>
      <c r="K570" s="32"/>
      <c r="L570" s="32"/>
      <c r="M570" s="32"/>
      <c r="N570" s="31"/>
      <c r="O570" s="32"/>
      <c r="P570" s="33"/>
      <c r="Q570" s="33"/>
      <c r="R570" s="32"/>
      <c r="S570" s="33"/>
      <c r="T570" s="451"/>
    </row>
    <row r="571" spans="1:20" x14ac:dyDescent="0.35">
      <c r="A571" s="23"/>
      <c r="B571" s="24"/>
      <c r="C571" s="25"/>
      <c r="D571" s="27"/>
      <c r="E571" s="27"/>
      <c r="F571" s="28"/>
      <c r="G571" s="27"/>
      <c r="H571" s="180"/>
      <c r="I571" s="27"/>
      <c r="J571" s="32"/>
      <c r="K571" s="32"/>
      <c r="L571" s="32"/>
      <c r="M571" s="32"/>
      <c r="N571" s="31"/>
      <c r="O571" s="32"/>
      <c r="P571" s="33"/>
      <c r="Q571" s="33"/>
      <c r="R571" s="32"/>
      <c r="S571" s="33"/>
      <c r="T571" s="451"/>
    </row>
    <row r="572" spans="1:20" x14ac:dyDescent="0.35">
      <c r="A572" s="23"/>
      <c r="B572" s="24"/>
      <c r="C572" s="25"/>
      <c r="D572" s="27"/>
      <c r="E572" s="27"/>
      <c r="F572" s="28"/>
      <c r="G572" s="27"/>
      <c r="H572" s="180"/>
      <c r="I572" s="27"/>
      <c r="J572" s="32"/>
      <c r="K572" s="32"/>
      <c r="L572" s="32"/>
      <c r="M572" s="32"/>
      <c r="N572" s="31"/>
      <c r="O572" s="32"/>
      <c r="P572" s="33"/>
      <c r="Q572" s="33"/>
      <c r="R572" s="32"/>
      <c r="S572" s="33"/>
      <c r="T572" s="451"/>
    </row>
    <row r="573" spans="1:20" x14ac:dyDescent="0.35">
      <c r="A573" s="23"/>
      <c r="B573" s="24"/>
      <c r="C573" s="25"/>
      <c r="D573" s="27"/>
      <c r="E573" s="27"/>
      <c r="F573" s="28"/>
      <c r="G573" s="27"/>
      <c r="H573" s="180"/>
      <c r="I573" s="27"/>
      <c r="J573" s="32"/>
      <c r="K573" s="32"/>
      <c r="L573" s="32"/>
      <c r="M573" s="32"/>
      <c r="N573" s="31"/>
      <c r="O573" s="32"/>
      <c r="P573" s="33"/>
      <c r="Q573" s="33"/>
      <c r="R573" s="32"/>
      <c r="S573" s="33"/>
      <c r="T573" s="451"/>
    </row>
    <row r="574" spans="1:20" x14ac:dyDescent="0.35">
      <c r="A574" s="23"/>
      <c r="B574" s="24"/>
      <c r="C574" s="25"/>
      <c r="D574" s="27"/>
      <c r="E574" s="27"/>
      <c r="F574" s="28"/>
      <c r="G574" s="27"/>
      <c r="H574" s="180"/>
      <c r="I574" s="27"/>
      <c r="J574" s="32"/>
      <c r="K574" s="32"/>
      <c r="L574" s="32"/>
      <c r="M574" s="32"/>
      <c r="N574" s="31"/>
      <c r="O574" s="32"/>
      <c r="P574" s="33"/>
      <c r="Q574" s="33"/>
      <c r="R574" s="32"/>
      <c r="S574" s="33"/>
      <c r="T574" s="451"/>
    </row>
    <row r="575" spans="1:20" x14ac:dyDescent="0.35">
      <c r="A575" s="23"/>
      <c r="B575" s="24"/>
      <c r="C575" s="25"/>
      <c r="D575" s="27"/>
      <c r="E575" s="27"/>
      <c r="F575" s="28"/>
      <c r="G575" s="27"/>
      <c r="H575" s="180"/>
      <c r="I575" s="27"/>
      <c r="J575" s="32"/>
      <c r="K575" s="32"/>
      <c r="L575" s="32"/>
      <c r="M575" s="32"/>
      <c r="N575" s="31"/>
      <c r="O575" s="32"/>
      <c r="P575" s="33"/>
      <c r="Q575" s="33"/>
      <c r="R575" s="32"/>
      <c r="S575" s="33"/>
      <c r="T575" s="451"/>
    </row>
    <row r="576" spans="1:20" x14ac:dyDescent="0.35">
      <c r="A576" s="23"/>
      <c r="B576" s="24"/>
      <c r="C576" s="25"/>
      <c r="D576" s="27"/>
      <c r="E576" s="27"/>
      <c r="F576" s="28"/>
      <c r="G576" s="27"/>
      <c r="H576" s="180"/>
      <c r="I576" s="27"/>
      <c r="J576" s="32"/>
      <c r="K576" s="32"/>
      <c r="L576" s="32"/>
      <c r="M576" s="32"/>
      <c r="N576" s="31"/>
      <c r="O576" s="32"/>
      <c r="P576" s="33"/>
      <c r="Q576" s="33"/>
      <c r="R576" s="32"/>
      <c r="S576" s="33"/>
      <c r="T576" s="451"/>
    </row>
    <row r="577" spans="1:20" x14ac:dyDescent="0.35">
      <c r="A577" s="23"/>
      <c r="B577" s="24"/>
      <c r="C577" s="25"/>
      <c r="D577" s="27"/>
      <c r="E577" s="27"/>
      <c r="F577" s="28"/>
      <c r="G577" s="27"/>
      <c r="H577" s="180"/>
      <c r="I577" s="27"/>
      <c r="J577" s="32"/>
      <c r="K577" s="32"/>
      <c r="L577" s="32"/>
      <c r="M577" s="32"/>
      <c r="N577" s="31"/>
      <c r="O577" s="32"/>
      <c r="P577" s="33"/>
      <c r="Q577" s="33"/>
      <c r="R577" s="32"/>
      <c r="S577" s="33"/>
      <c r="T577" s="451"/>
    </row>
    <row r="578" spans="1:20" x14ac:dyDescent="0.35">
      <c r="A578" s="23"/>
      <c r="B578" s="24"/>
      <c r="C578" s="25"/>
      <c r="D578" s="27"/>
      <c r="E578" s="27"/>
      <c r="F578" s="28"/>
      <c r="G578" s="27"/>
      <c r="H578" s="180"/>
      <c r="I578" s="27"/>
      <c r="J578" s="32"/>
      <c r="K578" s="32"/>
      <c r="L578" s="32"/>
      <c r="M578" s="32"/>
      <c r="N578" s="31"/>
      <c r="O578" s="32"/>
      <c r="P578" s="33"/>
      <c r="Q578" s="33"/>
      <c r="R578" s="32"/>
      <c r="S578" s="33"/>
      <c r="T578" s="451"/>
    </row>
    <row r="579" spans="1:20" x14ac:dyDescent="0.35">
      <c r="A579" s="23"/>
      <c r="B579" s="24"/>
      <c r="C579" s="25"/>
      <c r="D579" s="27"/>
      <c r="E579" s="27"/>
      <c r="F579" s="28"/>
      <c r="G579" s="27"/>
      <c r="H579" s="180"/>
      <c r="I579" s="27"/>
      <c r="J579" s="32"/>
      <c r="K579" s="32"/>
      <c r="L579" s="32"/>
      <c r="M579" s="32"/>
      <c r="N579" s="31"/>
      <c r="O579" s="32"/>
      <c r="P579" s="33"/>
      <c r="Q579" s="33"/>
      <c r="R579" s="32"/>
      <c r="S579" s="33"/>
      <c r="T579" s="451"/>
    </row>
    <row r="580" spans="1:20" x14ac:dyDescent="0.35">
      <c r="A580" s="23"/>
      <c r="B580" s="24"/>
      <c r="C580" s="25"/>
      <c r="D580" s="27"/>
      <c r="E580" s="27"/>
      <c r="F580" s="28"/>
      <c r="G580" s="27"/>
      <c r="H580" s="180"/>
      <c r="I580" s="27"/>
      <c r="J580" s="32"/>
      <c r="K580" s="32"/>
      <c r="L580" s="32"/>
      <c r="M580" s="32"/>
      <c r="N580" s="31"/>
      <c r="O580" s="32"/>
      <c r="P580" s="33"/>
      <c r="Q580" s="33"/>
      <c r="R580" s="32"/>
      <c r="S580" s="33"/>
      <c r="T580" s="451"/>
    </row>
    <row r="581" spans="1:20" x14ac:dyDescent="0.35">
      <c r="A581" s="23"/>
      <c r="B581" s="24"/>
      <c r="C581" s="25"/>
      <c r="D581" s="27"/>
      <c r="E581" s="27"/>
      <c r="F581" s="28"/>
      <c r="G581" s="27"/>
      <c r="H581" s="180"/>
      <c r="I581" s="27"/>
      <c r="J581" s="32"/>
      <c r="K581" s="32"/>
      <c r="L581" s="32"/>
      <c r="M581" s="32"/>
      <c r="N581" s="31"/>
      <c r="O581" s="32"/>
      <c r="P581" s="33"/>
      <c r="Q581" s="33"/>
      <c r="R581" s="32"/>
      <c r="S581" s="33"/>
      <c r="T581" s="451"/>
    </row>
    <row r="582" spans="1:20" x14ac:dyDescent="0.35">
      <c r="A582" s="23"/>
      <c r="B582" s="24"/>
      <c r="C582" s="25"/>
      <c r="D582" s="27"/>
      <c r="E582" s="27"/>
      <c r="F582" s="28"/>
      <c r="G582" s="27"/>
      <c r="H582" s="180"/>
      <c r="I582" s="27"/>
      <c r="J582" s="32"/>
      <c r="K582" s="32"/>
      <c r="L582" s="32"/>
      <c r="M582" s="32"/>
      <c r="N582" s="31"/>
      <c r="O582" s="32"/>
      <c r="P582" s="33"/>
      <c r="Q582" s="33"/>
      <c r="R582" s="32"/>
      <c r="S582" s="33"/>
      <c r="T582" s="451"/>
    </row>
    <row r="583" spans="1:20" x14ac:dyDescent="0.35">
      <c r="A583" s="23"/>
      <c r="B583" s="24"/>
      <c r="C583" s="25"/>
      <c r="D583" s="27"/>
      <c r="E583" s="27"/>
      <c r="F583" s="28"/>
      <c r="G583" s="27"/>
      <c r="H583" s="180"/>
      <c r="I583" s="27"/>
      <c r="J583" s="32"/>
      <c r="K583" s="32"/>
      <c r="L583" s="32"/>
      <c r="M583" s="32"/>
      <c r="N583" s="31"/>
      <c r="O583" s="32"/>
      <c r="P583" s="33"/>
      <c r="Q583" s="33"/>
      <c r="R583" s="32"/>
      <c r="S583" s="33"/>
      <c r="T583" s="451"/>
    </row>
    <row r="584" spans="1:20" x14ac:dyDescent="0.35">
      <c r="A584" s="23"/>
      <c r="B584" s="24"/>
      <c r="C584" s="25"/>
      <c r="D584" s="27"/>
      <c r="E584" s="27"/>
      <c r="F584" s="28"/>
      <c r="G584" s="27"/>
      <c r="H584" s="180"/>
      <c r="I584" s="27"/>
      <c r="J584" s="32"/>
      <c r="K584" s="32"/>
      <c r="L584" s="32"/>
      <c r="M584" s="32"/>
      <c r="N584" s="31"/>
      <c r="O584" s="32"/>
      <c r="P584" s="33"/>
      <c r="Q584" s="33"/>
      <c r="R584" s="32"/>
      <c r="S584" s="33"/>
      <c r="T584" s="451"/>
    </row>
    <row r="585" spans="1:20" x14ac:dyDescent="0.35">
      <c r="A585" s="23"/>
      <c r="B585" s="24"/>
      <c r="C585" s="25"/>
      <c r="D585" s="27"/>
      <c r="E585" s="27"/>
      <c r="F585" s="28"/>
      <c r="G585" s="27"/>
      <c r="H585" s="180"/>
      <c r="I585" s="27"/>
      <c r="J585" s="32"/>
      <c r="K585" s="32"/>
      <c r="L585" s="32"/>
      <c r="M585" s="32"/>
      <c r="N585" s="31"/>
      <c r="O585" s="32"/>
      <c r="P585" s="33"/>
      <c r="Q585" s="33"/>
      <c r="R585" s="32"/>
      <c r="S585" s="33"/>
      <c r="T585" s="451"/>
    </row>
    <row r="586" spans="1:20" x14ac:dyDescent="0.35">
      <c r="A586" s="23"/>
      <c r="B586" s="24"/>
      <c r="C586" s="25"/>
      <c r="D586" s="27"/>
      <c r="E586" s="27"/>
      <c r="F586" s="28"/>
      <c r="G586" s="27"/>
      <c r="H586" s="180"/>
      <c r="I586" s="27"/>
      <c r="J586" s="32"/>
      <c r="K586" s="32"/>
      <c r="L586" s="32"/>
      <c r="M586" s="32"/>
      <c r="N586" s="31"/>
      <c r="O586" s="32"/>
      <c r="P586" s="33"/>
      <c r="Q586" s="33"/>
      <c r="R586" s="32"/>
      <c r="S586" s="33"/>
      <c r="T586" s="451"/>
    </row>
    <row r="587" spans="1:20" x14ac:dyDescent="0.35">
      <c r="A587" s="23"/>
      <c r="B587" s="24"/>
      <c r="C587" s="25"/>
      <c r="D587" s="27"/>
      <c r="E587" s="27"/>
      <c r="F587" s="28"/>
      <c r="G587" s="27"/>
      <c r="H587" s="180"/>
      <c r="I587" s="27"/>
      <c r="J587" s="32"/>
      <c r="K587" s="32"/>
      <c r="L587" s="32"/>
      <c r="M587" s="32"/>
      <c r="N587" s="31"/>
      <c r="O587" s="32"/>
      <c r="P587" s="33"/>
      <c r="Q587" s="33"/>
      <c r="R587" s="32"/>
      <c r="S587" s="33"/>
      <c r="T587" s="451"/>
    </row>
    <row r="588" spans="1:20" x14ac:dyDescent="0.35">
      <c r="A588" s="23"/>
      <c r="B588" s="24"/>
      <c r="C588" s="25"/>
      <c r="D588" s="27"/>
      <c r="E588" s="27"/>
      <c r="F588" s="28"/>
      <c r="G588" s="27"/>
      <c r="H588" s="180"/>
      <c r="I588" s="27"/>
      <c r="J588" s="32"/>
      <c r="K588" s="32"/>
      <c r="L588" s="32"/>
      <c r="M588" s="32"/>
      <c r="N588" s="31"/>
      <c r="O588" s="32"/>
      <c r="P588" s="33"/>
      <c r="Q588" s="33"/>
      <c r="R588" s="32"/>
      <c r="S588" s="33"/>
      <c r="T588" s="451"/>
    </row>
    <row r="589" spans="1:20" x14ac:dyDescent="0.35">
      <c r="A589" s="23"/>
      <c r="B589" s="24"/>
      <c r="C589" s="25"/>
      <c r="D589" s="27"/>
      <c r="E589" s="27"/>
      <c r="F589" s="28"/>
      <c r="G589" s="27"/>
      <c r="H589" s="180"/>
      <c r="I589" s="27"/>
      <c r="J589" s="32"/>
      <c r="K589" s="32"/>
      <c r="L589" s="32"/>
      <c r="M589" s="32"/>
      <c r="N589" s="31"/>
      <c r="O589" s="32"/>
      <c r="P589" s="33"/>
      <c r="Q589" s="33"/>
      <c r="R589" s="32"/>
      <c r="S589" s="33"/>
      <c r="T589" s="451"/>
    </row>
    <row r="590" spans="1:20" x14ac:dyDescent="0.35">
      <c r="A590" s="23"/>
      <c r="B590" s="24"/>
      <c r="C590" s="25"/>
      <c r="D590" s="27"/>
      <c r="E590" s="27"/>
      <c r="F590" s="28"/>
      <c r="G590" s="27"/>
      <c r="H590" s="180"/>
      <c r="I590" s="27"/>
      <c r="J590" s="32"/>
      <c r="K590" s="32"/>
      <c r="L590" s="32"/>
      <c r="M590" s="32"/>
      <c r="N590" s="31"/>
      <c r="O590" s="32"/>
      <c r="P590" s="33"/>
      <c r="Q590" s="33"/>
      <c r="R590" s="32"/>
      <c r="S590" s="33"/>
      <c r="T590" s="451"/>
    </row>
    <row r="591" spans="1:20" x14ac:dyDescent="0.35">
      <c r="A591" s="23"/>
      <c r="B591" s="24"/>
      <c r="C591" s="25"/>
      <c r="D591" s="27"/>
      <c r="E591" s="27"/>
      <c r="F591" s="28"/>
      <c r="G591" s="27"/>
      <c r="H591" s="180"/>
      <c r="I591" s="27"/>
      <c r="J591" s="32"/>
      <c r="K591" s="32"/>
      <c r="L591" s="32"/>
      <c r="M591" s="32"/>
      <c r="N591" s="31"/>
      <c r="O591" s="32"/>
      <c r="P591" s="33"/>
      <c r="Q591" s="33"/>
      <c r="R591" s="32"/>
      <c r="S591" s="33"/>
      <c r="T591" s="451"/>
    </row>
    <row r="592" spans="1:20" x14ac:dyDescent="0.35">
      <c r="A592" s="23"/>
      <c r="B592" s="24"/>
      <c r="C592" s="25"/>
      <c r="D592" s="27"/>
      <c r="E592" s="27"/>
      <c r="F592" s="28"/>
      <c r="G592" s="27"/>
      <c r="H592" s="180"/>
      <c r="I592" s="27"/>
      <c r="J592" s="32"/>
      <c r="K592" s="32"/>
      <c r="L592" s="32"/>
      <c r="M592" s="32"/>
      <c r="N592" s="31"/>
      <c r="O592" s="32"/>
      <c r="P592" s="33"/>
      <c r="Q592" s="33"/>
      <c r="R592" s="32"/>
      <c r="S592" s="33"/>
      <c r="T592" s="451"/>
    </row>
    <row r="593" spans="1:20" x14ac:dyDescent="0.35">
      <c r="A593" s="23"/>
      <c r="B593" s="24"/>
      <c r="C593" s="25"/>
      <c r="D593" s="27"/>
      <c r="E593" s="27"/>
      <c r="F593" s="28"/>
      <c r="G593" s="27"/>
      <c r="H593" s="180"/>
      <c r="I593" s="27"/>
      <c r="J593" s="32"/>
      <c r="K593" s="32"/>
      <c r="L593" s="32"/>
      <c r="M593" s="32"/>
      <c r="N593" s="31"/>
      <c r="O593" s="32"/>
      <c r="P593" s="33"/>
      <c r="Q593" s="33"/>
      <c r="R593" s="32"/>
      <c r="S593" s="33"/>
      <c r="T593" s="451"/>
    </row>
    <row r="594" spans="1:20" x14ac:dyDescent="0.35">
      <c r="A594" s="23"/>
      <c r="B594" s="24"/>
      <c r="C594" s="25"/>
      <c r="D594" s="27"/>
      <c r="E594" s="27"/>
      <c r="F594" s="28"/>
      <c r="G594" s="27"/>
      <c r="H594" s="180"/>
      <c r="I594" s="27"/>
      <c r="J594" s="32"/>
      <c r="K594" s="32"/>
      <c r="L594" s="32"/>
      <c r="M594" s="32"/>
      <c r="N594" s="31"/>
      <c r="O594" s="32"/>
      <c r="P594" s="33"/>
      <c r="Q594" s="33"/>
      <c r="R594" s="32"/>
      <c r="S594" s="33"/>
      <c r="T594" s="451"/>
    </row>
    <row r="595" spans="1:20" x14ac:dyDescent="0.35">
      <c r="A595" s="23"/>
      <c r="B595" s="24"/>
      <c r="C595" s="25"/>
      <c r="D595" s="27"/>
      <c r="E595" s="27"/>
      <c r="F595" s="28"/>
      <c r="G595" s="27"/>
      <c r="H595" s="180"/>
      <c r="I595" s="27"/>
      <c r="J595" s="32"/>
      <c r="K595" s="32"/>
      <c r="L595" s="32"/>
      <c r="M595" s="32"/>
      <c r="N595" s="31"/>
      <c r="O595" s="32"/>
      <c r="P595" s="33"/>
      <c r="Q595" s="33"/>
      <c r="R595" s="32"/>
      <c r="S595" s="33"/>
      <c r="T595" s="451"/>
    </row>
    <row r="596" spans="1:20" x14ac:dyDescent="0.35">
      <c r="A596" s="23"/>
      <c r="B596" s="24"/>
      <c r="C596" s="25"/>
      <c r="D596" s="27"/>
      <c r="E596" s="27"/>
      <c r="F596" s="28"/>
      <c r="G596" s="27"/>
      <c r="H596" s="180"/>
      <c r="I596" s="27"/>
      <c r="J596" s="32"/>
      <c r="K596" s="32"/>
      <c r="L596" s="32"/>
      <c r="M596" s="32"/>
      <c r="N596" s="31"/>
      <c r="O596" s="32"/>
      <c r="P596" s="33"/>
      <c r="Q596" s="33"/>
      <c r="R596" s="32"/>
      <c r="S596" s="33"/>
      <c r="T596" s="451"/>
    </row>
    <row r="597" spans="1:20" x14ac:dyDescent="0.35">
      <c r="A597" s="23"/>
      <c r="B597" s="24"/>
      <c r="C597" s="25"/>
      <c r="D597" s="27"/>
      <c r="E597" s="27"/>
      <c r="F597" s="28"/>
      <c r="G597" s="27"/>
      <c r="H597" s="180"/>
      <c r="I597" s="27"/>
      <c r="J597" s="32"/>
      <c r="K597" s="32"/>
      <c r="L597" s="32"/>
      <c r="M597" s="32"/>
      <c r="N597" s="31"/>
      <c r="O597" s="32"/>
      <c r="P597" s="33"/>
      <c r="Q597" s="33"/>
      <c r="R597" s="32"/>
      <c r="S597" s="33"/>
      <c r="T597" s="451"/>
    </row>
    <row r="598" spans="1:20" x14ac:dyDescent="0.35">
      <c r="A598" s="23"/>
      <c r="B598" s="24"/>
      <c r="C598" s="25"/>
      <c r="D598" s="27"/>
      <c r="E598" s="27"/>
      <c r="F598" s="28"/>
      <c r="G598" s="27"/>
      <c r="H598" s="180"/>
      <c r="I598" s="27"/>
      <c r="J598" s="32"/>
      <c r="K598" s="32"/>
      <c r="L598" s="32"/>
      <c r="M598" s="32"/>
      <c r="N598" s="31"/>
      <c r="O598" s="32"/>
      <c r="P598" s="33"/>
      <c r="Q598" s="33"/>
      <c r="R598" s="32"/>
      <c r="S598" s="33"/>
      <c r="T598" s="451"/>
    </row>
    <row r="599" spans="1:20" x14ac:dyDescent="0.35">
      <c r="A599" s="23"/>
      <c r="B599" s="24"/>
      <c r="C599" s="25"/>
      <c r="D599" s="27"/>
      <c r="E599" s="27"/>
      <c r="F599" s="28"/>
      <c r="G599" s="27"/>
      <c r="H599" s="180"/>
      <c r="I599" s="27"/>
      <c r="J599" s="32"/>
      <c r="K599" s="32"/>
      <c r="L599" s="32"/>
      <c r="M599" s="32"/>
      <c r="N599" s="31"/>
      <c r="O599" s="32"/>
      <c r="P599" s="33"/>
      <c r="Q599" s="33"/>
      <c r="R599" s="32"/>
      <c r="S599" s="33"/>
      <c r="T599" s="451"/>
    </row>
    <row r="600" spans="1:20" x14ac:dyDescent="0.35">
      <c r="A600" s="23"/>
      <c r="B600" s="24"/>
      <c r="C600" s="25"/>
      <c r="D600" s="27"/>
      <c r="E600" s="27"/>
      <c r="F600" s="28"/>
      <c r="G600" s="27"/>
      <c r="H600" s="180"/>
      <c r="I600" s="27"/>
      <c r="J600" s="32"/>
      <c r="K600" s="32"/>
      <c r="L600" s="32"/>
      <c r="M600" s="32"/>
      <c r="N600" s="31"/>
      <c r="O600" s="32"/>
      <c r="P600" s="33"/>
      <c r="Q600" s="33"/>
      <c r="R600" s="32"/>
      <c r="S600" s="33"/>
      <c r="T600" s="451"/>
    </row>
    <row r="601" spans="1:20" x14ac:dyDescent="0.35">
      <c r="A601" s="23"/>
      <c r="B601" s="24"/>
      <c r="C601" s="25"/>
      <c r="D601" s="27"/>
      <c r="E601" s="27"/>
      <c r="F601" s="28"/>
      <c r="G601" s="27"/>
      <c r="H601" s="180"/>
      <c r="I601" s="27"/>
      <c r="J601" s="32"/>
      <c r="K601" s="32"/>
      <c r="L601" s="32"/>
      <c r="M601" s="32"/>
      <c r="N601" s="31"/>
      <c r="O601" s="32"/>
      <c r="P601" s="33"/>
      <c r="Q601" s="33"/>
      <c r="R601" s="32"/>
      <c r="S601" s="33"/>
      <c r="T601" s="451"/>
    </row>
    <row r="602" spans="1:20" x14ac:dyDescent="0.35">
      <c r="A602" s="23"/>
      <c r="B602" s="24"/>
      <c r="C602" s="25"/>
      <c r="D602" s="27"/>
      <c r="E602" s="27"/>
      <c r="F602" s="28"/>
      <c r="G602" s="27"/>
      <c r="H602" s="180"/>
      <c r="I602" s="27"/>
      <c r="J602" s="32"/>
      <c r="K602" s="32"/>
      <c r="L602" s="32"/>
      <c r="M602" s="32"/>
      <c r="N602" s="31"/>
      <c r="O602" s="32"/>
      <c r="P602" s="33"/>
      <c r="Q602" s="33"/>
      <c r="R602" s="32"/>
      <c r="S602" s="33"/>
      <c r="T602" s="451"/>
    </row>
    <row r="603" spans="1:20" x14ac:dyDescent="0.35">
      <c r="A603" s="23"/>
      <c r="B603" s="24"/>
      <c r="C603" s="25"/>
      <c r="D603" s="27"/>
      <c r="E603" s="27"/>
      <c r="F603" s="28"/>
      <c r="G603" s="27"/>
      <c r="H603" s="180"/>
      <c r="I603" s="27"/>
      <c r="J603" s="32"/>
      <c r="K603" s="32"/>
      <c r="L603" s="32"/>
      <c r="M603" s="32"/>
      <c r="N603" s="31"/>
      <c r="O603" s="32"/>
      <c r="P603" s="33"/>
      <c r="Q603" s="33"/>
      <c r="R603" s="32"/>
      <c r="S603" s="33"/>
      <c r="T603" s="451"/>
    </row>
    <row r="604" spans="1:20" x14ac:dyDescent="0.35">
      <c r="A604" s="23"/>
      <c r="B604" s="24"/>
      <c r="C604" s="25"/>
      <c r="D604" s="27"/>
      <c r="E604" s="27"/>
      <c r="F604" s="28"/>
      <c r="G604" s="27"/>
      <c r="H604" s="180"/>
      <c r="I604" s="27"/>
      <c r="J604" s="32"/>
      <c r="K604" s="32"/>
      <c r="L604" s="32"/>
      <c r="M604" s="32"/>
      <c r="N604" s="31"/>
      <c r="O604" s="32"/>
      <c r="P604" s="33"/>
      <c r="Q604" s="33"/>
      <c r="R604" s="32"/>
      <c r="S604" s="33"/>
      <c r="T604" s="451"/>
    </row>
    <row r="605" spans="1:20" x14ac:dyDescent="0.35">
      <c r="A605" s="23"/>
      <c r="B605" s="24"/>
      <c r="C605" s="25"/>
      <c r="D605" s="27"/>
      <c r="E605" s="27"/>
      <c r="F605" s="28"/>
      <c r="G605" s="27"/>
      <c r="H605" s="180"/>
      <c r="I605" s="27"/>
      <c r="J605" s="32"/>
      <c r="K605" s="32"/>
      <c r="L605" s="32"/>
      <c r="M605" s="32"/>
      <c r="N605" s="31"/>
      <c r="O605" s="32"/>
      <c r="P605" s="33"/>
      <c r="Q605" s="33"/>
      <c r="R605" s="32"/>
      <c r="S605" s="33"/>
      <c r="T605" s="451"/>
    </row>
    <row r="606" spans="1:20" x14ac:dyDescent="0.35">
      <c r="A606" s="23"/>
      <c r="B606" s="24"/>
      <c r="C606" s="25"/>
      <c r="D606" s="27"/>
      <c r="E606" s="27"/>
      <c r="F606" s="28"/>
      <c r="G606" s="27"/>
      <c r="H606" s="180"/>
      <c r="I606" s="27"/>
      <c r="J606" s="32"/>
      <c r="K606" s="32"/>
      <c r="L606" s="32"/>
      <c r="M606" s="32"/>
      <c r="N606" s="31"/>
      <c r="O606" s="32"/>
      <c r="P606" s="33"/>
      <c r="Q606" s="33"/>
      <c r="R606" s="32"/>
      <c r="S606" s="33"/>
      <c r="T606" s="451"/>
    </row>
    <row r="607" spans="1:20" x14ac:dyDescent="0.35">
      <c r="A607" s="23"/>
      <c r="B607" s="24"/>
      <c r="C607" s="25"/>
      <c r="D607" s="27"/>
      <c r="E607" s="27"/>
      <c r="F607" s="28"/>
      <c r="G607" s="27"/>
      <c r="H607" s="180"/>
      <c r="I607" s="27"/>
      <c r="J607" s="32"/>
      <c r="K607" s="32"/>
      <c r="L607" s="32"/>
      <c r="M607" s="32"/>
      <c r="N607" s="31"/>
      <c r="O607" s="32"/>
      <c r="P607" s="33"/>
      <c r="Q607" s="33"/>
      <c r="R607" s="32"/>
      <c r="S607" s="33"/>
      <c r="T607" s="451"/>
    </row>
    <row r="608" spans="1:20" x14ac:dyDescent="0.35">
      <c r="A608" s="23"/>
      <c r="B608" s="24"/>
      <c r="C608" s="25"/>
      <c r="D608" s="27"/>
      <c r="E608" s="27"/>
      <c r="F608" s="28"/>
      <c r="G608" s="27"/>
      <c r="H608" s="180"/>
      <c r="I608" s="27"/>
      <c r="J608" s="32"/>
      <c r="K608" s="32"/>
      <c r="L608" s="32"/>
      <c r="M608" s="32"/>
      <c r="N608" s="31"/>
      <c r="O608" s="32"/>
      <c r="P608" s="33"/>
      <c r="Q608" s="33"/>
      <c r="R608" s="32"/>
      <c r="S608" s="33"/>
      <c r="T608" s="451"/>
    </row>
    <row r="609" spans="1:20" x14ac:dyDescent="0.35">
      <c r="A609" s="23"/>
      <c r="B609" s="24"/>
      <c r="C609" s="25"/>
      <c r="D609" s="27"/>
      <c r="E609" s="27"/>
      <c r="F609" s="28"/>
      <c r="G609" s="27"/>
      <c r="H609" s="180"/>
      <c r="I609" s="27"/>
      <c r="J609" s="32"/>
      <c r="K609" s="32"/>
      <c r="L609" s="32"/>
      <c r="M609" s="32"/>
      <c r="N609" s="31"/>
      <c r="O609" s="32"/>
      <c r="P609" s="33"/>
      <c r="Q609" s="33"/>
      <c r="R609" s="32"/>
      <c r="S609" s="33"/>
      <c r="T609" s="451"/>
    </row>
    <row r="610" spans="1:20" x14ac:dyDescent="0.35">
      <c r="A610" s="23"/>
      <c r="B610" s="24"/>
      <c r="C610" s="25"/>
      <c r="D610" s="27"/>
      <c r="E610" s="27"/>
      <c r="F610" s="28"/>
      <c r="G610" s="27"/>
      <c r="H610" s="180"/>
      <c r="I610" s="27"/>
      <c r="J610" s="32"/>
      <c r="K610" s="32"/>
      <c r="L610" s="32"/>
      <c r="M610" s="32"/>
      <c r="N610" s="31"/>
      <c r="O610" s="32"/>
      <c r="P610" s="33"/>
      <c r="Q610" s="33"/>
      <c r="R610" s="32"/>
      <c r="S610" s="33"/>
      <c r="T610" s="451"/>
    </row>
    <row r="611" spans="1:20" x14ac:dyDescent="0.35">
      <c r="A611" s="23"/>
      <c r="B611" s="24"/>
      <c r="C611" s="25"/>
      <c r="D611" s="27"/>
      <c r="E611" s="27"/>
      <c r="F611" s="28"/>
      <c r="G611" s="27"/>
      <c r="H611" s="180"/>
      <c r="I611" s="27"/>
      <c r="J611" s="32"/>
      <c r="K611" s="32"/>
      <c r="L611" s="32"/>
      <c r="M611" s="32"/>
      <c r="N611" s="31"/>
      <c r="O611" s="32"/>
      <c r="P611" s="33"/>
      <c r="Q611" s="33"/>
      <c r="R611" s="32"/>
      <c r="S611" s="33"/>
      <c r="T611" s="451"/>
    </row>
    <row r="612" spans="1:20" x14ac:dyDescent="0.35">
      <c r="A612" s="23"/>
      <c r="B612" s="24"/>
      <c r="C612" s="25"/>
      <c r="D612" s="27"/>
      <c r="E612" s="27"/>
      <c r="F612" s="28"/>
      <c r="G612" s="27"/>
      <c r="H612" s="180"/>
      <c r="I612" s="27"/>
      <c r="J612" s="32"/>
      <c r="K612" s="32"/>
      <c r="L612" s="32"/>
      <c r="M612" s="32"/>
      <c r="N612" s="31"/>
      <c r="O612" s="32"/>
      <c r="P612" s="33"/>
      <c r="Q612" s="33"/>
      <c r="R612" s="32"/>
      <c r="S612" s="33"/>
      <c r="T612" s="451"/>
    </row>
    <row r="613" spans="1:20" x14ac:dyDescent="0.35">
      <c r="A613" s="23"/>
      <c r="B613" s="24"/>
      <c r="C613" s="25"/>
      <c r="D613" s="27"/>
      <c r="E613" s="27"/>
      <c r="F613" s="28"/>
      <c r="G613" s="27"/>
      <c r="H613" s="180"/>
      <c r="I613" s="27"/>
      <c r="J613" s="32"/>
      <c r="K613" s="32"/>
      <c r="L613" s="32"/>
      <c r="M613" s="32"/>
      <c r="N613" s="31"/>
      <c r="O613" s="32"/>
      <c r="P613" s="33"/>
      <c r="Q613" s="33"/>
      <c r="R613" s="32"/>
      <c r="S613" s="33"/>
      <c r="T613" s="451"/>
    </row>
    <row r="614" spans="1:20" x14ac:dyDescent="0.35">
      <c r="A614" s="23"/>
      <c r="B614" s="24"/>
      <c r="C614" s="25"/>
      <c r="D614" s="27"/>
      <c r="E614" s="27"/>
      <c r="F614" s="28"/>
      <c r="G614" s="27"/>
      <c r="H614" s="180"/>
      <c r="I614" s="27"/>
      <c r="J614" s="32"/>
      <c r="K614" s="32"/>
      <c r="L614" s="32"/>
      <c r="M614" s="32"/>
      <c r="N614" s="31"/>
      <c r="O614" s="32"/>
      <c r="P614" s="33"/>
      <c r="Q614" s="33"/>
      <c r="R614" s="32"/>
      <c r="S614" s="33"/>
      <c r="T614" s="451"/>
    </row>
    <row r="615" spans="1:20" x14ac:dyDescent="0.35">
      <c r="A615" s="23"/>
      <c r="B615" s="24"/>
      <c r="C615" s="25"/>
      <c r="D615" s="27"/>
      <c r="E615" s="27"/>
      <c r="F615" s="28"/>
      <c r="G615" s="27"/>
      <c r="H615" s="180"/>
      <c r="I615" s="27"/>
      <c r="J615" s="32"/>
      <c r="K615" s="32"/>
      <c r="L615" s="32"/>
      <c r="M615" s="32"/>
      <c r="N615" s="31"/>
      <c r="O615" s="32"/>
      <c r="P615" s="33"/>
      <c r="Q615" s="33"/>
      <c r="R615" s="32"/>
      <c r="S615" s="33"/>
      <c r="T615" s="451"/>
    </row>
    <row r="616" spans="1:20" x14ac:dyDescent="0.35">
      <c r="A616" s="23"/>
      <c r="B616" s="24"/>
      <c r="C616" s="25"/>
      <c r="D616" s="27"/>
      <c r="E616" s="27"/>
      <c r="F616" s="28"/>
      <c r="G616" s="27"/>
      <c r="H616" s="180"/>
      <c r="I616" s="27"/>
      <c r="J616" s="32"/>
      <c r="K616" s="32"/>
      <c r="L616" s="32"/>
      <c r="M616" s="32"/>
      <c r="N616" s="31"/>
      <c r="O616" s="32"/>
      <c r="P616" s="33"/>
      <c r="Q616" s="33"/>
      <c r="R616" s="32"/>
      <c r="S616" s="33"/>
      <c r="T616" s="451"/>
    </row>
    <row r="617" spans="1:20" x14ac:dyDescent="0.35">
      <c r="A617" s="23"/>
      <c r="B617" s="24"/>
      <c r="C617" s="25"/>
      <c r="D617" s="27"/>
      <c r="E617" s="27"/>
      <c r="F617" s="28"/>
      <c r="G617" s="27"/>
      <c r="H617" s="180"/>
      <c r="I617" s="27"/>
      <c r="J617" s="32"/>
      <c r="K617" s="32"/>
      <c r="L617" s="32"/>
      <c r="M617" s="32"/>
      <c r="N617" s="31"/>
      <c r="O617" s="32"/>
      <c r="P617" s="33"/>
      <c r="Q617" s="33"/>
      <c r="R617" s="32"/>
      <c r="S617" s="33"/>
      <c r="T617" s="451"/>
    </row>
    <row r="618" spans="1:20" x14ac:dyDescent="0.35">
      <c r="A618" s="23"/>
      <c r="B618" s="24"/>
      <c r="C618" s="25"/>
      <c r="D618" s="27"/>
      <c r="E618" s="27"/>
      <c r="F618" s="28"/>
      <c r="G618" s="27"/>
      <c r="H618" s="180"/>
      <c r="I618" s="27"/>
      <c r="J618" s="32"/>
      <c r="K618" s="32"/>
      <c r="L618" s="32"/>
      <c r="M618" s="32"/>
      <c r="N618" s="31"/>
      <c r="O618" s="32"/>
      <c r="P618" s="33"/>
      <c r="Q618" s="33"/>
      <c r="R618" s="32"/>
      <c r="S618" s="33"/>
      <c r="T618" s="451"/>
    </row>
    <row r="619" spans="1:20" x14ac:dyDescent="0.35">
      <c r="A619" s="23"/>
      <c r="B619" s="24"/>
      <c r="C619" s="25"/>
      <c r="D619" s="27"/>
      <c r="E619" s="27"/>
      <c r="F619" s="28"/>
      <c r="G619" s="27"/>
      <c r="H619" s="180"/>
      <c r="I619" s="27"/>
      <c r="J619" s="32"/>
      <c r="K619" s="32"/>
      <c r="L619" s="32"/>
      <c r="M619" s="32"/>
      <c r="N619" s="31"/>
      <c r="O619" s="32"/>
      <c r="P619" s="33"/>
      <c r="Q619" s="33"/>
      <c r="R619" s="32"/>
      <c r="S619" s="33"/>
      <c r="T619" s="451"/>
    </row>
    <row r="620" spans="1:20" x14ac:dyDescent="0.35">
      <c r="A620" s="23"/>
      <c r="B620" s="24"/>
      <c r="C620" s="25"/>
      <c r="D620" s="27"/>
      <c r="E620" s="27"/>
      <c r="F620" s="28"/>
      <c r="G620" s="27"/>
      <c r="H620" s="180"/>
      <c r="I620" s="27"/>
      <c r="J620" s="32"/>
      <c r="K620" s="32"/>
      <c r="L620" s="32"/>
      <c r="M620" s="32"/>
      <c r="N620" s="31"/>
      <c r="O620" s="32"/>
      <c r="P620" s="33"/>
      <c r="Q620" s="33"/>
      <c r="R620" s="32"/>
      <c r="S620" s="33"/>
      <c r="T620" s="451"/>
    </row>
    <row r="621" spans="1:20" x14ac:dyDescent="0.35">
      <c r="A621" s="23"/>
      <c r="B621" s="24"/>
      <c r="C621" s="25"/>
      <c r="D621" s="27"/>
      <c r="E621" s="27"/>
      <c r="F621" s="28"/>
      <c r="G621" s="27"/>
      <c r="H621" s="180"/>
      <c r="I621" s="27"/>
      <c r="J621" s="32"/>
      <c r="K621" s="32"/>
      <c r="L621" s="32"/>
      <c r="M621" s="32"/>
      <c r="N621" s="31"/>
      <c r="O621" s="32"/>
      <c r="P621" s="33"/>
      <c r="Q621" s="33"/>
      <c r="R621" s="32"/>
      <c r="S621" s="33"/>
      <c r="T621" s="451"/>
    </row>
    <row r="622" spans="1:20" x14ac:dyDescent="0.35">
      <c r="A622" s="23"/>
      <c r="B622" s="24"/>
      <c r="C622" s="25"/>
      <c r="D622" s="27"/>
      <c r="E622" s="27"/>
      <c r="F622" s="28"/>
      <c r="G622" s="27"/>
      <c r="H622" s="180"/>
      <c r="I622" s="27"/>
      <c r="J622" s="32"/>
      <c r="K622" s="32"/>
      <c r="L622" s="32"/>
      <c r="M622" s="32"/>
      <c r="N622" s="31"/>
      <c r="O622" s="32"/>
      <c r="P622" s="33"/>
      <c r="Q622" s="33"/>
      <c r="R622" s="32"/>
      <c r="S622" s="33"/>
      <c r="T622" s="451"/>
    </row>
    <row r="623" spans="1:20" x14ac:dyDescent="0.35">
      <c r="A623" s="23"/>
      <c r="B623" s="24"/>
      <c r="C623" s="25"/>
      <c r="D623" s="27"/>
      <c r="E623" s="27"/>
      <c r="F623" s="28"/>
      <c r="G623" s="27"/>
      <c r="H623" s="180"/>
      <c r="I623" s="27"/>
      <c r="J623" s="32"/>
      <c r="K623" s="32"/>
      <c r="L623" s="32"/>
      <c r="M623" s="32"/>
      <c r="N623" s="31"/>
      <c r="O623" s="32"/>
      <c r="P623" s="33"/>
      <c r="Q623" s="33"/>
      <c r="R623" s="32"/>
      <c r="S623" s="33"/>
      <c r="T623" s="451"/>
    </row>
    <row r="624" spans="1:20" x14ac:dyDescent="0.35">
      <c r="A624" s="23"/>
      <c r="B624" s="24"/>
      <c r="C624" s="25"/>
      <c r="D624" s="27"/>
      <c r="E624" s="27"/>
      <c r="F624" s="28"/>
      <c r="G624" s="27"/>
      <c r="H624" s="180"/>
      <c r="I624" s="27"/>
      <c r="J624" s="32"/>
      <c r="K624" s="32"/>
      <c r="L624" s="32"/>
      <c r="M624" s="32"/>
      <c r="N624" s="31"/>
      <c r="O624" s="32"/>
      <c r="P624" s="33"/>
      <c r="Q624" s="33"/>
      <c r="R624" s="32"/>
      <c r="S624" s="33"/>
      <c r="T624" s="451"/>
    </row>
    <row r="625" spans="1:20" x14ac:dyDescent="0.35">
      <c r="A625" s="23"/>
      <c r="B625" s="24"/>
      <c r="C625" s="25"/>
      <c r="D625" s="27"/>
      <c r="E625" s="27"/>
      <c r="F625" s="28"/>
      <c r="G625" s="27"/>
      <c r="H625" s="180"/>
      <c r="I625" s="27"/>
      <c r="J625" s="32"/>
      <c r="K625" s="32"/>
      <c r="L625" s="32"/>
      <c r="M625" s="32"/>
      <c r="N625" s="31"/>
      <c r="O625" s="32"/>
      <c r="P625" s="33"/>
      <c r="Q625" s="33"/>
      <c r="R625" s="32"/>
      <c r="S625" s="33"/>
      <c r="T625" s="451"/>
    </row>
    <row r="626" spans="1:20" x14ac:dyDescent="0.35">
      <c r="A626" s="23"/>
      <c r="B626" s="24"/>
      <c r="C626" s="25"/>
      <c r="D626" s="27"/>
      <c r="E626" s="27"/>
      <c r="F626" s="28"/>
      <c r="G626" s="27"/>
      <c r="H626" s="180"/>
      <c r="I626" s="27"/>
      <c r="J626" s="32"/>
      <c r="K626" s="32"/>
      <c r="L626" s="32"/>
      <c r="M626" s="32"/>
      <c r="N626" s="31"/>
      <c r="O626" s="32"/>
      <c r="P626" s="33"/>
      <c r="Q626" s="33"/>
      <c r="R626" s="32"/>
      <c r="S626" s="33"/>
      <c r="T626" s="451"/>
    </row>
    <row r="627" spans="1:20" x14ac:dyDescent="0.35">
      <c r="A627" s="23"/>
      <c r="B627" s="24"/>
      <c r="C627" s="25"/>
      <c r="D627" s="27"/>
      <c r="E627" s="27"/>
      <c r="F627" s="28"/>
      <c r="G627" s="27"/>
      <c r="H627" s="180"/>
      <c r="I627" s="27"/>
      <c r="J627" s="32"/>
      <c r="K627" s="32"/>
      <c r="L627" s="32"/>
      <c r="M627" s="32"/>
      <c r="N627" s="31"/>
      <c r="O627" s="32"/>
      <c r="P627" s="33"/>
      <c r="Q627" s="33"/>
      <c r="R627" s="32"/>
      <c r="S627" s="33"/>
      <c r="T627" s="451"/>
    </row>
    <row r="628" spans="1:20" x14ac:dyDescent="0.35">
      <c r="A628" s="23"/>
      <c r="B628" s="24"/>
      <c r="C628" s="25"/>
      <c r="D628" s="27"/>
      <c r="E628" s="27"/>
      <c r="F628" s="28"/>
      <c r="G628" s="27"/>
      <c r="H628" s="180"/>
      <c r="I628" s="27"/>
      <c r="J628" s="32"/>
      <c r="K628" s="32"/>
      <c r="L628" s="32"/>
      <c r="M628" s="32"/>
      <c r="N628" s="31"/>
      <c r="O628" s="32"/>
      <c r="P628" s="33"/>
      <c r="Q628" s="33"/>
      <c r="R628" s="32"/>
      <c r="S628" s="33"/>
      <c r="T628" s="451"/>
    </row>
    <row r="629" spans="1:20" x14ac:dyDescent="0.35">
      <c r="A629" s="23"/>
      <c r="B629" s="24"/>
      <c r="C629" s="25"/>
      <c r="D629" s="27"/>
      <c r="E629" s="27"/>
      <c r="F629" s="28"/>
      <c r="G629" s="27"/>
      <c r="H629" s="180"/>
      <c r="I629" s="27"/>
      <c r="J629" s="32"/>
      <c r="K629" s="32"/>
      <c r="L629" s="32"/>
      <c r="M629" s="32"/>
      <c r="N629" s="31"/>
      <c r="O629" s="32"/>
      <c r="P629" s="33"/>
      <c r="Q629" s="33"/>
      <c r="R629" s="32"/>
      <c r="S629" s="33"/>
      <c r="T629" s="451"/>
    </row>
    <row r="630" spans="1:20" x14ac:dyDescent="0.35">
      <c r="A630" s="23"/>
      <c r="B630" s="24"/>
      <c r="C630" s="25"/>
      <c r="D630" s="27"/>
      <c r="E630" s="27"/>
      <c r="F630" s="28"/>
      <c r="G630" s="27"/>
      <c r="H630" s="180"/>
      <c r="I630" s="27"/>
      <c r="J630" s="32"/>
      <c r="K630" s="32"/>
      <c r="L630" s="32"/>
      <c r="M630" s="32"/>
      <c r="N630" s="31"/>
      <c r="O630" s="32"/>
      <c r="P630" s="33"/>
      <c r="Q630" s="33"/>
      <c r="R630" s="32"/>
      <c r="S630" s="33"/>
      <c r="T630" s="451"/>
    </row>
    <row r="631" spans="1:20" x14ac:dyDescent="0.35">
      <c r="A631" s="23"/>
      <c r="B631" s="24"/>
      <c r="C631" s="25"/>
      <c r="D631" s="27"/>
      <c r="E631" s="27"/>
      <c r="F631" s="28"/>
      <c r="G631" s="27"/>
      <c r="H631" s="180"/>
      <c r="I631" s="27"/>
      <c r="J631" s="32"/>
      <c r="K631" s="32"/>
      <c r="L631" s="32"/>
      <c r="M631" s="32"/>
      <c r="N631" s="31"/>
      <c r="O631" s="32"/>
      <c r="P631" s="33"/>
      <c r="Q631" s="33"/>
      <c r="R631" s="32"/>
      <c r="S631" s="33"/>
      <c r="T631" s="451"/>
    </row>
    <row r="632" spans="1:20" x14ac:dyDescent="0.35">
      <c r="A632" s="23"/>
      <c r="B632" s="24"/>
      <c r="C632" s="25"/>
      <c r="D632" s="27"/>
      <c r="E632" s="27"/>
      <c r="F632" s="28"/>
      <c r="G632" s="27"/>
      <c r="H632" s="180"/>
      <c r="I632" s="27"/>
      <c r="J632" s="32"/>
      <c r="K632" s="32"/>
      <c r="L632" s="32"/>
      <c r="M632" s="32"/>
      <c r="N632" s="31"/>
      <c r="O632" s="32"/>
      <c r="P632" s="33"/>
      <c r="Q632" s="33"/>
      <c r="R632" s="32"/>
      <c r="S632" s="33"/>
      <c r="T632" s="451"/>
    </row>
    <row r="633" spans="1:20" x14ac:dyDescent="0.35">
      <c r="A633" s="23"/>
      <c r="B633" s="24"/>
      <c r="C633" s="25"/>
      <c r="D633" s="27"/>
      <c r="E633" s="27"/>
      <c r="F633" s="28"/>
      <c r="G633" s="27"/>
      <c r="H633" s="180"/>
      <c r="I633" s="27"/>
      <c r="J633" s="32"/>
      <c r="K633" s="32"/>
      <c r="L633" s="32"/>
      <c r="M633" s="32"/>
      <c r="N633" s="31"/>
      <c r="O633" s="32"/>
      <c r="P633" s="33"/>
      <c r="Q633" s="33"/>
      <c r="R633" s="32"/>
      <c r="S633" s="33"/>
      <c r="T633" s="451"/>
    </row>
    <row r="634" spans="1:20" x14ac:dyDescent="0.35">
      <c r="A634" s="23"/>
      <c r="B634" s="24"/>
      <c r="C634" s="25"/>
      <c r="D634" s="27"/>
      <c r="E634" s="27"/>
      <c r="F634" s="28"/>
      <c r="G634" s="27"/>
      <c r="H634" s="180"/>
      <c r="I634" s="27"/>
      <c r="J634" s="32"/>
      <c r="K634" s="32"/>
      <c r="L634" s="32"/>
      <c r="M634" s="32"/>
      <c r="N634" s="31"/>
      <c r="O634" s="32"/>
      <c r="P634" s="33"/>
      <c r="Q634" s="33"/>
      <c r="R634" s="32"/>
      <c r="S634" s="33"/>
      <c r="T634" s="451"/>
    </row>
    <row r="635" spans="1:20" x14ac:dyDescent="0.35">
      <c r="A635" s="23"/>
      <c r="B635" s="24"/>
      <c r="C635" s="25"/>
      <c r="D635" s="27"/>
      <c r="E635" s="27"/>
      <c r="F635" s="28"/>
      <c r="G635" s="27"/>
      <c r="H635" s="180"/>
      <c r="I635" s="27"/>
      <c r="J635" s="32"/>
      <c r="K635" s="32"/>
      <c r="L635" s="32"/>
      <c r="M635" s="32"/>
      <c r="N635" s="31"/>
      <c r="O635" s="32"/>
      <c r="P635" s="33"/>
      <c r="Q635" s="33"/>
      <c r="R635" s="32"/>
      <c r="S635" s="33"/>
      <c r="T635" s="451"/>
    </row>
    <row r="636" spans="1:20" x14ac:dyDescent="0.35">
      <c r="A636" s="23"/>
      <c r="B636" s="24"/>
      <c r="C636" s="25"/>
      <c r="D636" s="27"/>
      <c r="E636" s="27"/>
      <c r="F636" s="28"/>
      <c r="G636" s="27"/>
      <c r="H636" s="180"/>
      <c r="I636" s="27"/>
      <c r="J636" s="32"/>
      <c r="K636" s="32"/>
      <c r="L636" s="32"/>
      <c r="M636" s="32"/>
      <c r="N636" s="31"/>
      <c r="O636" s="32"/>
      <c r="P636" s="33"/>
      <c r="Q636" s="33"/>
      <c r="R636" s="32"/>
      <c r="S636" s="33"/>
      <c r="T636" s="451"/>
    </row>
    <row r="637" spans="1:20" x14ac:dyDescent="0.35">
      <c r="A637" s="23"/>
      <c r="B637" s="24"/>
      <c r="C637" s="25"/>
      <c r="D637" s="27"/>
      <c r="E637" s="27"/>
      <c r="F637" s="28"/>
      <c r="G637" s="27"/>
      <c r="H637" s="180"/>
      <c r="I637" s="27"/>
      <c r="J637" s="32"/>
      <c r="K637" s="32"/>
      <c r="L637" s="32"/>
      <c r="M637" s="32"/>
      <c r="N637" s="31"/>
      <c r="O637" s="32"/>
      <c r="P637" s="33"/>
      <c r="Q637" s="33"/>
      <c r="R637" s="32"/>
      <c r="S637" s="33"/>
      <c r="T637" s="451"/>
    </row>
    <row r="638" spans="1:20" x14ac:dyDescent="0.35">
      <c r="A638" s="23"/>
      <c r="B638" s="24"/>
      <c r="C638" s="25"/>
      <c r="D638" s="27"/>
      <c r="E638" s="27"/>
      <c r="F638" s="28"/>
      <c r="G638" s="27"/>
      <c r="H638" s="180"/>
      <c r="I638" s="27"/>
      <c r="J638" s="32"/>
      <c r="K638" s="32"/>
      <c r="L638" s="32"/>
      <c r="M638" s="32"/>
      <c r="N638" s="31"/>
      <c r="O638" s="32"/>
      <c r="P638" s="33"/>
      <c r="Q638" s="33"/>
      <c r="R638" s="32"/>
      <c r="S638" s="33"/>
      <c r="T638" s="451"/>
    </row>
    <row r="639" spans="1:20" x14ac:dyDescent="0.35">
      <c r="A639" s="23"/>
      <c r="B639" s="24"/>
      <c r="C639" s="25"/>
      <c r="D639" s="27"/>
      <c r="E639" s="27"/>
      <c r="F639" s="28"/>
      <c r="G639" s="27"/>
      <c r="H639" s="180"/>
      <c r="I639" s="27"/>
      <c r="J639" s="32"/>
      <c r="K639" s="32"/>
      <c r="L639" s="32"/>
      <c r="M639" s="32"/>
      <c r="N639" s="31"/>
      <c r="O639" s="32"/>
      <c r="P639" s="33"/>
      <c r="Q639" s="33"/>
      <c r="R639" s="32"/>
      <c r="S639" s="33"/>
      <c r="T639" s="451"/>
    </row>
    <row r="640" spans="1:20" x14ac:dyDescent="0.35">
      <c r="A640" s="23"/>
      <c r="B640" s="24"/>
      <c r="C640" s="25"/>
      <c r="D640" s="27"/>
      <c r="E640" s="27"/>
      <c r="F640" s="28"/>
      <c r="G640" s="27"/>
      <c r="H640" s="180"/>
      <c r="I640" s="27"/>
      <c r="J640" s="32"/>
      <c r="K640" s="32"/>
      <c r="L640" s="32"/>
      <c r="M640" s="32"/>
      <c r="N640" s="31"/>
      <c r="O640" s="32"/>
      <c r="P640" s="33"/>
      <c r="Q640" s="33"/>
      <c r="R640" s="32"/>
      <c r="S640" s="33"/>
      <c r="T640" s="451"/>
    </row>
    <row r="641" spans="1:20" x14ac:dyDescent="0.35">
      <c r="A641" s="23"/>
      <c r="B641" s="24"/>
      <c r="C641" s="25"/>
      <c r="D641" s="27"/>
      <c r="E641" s="27"/>
      <c r="F641" s="28"/>
      <c r="G641" s="27"/>
      <c r="H641" s="180"/>
      <c r="I641" s="27"/>
      <c r="J641" s="32"/>
      <c r="K641" s="32"/>
      <c r="L641" s="32"/>
      <c r="M641" s="32"/>
      <c r="N641" s="31"/>
      <c r="O641" s="32"/>
      <c r="P641" s="33"/>
      <c r="Q641" s="33"/>
      <c r="R641" s="32"/>
      <c r="S641" s="33"/>
      <c r="T641" s="451"/>
    </row>
    <row r="642" spans="1:20" x14ac:dyDescent="0.35">
      <c r="A642" s="23"/>
      <c r="B642" s="24"/>
      <c r="C642" s="25"/>
      <c r="D642" s="27"/>
      <c r="E642" s="27"/>
      <c r="F642" s="28"/>
      <c r="G642" s="27"/>
      <c r="H642" s="180"/>
      <c r="I642" s="27"/>
      <c r="J642" s="32"/>
      <c r="K642" s="32"/>
      <c r="L642" s="32"/>
      <c r="M642" s="32"/>
      <c r="N642" s="31"/>
      <c r="O642" s="32"/>
      <c r="P642" s="33"/>
      <c r="Q642" s="33"/>
      <c r="R642" s="32"/>
      <c r="S642" s="33"/>
      <c r="T642" s="451"/>
    </row>
    <row r="643" spans="1:20" x14ac:dyDescent="0.35">
      <c r="A643" s="23"/>
      <c r="B643" s="24"/>
      <c r="C643" s="25"/>
      <c r="D643" s="27"/>
      <c r="E643" s="27"/>
      <c r="F643" s="28"/>
      <c r="G643" s="27"/>
      <c r="H643" s="180"/>
      <c r="I643" s="27"/>
      <c r="J643" s="32"/>
      <c r="K643" s="32"/>
      <c r="L643" s="32"/>
      <c r="M643" s="32"/>
      <c r="N643" s="31"/>
      <c r="O643" s="32"/>
      <c r="P643" s="33"/>
      <c r="Q643" s="33"/>
      <c r="R643" s="32"/>
      <c r="S643" s="33"/>
      <c r="T643" s="451"/>
    </row>
    <row r="644" spans="1:20" x14ac:dyDescent="0.35">
      <c r="A644" s="23"/>
      <c r="B644" s="24"/>
      <c r="C644" s="25"/>
      <c r="D644" s="27"/>
      <c r="E644" s="27"/>
      <c r="F644" s="28"/>
      <c r="G644" s="27"/>
      <c r="H644" s="180"/>
      <c r="I644" s="27"/>
      <c r="J644" s="32"/>
      <c r="K644" s="32"/>
      <c r="L644" s="32"/>
      <c r="M644" s="32"/>
      <c r="N644" s="31"/>
      <c r="O644" s="32"/>
      <c r="P644" s="33"/>
      <c r="Q644" s="33"/>
      <c r="R644" s="32"/>
      <c r="S644" s="33"/>
      <c r="T644" s="451"/>
    </row>
    <row r="645" spans="1:20" x14ac:dyDescent="0.35">
      <c r="A645" s="23"/>
      <c r="B645" s="24"/>
      <c r="C645" s="25"/>
      <c r="D645" s="27"/>
      <c r="E645" s="27"/>
      <c r="F645" s="28"/>
      <c r="G645" s="27"/>
      <c r="H645" s="180"/>
      <c r="I645" s="27"/>
      <c r="J645" s="32"/>
      <c r="K645" s="32"/>
      <c r="L645" s="32"/>
      <c r="M645" s="32"/>
      <c r="N645" s="31"/>
      <c r="O645" s="32"/>
      <c r="P645" s="33"/>
      <c r="Q645" s="33"/>
      <c r="R645" s="32"/>
      <c r="S645" s="33"/>
      <c r="T645" s="451"/>
    </row>
    <row r="646" spans="1:20" x14ac:dyDescent="0.35">
      <c r="A646" s="23"/>
      <c r="B646" s="24"/>
      <c r="C646" s="25"/>
      <c r="D646" s="27"/>
      <c r="E646" s="27"/>
      <c r="F646" s="28"/>
      <c r="G646" s="27"/>
      <c r="H646" s="180"/>
      <c r="I646" s="27"/>
      <c r="J646" s="32"/>
      <c r="K646" s="32"/>
      <c r="L646" s="32"/>
      <c r="M646" s="32"/>
      <c r="N646" s="31"/>
      <c r="O646" s="32"/>
      <c r="P646" s="33"/>
      <c r="Q646" s="33"/>
      <c r="R646" s="32"/>
      <c r="S646" s="33"/>
      <c r="T646" s="451"/>
    </row>
    <row r="647" spans="1:20" x14ac:dyDescent="0.35">
      <c r="A647" s="23"/>
      <c r="B647" s="24"/>
      <c r="C647" s="25"/>
      <c r="D647" s="27"/>
      <c r="E647" s="27"/>
      <c r="F647" s="28"/>
      <c r="G647" s="27"/>
      <c r="H647" s="180"/>
      <c r="I647" s="27"/>
      <c r="J647" s="32"/>
      <c r="K647" s="32"/>
      <c r="L647" s="32"/>
      <c r="M647" s="32"/>
      <c r="N647" s="31"/>
      <c r="O647" s="32"/>
      <c r="P647" s="33"/>
      <c r="Q647" s="33"/>
      <c r="R647" s="32"/>
      <c r="S647" s="33"/>
      <c r="T647" s="451"/>
    </row>
    <row r="648" spans="1:20" x14ac:dyDescent="0.35">
      <c r="A648" s="23"/>
      <c r="B648" s="24"/>
      <c r="C648" s="25"/>
      <c r="D648" s="27"/>
      <c r="E648" s="27"/>
      <c r="F648" s="28"/>
      <c r="G648" s="27"/>
      <c r="H648" s="180"/>
      <c r="I648" s="27"/>
      <c r="J648" s="32"/>
      <c r="K648" s="32"/>
      <c r="L648" s="32"/>
      <c r="M648" s="32"/>
      <c r="N648" s="31"/>
      <c r="O648" s="32"/>
      <c r="P648" s="33"/>
      <c r="Q648" s="33"/>
      <c r="R648" s="32"/>
      <c r="S648" s="33"/>
      <c r="T648" s="451"/>
    </row>
    <row r="649" spans="1:20" x14ac:dyDescent="0.35">
      <c r="A649" s="23"/>
      <c r="B649" s="24"/>
      <c r="C649" s="25"/>
      <c r="D649" s="27"/>
      <c r="E649" s="27"/>
      <c r="F649" s="28"/>
      <c r="G649" s="27"/>
      <c r="H649" s="180"/>
      <c r="I649" s="27"/>
      <c r="J649" s="32"/>
      <c r="K649" s="32"/>
      <c r="L649" s="32"/>
      <c r="M649" s="32"/>
      <c r="N649" s="31"/>
      <c r="O649" s="32"/>
      <c r="P649" s="33"/>
      <c r="Q649" s="33"/>
      <c r="R649" s="32"/>
      <c r="S649" s="33"/>
      <c r="T649" s="451"/>
    </row>
    <row r="650" spans="1:20" x14ac:dyDescent="0.35">
      <c r="A650" s="23"/>
      <c r="B650" s="24"/>
      <c r="C650" s="25"/>
      <c r="D650" s="27"/>
      <c r="E650" s="27"/>
      <c r="F650" s="28"/>
      <c r="G650" s="27"/>
      <c r="H650" s="180"/>
      <c r="I650" s="27"/>
      <c r="J650" s="32"/>
      <c r="K650" s="32"/>
      <c r="L650" s="32"/>
      <c r="M650" s="32"/>
      <c r="N650" s="31"/>
      <c r="O650" s="32"/>
      <c r="P650" s="33"/>
      <c r="Q650" s="33"/>
      <c r="R650" s="32"/>
      <c r="S650" s="33"/>
      <c r="T650" s="451"/>
    </row>
    <row r="651" spans="1:20" x14ac:dyDescent="0.35">
      <c r="A651" s="23"/>
      <c r="B651" s="24"/>
      <c r="C651" s="25"/>
      <c r="D651" s="27"/>
      <c r="E651" s="27"/>
      <c r="F651" s="28"/>
      <c r="G651" s="27"/>
      <c r="H651" s="180"/>
      <c r="I651" s="27"/>
      <c r="J651" s="32"/>
      <c r="K651" s="32"/>
      <c r="L651" s="32"/>
      <c r="M651" s="32"/>
      <c r="N651" s="31"/>
      <c r="O651" s="32"/>
      <c r="P651" s="33"/>
      <c r="Q651" s="33"/>
      <c r="R651" s="32"/>
      <c r="S651" s="33"/>
      <c r="T651" s="451"/>
    </row>
    <row r="652" spans="1:20" x14ac:dyDescent="0.35">
      <c r="A652" s="23"/>
      <c r="B652" s="24"/>
      <c r="C652" s="25"/>
      <c r="D652" s="27"/>
      <c r="E652" s="27"/>
      <c r="F652" s="28"/>
      <c r="G652" s="27"/>
      <c r="H652" s="180"/>
      <c r="I652" s="27"/>
      <c r="J652" s="32"/>
      <c r="K652" s="32"/>
      <c r="L652" s="32"/>
      <c r="M652" s="32"/>
      <c r="N652" s="31"/>
      <c r="O652" s="32"/>
      <c r="P652" s="33"/>
      <c r="Q652" s="33"/>
      <c r="R652" s="32"/>
      <c r="S652" s="33"/>
      <c r="T652" s="451"/>
    </row>
    <row r="653" spans="1:20" x14ac:dyDescent="0.35">
      <c r="A653" s="23"/>
      <c r="B653" s="24"/>
      <c r="C653" s="25"/>
      <c r="D653" s="27"/>
      <c r="E653" s="27"/>
      <c r="F653" s="28"/>
      <c r="G653" s="27"/>
      <c r="H653" s="180"/>
      <c r="I653" s="27"/>
      <c r="J653" s="32"/>
      <c r="K653" s="32"/>
      <c r="L653" s="32"/>
      <c r="M653" s="32"/>
      <c r="N653" s="31"/>
      <c r="O653" s="32"/>
      <c r="P653" s="33"/>
      <c r="Q653" s="33"/>
      <c r="R653" s="32"/>
      <c r="S653" s="33"/>
      <c r="T653" s="451"/>
    </row>
    <row r="654" spans="1:20" x14ac:dyDescent="0.35">
      <c r="A654" s="23"/>
      <c r="B654" s="24"/>
      <c r="C654" s="25"/>
      <c r="D654" s="27"/>
      <c r="E654" s="27"/>
      <c r="F654" s="28"/>
      <c r="G654" s="27"/>
      <c r="H654" s="180"/>
      <c r="I654" s="27"/>
      <c r="J654" s="32"/>
      <c r="K654" s="32"/>
      <c r="L654" s="32"/>
      <c r="M654" s="32"/>
      <c r="N654" s="31"/>
      <c r="O654" s="32"/>
      <c r="P654" s="33"/>
      <c r="Q654" s="33"/>
      <c r="R654" s="32"/>
      <c r="S654" s="33"/>
      <c r="T654" s="451"/>
    </row>
    <row r="655" spans="1:20" x14ac:dyDescent="0.35">
      <c r="A655" s="23"/>
      <c r="B655" s="24"/>
      <c r="C655" s="25"/>
      <c r="D655" s="27"/>
      <c r="E655" s="27"/>
      <c r="F655" s="28"/>
      <c r="G655" s="27"/>
      <c r="H655" s="180"/>
      <c r="I655" s="27"/>
      <c r="J655" s="32"/>
      <c r="K655" s="32"/>
      <c r="L655" s="32"/>
      <c r="M655" s="32"/>
      <c r="N655" s="31"/>
      <c r="O655" s="32"/>
      <c r="P655" s="33"/>
      <c r="Q655" s="33"/>
      <c r="R655" s="32"/>
      <c r="S655" s="33"/>
      <c r="T655" s="451"/>
    </row>
    <row r="656" spans="1:20" x14ac:dyDescent="0.35">
      <c r="A656" s="23"/>
      <c r="B656" s="24"/>
      <c r="C656" s="25"/>
      <c r="D656" s="27"/>
      <c r="E656" s="27"/>
      <c r="F656" s="28"/>
      <c r="G656" s="27"/>
      <c r="H656" s="180"/>
      <c r="I656" s="27"/>
      <c r="J656" s="32"/>
      <c r="K656" s="32"/>
      <c r="L656" s="32"/>
      <c r="M656" s="32"/>
      <c r="N656" s="31"/>
      <c r="O656" s="32"/>
      <c r="P656" s="33"/>
      <c r="Q656" s="33"/>
      <c r="R656" s="32"/>
      <c r="S656" s="33"/>
      <c r="T656" s="451"/>
    </row>
    <row r="657" spans="1:20" x14ac:dyDescent="0.35">
      <c r="A657" s="23"/>
      <c r="B657" s="24"/>
      <c r="C657" s="25"/>
      <c r="D657" s="27"/>
      <c r="E657" s="27"/>
      <c r="F657" s="28"/>
      <c r="G657" s="27"/>
      <c r="H657" s="180"/>
      <c r="I657" s="27"/>
      <c r="J657" s="32"/>
      <c r="K657" s="32"/>
      <c r="L657" s="32"/>
      <c r="M657" s="32"/>
      <c r="N657" s="31"/>
      <c r="O657" s="32"/>
      <c r="P657" s="33"/>
      <c r="Q657" s="33"/>
      <c r="R657" s="32"/>
      <c r="S657" s="33"/>
      <c r="T657" s="451"/>
    </row>
    <row r="658" spans="1:20" x14ac:dyDescent="0.35">
      <c r="A658" s="23"/>
      <c r="B658" s="24"/>
      <c r="C658" s="25"/>
      <c r="D658" s="27"/>
      <c r="E658" s="27"/>
      <c r="F658" s="28"/>
      <c r="G658" s="27"/>
      <c r="H658" s="180"/>
      <c r="I658" s="27"/>
      <c r="J658" s="32"/>
      <c r="K658" s="32"/>
      <c r="L658" s="32"/>
      <c r="M658" s="32"/>
      <c r="N658" s="31"/>
      <c r="O658" s="32"/>
      <c r="P658" s="33"/>
      <c r="Q658" s="33"/>
      <c r="R658" s="32"/>
      <c r="S658" s="33"/>
      <c r="T658" s="451"/>
    </row>
    <row r="659" spans="1:20" x14ac:dyDescent="0.35">
      <c r="A659" s="23"/>
      <c r="B659" s="24"/>
      <c r="C659" s="25"/>
      <c r="D659" s="27"/>
      <c r="E659" s="27"/>
      <c r="F659" s="28"/>
      <c r="G659" s="27"/>
      <c r="H659" s="180"/>
      <c r="I659" s="27"/>
      <c r="J659" s="32"/>
      <c r="K659" s="32"/>
      <c r="L659" s="32"/>
      <c r="M659" s="32"/>
      <c r="N659" s="31"/>
      <c r="O659" s="32"/>
      <c r="P659" s="33"/>
      <c r="Q659" s="33"/>
      <c r="R659" s="32"/>
      <c r="S659" s="33"/>
      <c r="T659" s="451"/>
    </row>
    <row r="660" spans="1:20" x14ac:dyDescent="0.35">
      <c r="A660" s="23"/>
      <c r="B660" s="24"/>
      <c r="C660" s="25"/>
      <c r="D660" s="27"/>
      <c r="E660" s="27"/>
      <c r="F660" s="28"/>
      <c r="G660" s="27"/>
      <c r="H660" s="180"/>
      <c r="I660" s="27"/>
      <c r="J660" s="32"/>
      <c r="K660" s="32"/>
      <c r="L660" s="32"/>
      <c r="M660" s="32"/>
      <c r="N660" s="31"/>
      <c r="O660" s="32"/>
      <c r="P660" s="33"/>
      <c r="Q660" s="33"/>
      <c r="R660" s="32"/>
      <c r="S660" s="33"/>
      <c r="T660" s="451"/>
    </row>
    <row r="661" spans="1:20" x14ac:dyDescent="0.35">
      <c r="A661" s="23"/>
      <c r="B661" s="24"/>
      <c r="C661" s="25"/>
      <c r="D661" s="27"/>
      <c r="E661" s="27"/>
      <c r="F661" s="28"/>
      <c r="G661" s="27"/>
      <c r="H661" s="180"/>
      <c r="I661" s="27"/>
      <c r="J661" s="32"/>
      <c r="K661" s="32"/>
      <c r="L661" s="32"/>
      <c r="M661" s="32"/>
      <c r="N661" s="31"/>
      <c r="O661" s="32"/>
      <c r="P661" s="33"/>
      <c r="Q661" s="33"/>
      <c r="R661" s="32"/>
      <c r="S661" s="33"/>
      <c r="T661" s="451"/>
    </row>
    <row r="662" spans="1:20" x14ac:dyDescent="0.35">
      <c r="A662" s="23"/>
      <c r="B662" s="24"/>
      <c r="C662" s="25"/>
      <c r="D662" s="27"/>
      <c r="E662" s="27"/>
      <c r="F662" s="28"/>
      <c r="G662" s="27"/>
      <c r="H662" s="180"/>
      <c r="I662" s="27"/>
      <c r="J662" s="32"/>
      <c r="K662" s="32"/>
      <c r="L662" s="32"/>
      <c r="M662" s="32"/>
      <c r="N662" s="31"/>
      <c r="O662" s="32"/>
      <c r="P662" s="33"/>
      <c r="Q662" s="33"/>
      <c r="R662" s="32"/>
      <c r="S662" s="33"/>
      <c r="T662" s="451"/>
    </row>
    <row r="663" spans="1:20" x14ac:dyDescent="0.35">
      <c r="A663" s="23"/>
      <c r="B663" s="24"/>
      <c r="C663" s="25"/>
      <c r="D663" s="27"/>
      <c r="E663" s="27"/>
      <c r="F663" s="28"/>
      <c r="G663" s="27"/>
      <c r="H663" s="180"/>
      <c r="I663" s="27"/>
      <c r="J663" s="32"/>
      <c r="K663" s="32"/>
      <c r="L663" s="32"/>
      <c r="M663" s="32"/>
      <c r="N663" s="31"/>
      <c r="O663" s="32"/>
      <c r="P663" s="33"/>
      <c r="Q663" s="33"/>
      <c r="R663" s="32"/>
      <c r="S663" s="33"/>
      <c r="T663" s="451"/>
    </row>
    <row r="664" spans="1:20" x14ac:dyDescent="0.35">
      <c r="A664" s="23"/>
      <c r="B664" s="24"/>
      <c r="C664" s="25"/>
      <c r="D664" s="27"/>
      <c r="E664" s="27"/>
      <c r="F664" s="28"/>
      <c r="G664" s="27"/>
      <c r="H664" s="180"/>
      <c r="I664" s="27"/>
      <c r="J664" s="32"/>
      <c r="K664" s="32"/>
      <c r="L664" s="32"/>
      <c r="M664" s="32"/>
      <c r="N664" s="31"/>
      <c r="O664" s="32"/>
      <c r="P664" s="33"/>
      <c r="Q664" s="33"/>
      <c r="R664" s="32"/>
      <c r="S664" s="33"/>
      <c r="T664" s="451"/>
    </row>
    <row r="665" spans="1:20" x14ac:dyDescent="0.35">
      <c r="A665" s="23"/>
      <c r="B665" s="24"/>
      <c r="C665" s="25"/>
      <c r="D665" s="27"/>
      <c r="E665" s="27"/>
      <c r="F665" s="28"/>
      <c r="G665" s="27"/>
      <c r="H665" s="180"/>
      <c r="I665" s="27"/>
      <c r="J665" s="32"/>
      <c r="K665" s="32"/>
      <c r="L665" s="32"/>
      <c r="M665" s="32"/>
      <c r="N665" s="31"/>
      <c r="O665" s="32"/>
      <c r="P665" s="33"/>
      <c r="Q665" s="33"/>
      <c r="R665" s="32"/>
      <c r="S665" s="33"/>
      <c r="T665" s="451"/>
    </row>
    <row r="666" spans="1:20" x14ac:dyDescent="0.35">
      <c r="A666" s="23"/>
      <c r="B666" s="24"/>
      <c r="C666" s="25"/>
      <c r="D666" s="27"/>
      <c r="E666" s="27"/>
      <c r="F666" s="28"/>
      <c r="G666" s="27"/>
      <c r="H666" s="180"/>
      <c r="I666" s="27"/>
      <c r="J666" s="32"/>
      <c r="K666" s="32"/>
      <c r="L666" s="32"/>
      <c r="M666" s="32"/>
      <c r="N666" s="31"/>
      <c r="O666" s="32"/>
      <c r="P666" s="33"/>
      <c r="Q666" s="33"/>
      <c r="R666" s="32"/>
      <c r="S666" s="33"/>
      <c r="T666" s="451"/>
    </row>
    <row r="667" spans="1:20" x14ac:dyDescent="0.35">
      <c r="A667" s="23"/>
      <c r="B667" s="24"/>
      <c r="C667" s="25"/>
      <c r="D667" s="27"/>
      <c r="E667" s="27"/>
      <c r="F667" s="28"/>
      <c r="G667" s="27"/>
      <c r="H667" s="180"/>
      <c r="I667" s="27"/>
      <c r="J667" s="32"/>
      <c r="K667" s="32"/>
      <c r="L667" s="32"/>
      <c r="M667" s="32"/>
      <c r="N667" s="31"/>
      <c r="O667" s="32"/>
      <c r="P667" s="33"/>
      <c r="Q667" s="33"/>
      <c r="R667" s="32"/>
      <c r="S667" s="33"/>
      <c r="T667" s="451"/>
    </row>
    <row r="668" spans="1:20" x14ac:dyDescent="0.35">
      <c r="A668" s="23"/>
      <c r="B668" s="24"/>
      <c r="C668" s="25"/>
      <c r="D668" s="27"/>
      <c r="E668" s="27"/>
      <c r="F668" s="28"/>
      <c r="G668" s="27"/>
      <c r="H668" s="180"/>
      <c r="I668" s="27"/>
      <c r="J668" s="32"/>
      <c r="K668" s="32"/>
      <c r="L668" s="32"/>
      <c r="M668" s="32"/>
      <c r="N668" s="31"/>
      <c r="O668" s="32"/>
      <c r="P668" s="33"/>
      <c r="Q668" s="33"/>
      <c r="R668" s="32"/>
      <c r="S668" s="33"/>
      <c r="T668" s="451"/>
    </row>
    <row r="669" spans="1:20" x14ac:dyDescent="0.35">
      <c r="A669" s="23"/>
      <c r="B669" s="24"/>
      <c r="C669" s="25"/>
      <c r="D669" s="27"/>
      <c r="E669" s="27"/>
      <c r="F669" s="28"/>
      <c r="G669" s="27"/>
      <c r="H669" s="180"/>
      <c r="I669" s="27"/>
      <c r="J669" s="32"/>
      <c r="K669" s="32"/>
      <c r="L669" s="32"/>
      <c r="M669" s="32"/>
      <c r="N669" s="31"/>
      <c r="O669" s="32"/>
      <c r="P669" s="33"/>
      <c r="Q669" s="33"/>
      <c r="R669" s="32"/>
      <c r="S669" s="33"/>
      <c r="T669" s="451"/>
    </row>
    <row r="670" spans="1:20" x14ac:dyDescent="0.35">
      <c r="A670" s="23"/>
      <c r="B670" s="24"/>
      <c r="C670" s="25"/>
      <c r="D670" s="27"/>
      <c r="E670" s="27"/>
      <c r="F670" s="28"/>
      <c r="G670" s="27"/>
      <c r="H670" s="180"/>
      <c r="I670" s="27"/>
      <c r="J670" s="32"/>
      <c r="K670" s="32"/>
      <c r="L670" s="32"/>
      <c r="M670" s="32"/>
      <c r="N670" s="31"/>
      <c r="O670" s="32"/>
      <c r="P670" s="33"/>
      <c r="Q670" s="33"/>
      <c r="R670" s="32"/>
      <c r="S670" s="33"/>
      <c r="T670" s="451"/>
    </row>
    <row r="671" spans="1:20" x14ac:dyDescent="0.35">
      <c r="A671" s="23"/>
      <c r="B671" s="24"/>
      <c r="C671" s="25"/>
      <c r="D671" s="27"/>
      <c r="E671" s="27"/>
      <c r="F671" s="28"/>
      <c r="G671" s="27"/>
      <c r="H671" s="180"/>
      <c r="I671" s="27"/>
      <c r="J671" s="32"/>
      <c r="K671" s="32"/>
      <c r="L671" s="32"/>
      <c r="M671" s="32"/>
      <c r="N671" s="31"/>
      <c r="O671" s="32"/>
      <c r="P671" s="33"/>
      <c r="Q671" s="33"/>
      <c r="R671" s="32"/>
      <c r="S671" s="33"/>
      <c r="T671" s="451"/>
    </row>
    <row r="672" spans="1:20" x14ac:dyDescent="0.35">
      <c r="A672" s="23"/>
      <c r="B672" s="24"/>
      <c r="C672" s="25"/>
      <c r="D672" s="27"/>
      <c r="E672" s="27"/>
      <c r="F672" s="28"/>
      <c r="G672" s="27"/>
      <c r="H672" s="180"/>
      <c r="I672" s="27"/>
      <c r="J672" s="32"/>
      <c r="K672" s="32"/>
      <c r="L672" s="32"/>
      <c r="M672" s="32"/>
      <c r="N672" s="31"/>
      <c r="O672" s="32"/>
      <c r="P672" s="33"/>
      <c r="Q672" s="33"/>
      <c r="R672" s="32"/>
      <c r="S672" s="33"/>
      <c r="T672" s="451"/>
    </row>
    <row r="673" spans="1:20" x14ac:dyDescent="0.35">
      <c r="A673" s="23"/>
      <c r="B673" s="24"/>
      <c r="C673" s="25"/>
      <c r="D673" s="27"/>
      <c r="E673" s="27"/>
      <c r="F673" s="28"/>
      <c r="G673" s="27"/>
      <c r="H673" s="180"/>
      <c r="I673" s="27"/>
      <c r="J673" s="32"/>
      <c r="K673" s="32"/>
      <c r="L673" s="32"/>
      <c r="M673" s="32"/>
      <c r="N673" s="31"/>
      <c r="O673" s="32"/>
      <c r="P673" s="33"/>
      <c r="Q673" s="33"/>
      <c r="R673" s="32"/>
      <c r="S673" s="33"/>
      <c r="T673" s="451"/>
    </row>
    <row r="674" spans="1:20" x14ac:dyDescent="0.35">
      <c r="A674" s="23"/>
      <c r="B674" s="24"/>
      <c r="C674" s="25"/>
      <c r="D674" s="27"/>
      <c r="E674" s="27"/>
      <c r="F674" s="28"/>
      <c r="G674" s="27"/>
      <c r="H674" s="180"/>
      <c r="I674" s="27"/>
      <c r="J674" s="32"/>
      <c r="K674" s="32"/>
      <c r="L674" s="32"/>
      <c r="M674" s="32"/>
      <c r="N674" s="31"/>
      <c r="O674" s="32"/>
      <c r="P674" s="33"/>
      <c r="Q674" s="33"/>
      <c r="R674" s="32"/>
      <c r="S674" s="33"/>
      <c r="T674" s="451"/>
    </row>
    <row r="675" spans="1:20" x14ac:dyDescent="0.35">
      <c r="A675" s="23"/>
      <c r="B675" s="24"/>
      <c r="C675" s="25"/>
      <c r="D675" s="27"/>
      <c r="E675" s="27"/>
      <c r="F675" s="28"/>
      <c r="G675" s="27"/>
      <c r="H675" s="180"/>
      <c r="I675" s="27"/>
      <c r="J675" s="32"/>
      <c r="K675" s="32"/>
      <c r="L675" s="32"/>
      <c r="M675" s="32"/>
      <c r="N675" s="31"/>
      <c r="O675" s="32"/>
      <c r="P675" s="33"/>
      <c r="Q675" s="33"/>
      <c r="R675" s="32"/>
      <c r="S675" s="33"/>
      <c r="T675" s="451"/>
    </row>
    <row r="676" spans="1:20" x14ac:dyDescent="0.35">
      <c r="A676" s="23"/>
      <c r="B676" s="24"/>
      <c r="C676" s="25"/>
      <c r="D676" s="27"/>
      <c r="E676" s="27"/>
      <c r="F676" s="28"/>
      <c r="G676" s="27"/>
      <c r="H676" s="180"/>
      <c r="I676" s="27"/>
      <c r="J676" s="32"/>
      <c r="K676" s="32"/>
      <c r="L676" s="32"/>
      <c r="M676" s="32"/>
      <c r="N676" s="31"/>
      <c r="O676" s="32"/>
      <c r="P676" s="33"/>
      <c r="Q676" s="33"/>
      <c r="R676" s="32"/>
      <c r="S676" s="33"/>
      <c r="T676" s="451"/>
    </row>
    <row r="677" spans="1:20" x14ac:dyDescent="0.35">
      <c r="A677" s="23"/>
      <c r="B677" s="24"/>
      <c r="C677" s="25"/>
      <c r="D677" s="27"/>
      <c r="E677" s="27"/>
      <c r="F677" s="28"/>
      <c r="G677" s="27"/>
      <c r="H677" s="180"/>
      <c r="I677" s="27"/>
      <c r="J677" s="32"/>
      <c r="K677" s="32"/>
      <c r="L677" s="32"/>
      <c r="M677" s="32"/>
      <c r="N677" s="31"/>
      <c r="O677" s="32"/>
      <c r="P677" s="33"/>
      <c r="Q677" s="33"/>
      <c r="R677" s="32"/>
      <c r="S677" s="33"/>
      <c r="T677" s="451"/>
    </row>
    <row r="678" spans="1:20" x14ac:dyDescent="0.35">
      <c r="A678" s="23"/>
      <c r="B678" s="24"/>
      <c r="C678" s="25"/>
      <c r="D678" s="27"/>
      <c r="E678" s="27"/>
      <c r="F678" s="28"/>
      <c r="G678" s="27"/>
      <c r="H678" s="180"/>
      <c r="I678" s="27"/>
      <c r="J678" s="32"/>
      <c r="K678" s="32"/>
      <c r="L678" s="32"/>
      <c r="M678" s="32"/>
      <c r="N678" s="31"/>
      <c r="O678" s="32"/>
      <c r="P678" s="33"/>
      <c r="Q678" s="33"/>
      <c r="R678" s="32"/>
      <c r="S678" s="33"/>
      <c r="T678" s="451"/>
    </row>
    <row r="679" spans="1:20" x14ac:dyDescent="0.35">
      <c r="A679" s="23"/>
      <c r="B679" s="24"/>
      <c r="C679" s="25"/>
      <c r="D679" s="27"/>
      <c r="E679" s="27"/>
      <c r="F679" s="28"/>
      <c r="G679" s="27"/>
      <c r="H679" s="180"/>
      <c r="I679" s="27"/>
      <c r="J679" s="32"/>
      <c r="K679" s="32"/>
      <c r="L679" s="32"/>
      <c r="M679" s="32"/>
      <c r="N679" s="31"/>
      <c r="O679" s="32"/>
      <c r="P679" s="33"/>
      <c r="Q679" s="33"/>
      <c r="R679" s="32"/>
      <c r="S679" s="33"/>
      <c r="T679" s="451"/>
    </row>
    <row r="680" spans="1:20" x14ac:dyDescent="0.35">
      <c r="A680" s="23"/>
      <c r="B680" s="24"/>
      <c r="C680" s="25"/>
      <c r="D680" s="27"/>
      <c r="E680" s="27"/>
      <c r="F680" s="28"/>
      <c r="G680" s="27"/>
      <c r="H680" s="180"/>
      <c r="I680" s="27"/>
      <c r="J680" s="32"/>
      <c r="K680" s="32"/>
      <c r="L680" s="32"/>
      <c r="M680" s="32"/>
      <c r="N680" s="31"/>
      <c r="O680" s="32"/>
      <c r="P680" s="33"/>
      <c r="Q680" s="33"/>
      <c r="R680" s="32"/>
      <c r="S680" s="33"/>
      <c r="T680" s="451"/>
    </row>
    <row r="681" spans="1:20" x14ac:dyDescent="0.35">
      <c r="A681" s="23"/>
      <c r="B681" s="24"/>
      <c r="C681" s="25"/>
      <c r="D681" s="27"/>
      <c r="E681" s="27"/>
      <c r="F681" s="28"/>
      <c r="G681" s="27"/>
      <c r="H681" s="180"/>
      <c r="I681" s="27"/>
      <c r="J681" s="32"/>
      <c r="K681" s="32"/>
      <c r="L681" s="32"/>
      <c r="M681" s="32"/>
      <c r="N681" s="31"/>
      <c r="O681" s="32"/>
      <c r="P681" s="33"/>
      <c r="Q681" s="33"/>
      <c r="R681" s="32"/>
      <c r="S681" s="33"/>
      <c r="T681" s="451"/>
    </row>
    <row r="682" spans="1:20" x14ac:dyDescent="0.35">
      <c r="A682" s="23"/>
      <c r="B682" s="24"/>
      <c r="C682" s="25"/>
      <c r="D682" s="27"/>
      <c r="E682" s="27"/>
      <c r="F682" s="28"/>
      <c r="G682" s="27"/>
      <c r="H682" s="180"/>
      <c r="I682" s="27"/>
      <c r="J682" s="32"/>
      <c r="K682" s="32"/>
      <c r="L682" s="32"/>
      <c r="M682" s="32"/>
      <c r="N682" s="31"/>
      <c r="O682" s="32"/>
      <c r="P682" s="33"/>
      <c r="Q682" s="33"/>
      <c r="R682" s="32"/>
      <c r="S682" s="33"/>
      <c r="T682" s="451"/>
    </row>
    <row r="683" spans="1:20" x14ac:dyDescent="0.35">
      <c r="A683" s="23"/>
      <c r="B683" s="24"/>
      <c r="C683" s="25"/>
      <c r="D683" s="27"/>
      <c r="E683" s="27"/>
      <c r="F683" s="28"/>
      <c r="G683" s="27"/>
      <c r="H683" s="180"/>
      <c r="I683" s="27"/>
      <c r="J683" s="32"/>
      <c r="K683" s="32"/>
      <c r="L683" s="32"/>
      <c r="M683" s="32"/>
      <c r="N683" s="31"/>
      <c r="O683" s="32"/>
      <c r="P683" s="33"/>
      <c r="Q683" s="33"/>
      <c r="R683" s="32"/>
      <c r="S683" s="33"/>
      <c r="T683" s="451"/>
    </row>
    <row r="684" spans="1:20" x14ac:dyDescent="0.35">
      <c r="A684" s="23"/>
      <c r="B684" s="24"/>
      <c r="C684" s="25"/>
      <c r="D684" s="27"/>
      <c r="E684" s="27"/>
      <c r="F684" s="28"/>
      <c r="G684" s="27"/>
      <c r="H684" s="180"/>
      <c r="I684" s="27"/>
      <c r="J684" s="32"/>
      <c r="K684" s="32"/>
      <c r="L684" s="32"/>
      <c r="M684" s="32"/>
      <c r="N684" s="31"/>
      <c r="O684" s="32"/>
      <c r="P684" s="33"/>
      <c r="Q684" s="33"/>
      <c r="R684" s="32"/>
      <c r="S684" s="33"/>
      <c r="T684" s="451"/>
    </row>
    <row r="685" spans="1:20" x14ac:dyDescent="0.35">
      <c r="A685" s="23"/>
      <c r="B685" s="24"/>
      <c r="C685" s="25"/>
      <c r="D685" s="27"/>
      <c r="E685" s="27"/>
      <c r="F685" s="28"/>
      <c r="G685" s="27"/>
      <c r="H685" s="180"/>
      <c r="I685" s="27"/>
      <c r="J685" s="32"/>
      <c r="K685" s="32"/>
      <c r="L685" s="32"/>
      <c r="M685" s="32"/>
      <c r="N685" s="31"/>
      <c r="O685" s="32"/>
      <c r="P685" s="33"/>
      <c r="Q685" s="33"/>
      <c r="R685" s="32"/>
      <c r="S685" s="33"/>
      <c r="T685" s="451"/>
    </row>
    <row r="686" spans="1:20" x14ac:dyDescent="0.35">
      <c r="A686" s="23"/>
      <c r="B686" s="24"/>
      <c r="C686" s="25"/>
      <c r="D686" s="27"/>
      <c r="E686" s="27"/>
      <c r="F686" s="28"/>
      <c r="G686" s="27"/>
      <c r="H686" s="180"/>
      <c r="I686" s="27"/>
      <c r="J686" s="32"/>
      <c r="K686" s="32"/>
      <c r="L686" s="32"/>
      <c r="M686" s="32"/>
      <c r="N686" s="31"/>
      <c r="O686" s="32"/>
      <c r="P686" s="33"/>
      <c r="Q686" s="33"/>
      <c r="R686" s="32"/>
      <c r="S686" s="33"/>
      <c r="T686" s="451"/>
    </row>
    <row r="687" spans="1:20" x14ac:dyDescent="0.35">
      <c r="A687" s="23"/>
      <c r="B687" s="24"/>
      <c r="C687" s="25"/>
      <c r="D687" s="27"/>
      <c r="E687" s="27"/>
      <c r="F687" s="28"/>
      <c r="G687" s="27"/>
      <c r="H687" s="180"/>
      <c r="I687" s="27"/>
      <c r="J687" s="32"/>
      <c r="K687" s="32"/>
      <c r="L687" s="32"/>
      <c r="M687" s="32"/>
      <c r="N687" s="31"/>
      <c r="O687" s="32"/>
      <c r="P687" s="33"/>
      <c r="Q687" s="33"/>
      <c r="R687" s="32"/>
      <c r="S687" s="33"/>
      <c r="T687" s="451"/>
    </row>
    <row r="688" spans="1:20" x14ac:dyDescent="0.35">
      <c r="A688" s="23"/>
      <c r="B688" s="24"/>
      <c r="C688" s="25"/>
      <c r="D688" s="27"/>
      <c r="E688" s="27"/>
      <c r="F688" s="28"/>
      <c r="G688" s="27"/>
      <c r="H688" s="180"/>
      <c r="I688" s="27"/>
      <c r="J688" s="32"/>
      <c r="K688" s="32"/>
      <c r="L688" s="32"/>
      <c r="M688" s="32"/>
      <c r="N688" s="31"/>
      <c r="O688" s="32"/>
      <c r="P688" s="33"/>
      <c r="Q688" s="33"/>
      <c r="R688" s="32"/>
      <c r="S688" s="33"/>
      <c r="T688" s="451"/>
    </row>
    <row r="689" spans="1:20" x14ac:dyDescent="0.35">
      <c r="A689" s="23"/>
      <c r="B689" s="24"/>
      <c r="C689" s="25"/>
      <c r="D689" s="27"/>
      <c r="E689" s="27"/>
      <c r="F689" s="28"/>
      <c r="G689" s="27"/>
      <c r="H689" s="180"/>
      <c r="I689" s="27"/>
      <c r="J689" s="32"/>
      <c r="K689" s="32"/>
      <c r="L689" s="32"/>
      <c r="M689" s="32"/>
      <c r="N689" s="31"/>
      <c r="O689" s="32"/>
      <c r="P689" s="33"/>
      <c r="Q689" s="33"/>
      <c r="R689" s="32"/>
      <c r="S689" s="33"/>
      <c r="T689" s="451"/>
    </row>
    <row r="690" spans="1:20" x14ac:dyDescent="0.35">
      <c r="A690" s="23"/>
      <c r="B690" s="24"/>
      <c r="C690" s="25"/>
      <c r="D690" s="27"/>
      <c r="E690" s="27"/>
      <c r="F690" s="28"/>
      <c r="G690" s="27"/>
      <c r="H690" s="180"/>
      <c r="I690" s="27"/>
      <c r="J690" s="32"/>
      <c r="K690" s="32"/>
      <c r="L690" s="32"/>
      <c r="M690" s="32"/>
      <c r="N690" s="31"/>
      <c r="O690" s="32"/>
      <c r="P690" s="33"/>
      <c r="Q690" s="33"/>
      <c r="R690" s="32"/>
      <c r="S690" s="33"/>
      <c r="T690" s="451"/>
    </row>
    <row r="691" spans="1:20" x14ac:dyDescent="0.35">
      <c r="A691" s="23"/>
      <c r="B691" s="24"/>
      <c r="C691" s="25"/>
      <c r="D691" s="27"/>
      <c r="E691" s="27"/>
      <c r="F691" s="28"/>
      <c r="G691" s="27"/>
      <c r="H691" s="180"/>
      <c r="I691" s="27"/>
      <c r="J691" s="32"/>
      <c r="K691" s="32"/>
      <c r="L691" s="32"/>
      <c r="M691" s="32"/>
      <c r="N691" s="31"/>
      <c r="O691" s="32"/>
      <c r="P691" s="33"/>
      <c r="Q691" s="33"/>
      <c r="R691" s="32"/>
      <c r="S691" s="33"/>
      <c r="T691" s="451"/>
    </row>
    <row r="692" spans="1:20" x14ac:dyDescent="0.35">
      <c r="A692" s="23"/>
      <c r="B692" s="24"/>
      <c r="C692" s="25"/>
      <c r="D692" s="27"/>
      <c r="E692" s="27"/>
      <c r="F692" s="28"/>
      <c r="G692" s="27"/>
      <c r="H692" s="180"/>
      <c r="I692" s="27"/>
      <c r="J692" s="32"/>
      <c r="K692" s="32"/>
      <c r="L692" s="32"/>
      <c r="M692" s="32"/>
      <c r="N692" s="31"/>
      <c r="O692" s="32"/>
      <c r="P692" s="33"/>
      <c r="Q692" s="33"/>
      <c r="R692" s="32"/>
      <c r="S692" s="33"/>
      <c r="T692" s="451"/>
    </row>
    <row r="693" spans="1:20" x14ac:dyDescent="0.35">
      <c r="A693" s="23"/>
      <c r="B693" s="24"/>
      <c r="C693" s="25"/>
      <c r="D693" s="27"/>
      <c r="E693" s="27"/>
      <c r="F693" s="28"/>
      <c r="G693" s="27"/>
      <c r="H693" s="180"/>
      <c r="I693" s="27"/>
      <c r="J693" s="32"/>
      <c r="K693" s="32"/>
      <c r="L693" s="32"/>
      <c r="M693" s="32"/>
      <c r="N693" s="31"/>
      <c r="O693" s="32"/>
      <c r="P693" s="33"/>
      <c r="Q693" s="33"/>
      <c r="R693" s="32"/>
      <c r="S693" s="33"/>
      <c r="T693" s="451"/>
    </row>
    <row r="694" spans="1:20" x14ac:dyDescent="0.35">
      <c r="A694" s="23"/>
      <c r="B694" s="24"/>
      <c r="C694" s="25"/>
      <c r="D694" s="27"/>
      <c r="E694" s="27"/>
      <c r="F694" s="28"/>
      <c r="G694" s="27"/>
      <c r="H694" s="180"/>
      <c r="I694" s="27"/>
      <c r="J694" s="32"/>
      <c r="K694" s="32"/>
      <c r="L694" s="32"/>
      <c r="M694" s="32"/>
      <c r="N694" s="31"/>
      <c r="O694" s="32"/>
      <c r="P694" s="33"/>
      <c r="Q694" s="33"/>
      <c r="R694" s="32"/>
      <c r="S694" s="33"/>
      <c r="T694" s="451"/>
    </row>
    <row r="695" spans="1:20" x14ac:dyDescent="0.35">
      <c r="A695" s="23"/>
      <c r="B695" s="24"/>
      <c r="C695" s="25"/>
      <c r="D695" s="27"/>
      <c r="E695" s="27"/>
      <c r="F695" s="28"/>
      <c r="G695" s="27"/>
      <c r="H695" s="180"/>
      <c r="I695" s="27"/>
      <c r="J695" s="32"/>
      <c r="K695" s="32"/>
      <c r="L695" s="32"/>
      <c r="M695" s="32"/>
      <c r="N695" s="31"/>
      <c r="O695" s="32"/>
      <c r="P695" s="33"/>
      <c r="Q695" s="33"/>
      <c r="R695" s="32"/>
      <c r="S695" s="33"/>
      <c r="T695" s="451"/>
    </row>
    <row r="696" spans="1:20" x14ac:dyDescent="0.35">
      <c r="A696" s="23"/>
      <c r="B696" s="24"/>
      <c r="C696" s="25"/>
      <c r="D696" s="27"/>
      <c r="E696" s="27"/>
      <c r="F696" s="28"/>
      <c r="G696" s="27"/>
      <c r="H696" s="180"/>
      <c r="I696" s="27"/>
      <c r="J696" s="32"/>
      <c r="K696" s="32"/>
      <c r="L696" s="32"/>
      <c r="M696" s="32"/>
      <c r="N696" s="31"/>
      <c r="O696" s="32"/>
      <c r="P696" s="33"/>
      <c r="Q696" s="33"/>
      <c r="R696" s="32"/>
      <c r="S696" s="33"/>
      <c r="T696" s="451"/>
    </row>
    <row r="697" spans="1:20" x14ac:dyDescent="0.35">
      <c r="A697" s="23"/>
      <c r="B697" s="24"/>
      <c r="C697" s="25"/>
      <c r="D697" s="27"/>
      <c r="E697" s="27"/>
      <c r="F697" s="28"/>
      <c r="G697" s="27"/>
      <c r="H697" s="180"/>
      <c r="I697" s="27"/>
      <c r="J697" s="32"/>
      <c r="K697" s="32"/>
      <c r="L697" s="32"/>
      <c r="M697" s="32"/>
      <c r="N697" s="31"/>
      <c r="O697" s="32"/>
      <c r="P697" s="33"/>
      <c r="Q697" s="33"/>
      <c r="R697" s="32"/>
      <c r="S697" s="33"/>
      <c r="T697" s="451"/>
    </row>
    <row r="698" spans="1:20" x14ac:dyDescent="0.35">
      <c r="A698" s="23"/>
      <c r="B698" s="24"/>
      <c r="C698" s="25"/>
      <c r="D698" s="27"/>
      <c r="E698" s="27"/>
      <c r="F698" s="28"/>
      <c r="G698" s="27"/>
      <c r="H698" s="180"/>
      <c r="I698" s="27"/>
      <c r="J698" s="32"/>
      <c r="K698" s="32"/>
      <c r="L698" s="32"/>
      <c r="M698" s="32"/>
      <c r="N698" s="31"/>
      <c r="O698" s="32"/>
      <c r="P698" s="33"/>
      <c r="Q698" s="33"/>
      <c r="R698" s="32"/>
      <c r="S698" s="33"/>
      <c r="T698" s="451"/>
    </row>
    <row r="699" spans="1:20" x14ac:dyDescent="0.35">
      <c r="A699" s="23"/>
      <c r="B699" s="24"/>
      <c r="C699" s="25"/>
      <c r="D699" s="27"/>
      <c r="E699" s="27"/>
      <c r="F699" s="28"/>
      <c r="G699" s="27"/>
      <c r="H699" s="180"/>
      <c r="I699" s="27"/>
      <c r="J699" s="32"/>
      <c r="K699" s="32"/>
      <c r="L699" s="32"/>
      <c r="M699" s="32"/>
      <c r="N699" s="31"/>
      <c r="O699" s="32"/>
      <c r="P699" s="33"/>
      <c r="Q699" s="33"/>
      <c r="R699" s="32"/>
      <c r="S699" s="33"/>
      <c r="T699" s="451"/>
    </row>
    <row r="700" spans="1:20" x14ac:dyDescent="0.35">
      <c r="A700" s="23"/>
      <c r="B700" s="24"/>
      <c r="C700" s="25"/>
      <c r="D700" s="27"/>
      <c r="E700" s="27"/>
      <c r="F700" s="28"/>
      <c r="G700" s="27"/>
      <c r="H700" s="180"/>
      <c r="I700" s="27"/>
      <c r="J700" s="32"/>
      <c r="K700" s="32"/>
      <c r="L700" s="32"/>
      <c r="M700" s="32"/>
      <c r="N700" s="31"/>
      <c r="O700" s="32"/>
      <c r="P700" s="33"/>
      <c r="Q700" s="33"/>
      <c r="R700" s="32"/>
      <c r="S700" s="33"/>
      <c r="T700" s="451"/>
    </row>
    <row r="701" spans="1:20" x14ac:dyDescent="0.35">
      <c r="A701" s="23"/>
      <c r="B701" s="24"/>
      <c r="C701" s="25"/>
      <c r="D701" s="27"/>
      <c r="E701" s="27"/>
      <c r="F701" s="28"/>
      <c r="G701" s="27"/>
      <c r="H701" s="180"/>
      <c r="I701" s="27"/>
      <c r="J701" s="32"/>
      <c r="K701" s="32"/>
      <c r="L701" s="32"/>
      <c r="M701" s="32"/>
      <c r="N701" s="31"/>
      <c r="O701" s="32"/>
      <c r="P701" s="33"/>
      <c r="Q701" s="33"/>
      <c r="R701" s="32"/>
      <c r="S701" s="33"/>
      <c r="T701" s="451"/>
    </row>
    <row r="702" spans="1:20" x14ac:dyDescent="0.35">
      <c r="A702" s="23"/>
      <c r="B702" s="24"/>
      <c r="C702" s="25"/>
      <c r="D702" s="27"/>
      <c r="E702" s="27"/>
      <c r="F702" s="28"/>
      <c r="G702" s="27"/>
      <c r="H702" s="180"/>
      <c r="I702" s="27"/>
      <c r="J702" s="32"/>
      <c r="K702" s="32"/>
      <c r="L702" s="32"/>
      <c r="M702" s="32"/>
      <c r="N702" s="31"/>
      <c r="O702" s="32"/>
      <c r="P702" s="33"/>
      <c r="Q702" s="33"/>
      <c r="R702" s="32"/>
      <c r="S702" s="33"/>
      <c r="T702" s="451"/>
    </row>
    <row r="703" spans="1:20" x14ac:dyDescent="0.35">
      <c r="A703" s="23"/>
      <c r="B703" s="24"/>
      <c r="C703" s="25"/>
      <c r="D703" s="27"/>
      <c r="E703" s="27"/>
      <c r="F703" s="28"/>
      <c r="G703" s="27"/>
      <c r="H703" s="180"/>
      <c r="I703" s="27"/>
      <c r="J703" s="32"/>
      <c r="K703" s="32"/>
      <c r="L703" s="32"/>
      <c r="M703" s="32"/>
      <c r="N703" s="31"/>
      <c r="O703" s="32"/>
      <c r="P703" s="33"/>
      <c r="Q703" s="33"/>
      <c r="R703" s="32"/>
      <c r="S703" s="33"/>
      <c r="T703" s="451"/>
    </row>
    <row r="704" spans="1:20" x14ac:dyDescent="0.35">
      <c r="A704" s="23"/>
      <c r="B704" s="24"/>
      <c r="C704" s="25"/>
      <c r="D704" s="27"/>
      <c r="E704" s="27"/>
      <c r="F704" s="28"/>
      <c r="G704" s="27"/>
      <c r="H704" s="180"/>
      <c r="I704" s="27"/>
      <c r="J704" s="32"/>
      <c r="K704" s="32"/>
      <c r="L704" s="32"/>
      <c r="M704" s="32"/>
      <c r="N704" s="31"/>
      <c r="O704" s="32"/>
      <c r="P704" s="33"/>
      <c r="Q704" s="33"/>
      <c r="R704" s="32"/>
      <c r="S704" s="33"/>
      <c r="T704" s="451"/>
    </row>
    <row r="705" spans="1:20" x14ac:dyDescent="0.35">
      <c r="A705" s="23"/>
      <c r="B705" s="24"/>
      <c r="C705" s="25"/>
      <c r="D705" s="27"/>
      <c r="E705" s="27"/>
      <c r="F705" s="28"/>
      <c r="G705" s="27"/>
      <c r="H705" s="180"/>
      <c r="I705" s="27"/>
      <c r="J705" s="32"/>
      <c r="K705" s="32"/>
      <c r="L705" s="32"/>
      <c r="M705" s="32"/>
      <c r="N705" s="31"/>
      <c r="O705" s="32"/>
      <c r="P705" s="33"/>
      <c r="Q705" s="33"/>
      <c r="R705" s="32"/>
      <c r="S705" s="33"/>
      <c r="T705" s="451"/>
    </row>
    <row r="706" spans="1:20" x14ac:dyDescent="0.35">
      <c r="A706" s="23"/>
      <c r="B706" s="24"/>
      <c r="C706" s="25"/>
      <c r="D706" s="27"/>
      <c r="E706" s="27"/>
      <c r="F706" s="28"/>
      <c r="G706" s="27"/>
      <c r="H706" s="180"/>
      <c r="I706" s="27"/>
      <c r="J706" s="32"/>
      <c r="K706" s="32"/>
      <c r="L706" s="32"/>
      <c r="M706" s="32"/>
      <c r="N706" s="31"/>
      <c r="O706" s="32"/>
      <c r="P706" s="33"/>
      <c r="Q706" s="33"/>
      <c r="R706" s="32"/>
      <c r="S706" s="33"/>
      <c r="T706" s="451"/>
    </row>
    <row r="707" spans="1:20" x14ac:dyDescent="0.35">
      <c r="A707" s="23"/>
      <c r="B707" s="24"/>
      <c r="C707" s="25"/>
      <c r="D707" s="27"/>
      <c r="E707" s="27"/>
      <c r="F707" s="28"/>
      <c r="G707" s="27"/>
      <c r="H707" s="180"/>
      <c r="I707" s="27"/>
      <c r="J707" s="32"/>
      <c r="K707" s="32"/>
      <c r="L707" s="32"/>
      <c r="M707" s="32"/>
      <c r="N707" s="31"/>
      <c r="O707" s="32"/>
      <c r="P707" s="33"/>
      <c r="Q707" s="33"/>
      <c r="R707" s="32"/>
      <c r="S707" s="33"/>
      <c r="T707" s="451"/>
    </row>
    <row r="708" spans="1:20" x14ac:dyDescent="0.35">
      <c r="A708" s="23"/>
      <c r="B708" s="24"/>
      <c r="C708" s="25"/>
      <c r="D708" s="27"/>
      <c r="E708" s="27"/>
      <c r="F708" s="28"/>
      <c r="G708" s="27"/>
      <c r="H708" s="180"/>
      <c r="I708" s="27"/>
      <c r="J708" s="32"/>
      <c r="K708" s="32"/>
      <c r="L708" s="32"/>
      <c r="M708" s="32"/>
      <c r="N708" s="31"/>
      <c r="O708" s="32"/>
      <c r="P708" s="33"/>
      <c r="Q708" s="33"/>
      <c r="R708" s="32"/>
      <c r="S708" s="33"/>
      <c r="T708" s="451"/>
    </row>
    <row r="709" spans="1:20" x14ac:dyDescent="0.35">
      <c r="A709" s="23"/>
      <c r="B709" s="24"/>
      <c r="C709" s="25"/>
      <c r="D709" s="27"/>
      <c r="E709" s="27"/>
      <c r="F709" s="28"/>
      <c r="G709" s="27"/>
      <c r="H709" s="180"/>
      <c r="I709" s="27"/>
      <c r="J709" s="32"/>
      <c r="K709" s="32"/>
      <c r="L709" s="32"/>
      <c r="M709" s="32"/>
      <c r="N709" s="31"/>
      <c r="O709" s="32"/>
      <c r="P709" s="33"/>
      <c r="Q709" s="33"/>
      <c r="R709" s="32"/>
      <c r="S709" s="33"/>
      <c r="T709" s="451"/>
    </row>
    <row r="710" spans="1:20" x14ac:dyDescent="0.35">
      <c r="A710" s="23"/>
      <c r="B710" s="24"/>
      <c r="C710" s="25"/>
      <c r="D710" s="27"/>
      <c r="E710" s="27"/>
      <c r="F710" s="28"/>
      <c r="G710" s="27"/>
      <c r="H710" s="180"/>
      <c r="I710" s="27"/>
      <c r="J710" s="32"/>
      <c r="K710" s="32"/>
      <c r="L710" s="32"/>
      <c r="M710" s="32"/>
      <c r="N710" s="31"/>
      <c r="O710" s="32"/>
      <c r="P710" s="33"/>
      <c r="Q710" s="33"/>
      <c r="R710" s="32"/>
      <c r="S710" s="33"/>
      <c r="T710" s="451"/>
    </row>
    <row r="711" spans="1:20" x14ac:dyDescent="0.35">
      <c r="A711" s="23"/>
      <c r="B711" s="24"/>
      <c r="C711" s="25"/>
      <c r="D711" s="27"/>
      <c r="E711" s="27"/>
      <c r="F711" s="28"/>
      <c r="G711" s="27"/>
      <c r="H711" s="180"/>
      <c r="I711" s="27"/>
      <c r="J711" s="32"/>
      <c r="K711" s="32"/>
      <c r="L711" s="32"/>
      <c r="M711" s="32"/>
      <c r="N711" s="31"/>
      <c r="O711" s="32"/>
      <c r="P711" s="33"/>
      <c r="Q711" s="33"/>
      <c r="R711" s="32"/>
      <c r="S711" s="33"/>
      <c r="T711" s="451"/>
    </row>
    <row r="712" spans="1:20" x14ac:dyDescent="0.35">
      <c r="A712" s="23"/>
      <c r="B712" s="24"/>
      <c r="C712" s="25"/>
      <c r="D712" s="27"/>
      <c r="E712" s="27"/>
      <c r="F712" s="28"/>
      <c r="G712" s="27"/>
      <c r="H712" s="180"/>
      <c r="I712" s="27"/>
      <c r="J712" s="32"/>
      <c r="K712" s="32"/>
      <c r="L712" s="32"/>
      <c r="M712" s="32"/>
      <c r="N712" s="31"/>
      <c r="O712" s="32"/>
      <c r="P712" s="33"/>
      <c r="Q712" s="33"/>
      <c r="R712" s="32"/>
      <c r="S712" s="33"/>
      <c r="T712" s="451"/>
    </row>
    <row r="713" spans="1:20" x14ac:dyDescent="0.35">
      <c r="A713" s="23"/>
      <c r="B713" s="24"/>
      <c r="C713" s="25"/>
      <c r="D713" s="27"/>
      <c r="E713" s="27"/>
      <c r="F713" s="28"/>
      <c r="G713" s="27"/>
      <c r="H713" s="180"/>
      <c r="I713" s="27"/>
      <c r="J713" s="32"/>
      <c r="K713" s="32"/>
      <c r="L713" s="32"/>
      <c r="M713" s="32"/>
      <c r="N713" s="31"/>
      <c r="O713" s="32"/>
      <c r="P713" s="33"/>
      <c r="Q713" s="33"/>
      <c r="R713" s="32"/>
      <c r="S713" s="33"/>
      <c r="T713" s="451"/>
    </row>
    <row r="714" spans="1:20" x14ac:dyDescent="0.35">
      <c r="A714" s="23"/>
      <c r="B714" s="24"/>
      <c r="C714" s="25"/>
      <c r="D714" s="27"/>
      <c r="E714" s="27"/>
      <c r="F714" s="28"/>
      <c r="G714" s="27"/>
      <c r="H714" s="180"/>
      <c r="I714" s="27"/>
      <c r="J714" s="32"/>
      <c r="K714" s="32"/>
      <c r="L714" s="32"/>
      <c r="M714" s="32"/>
      <c r="N714" s="31"/>
      <c r="O714" s="32"/>
      <c r="P714" s="33"/>
      <c r="Q714" s="33"/>
      <c r="R714" s="32"/>
      <c r="S714" s="33"/>
      <c r="T714" s="451"/>
    </row>
    <row r="715" spans="1:20" x14ac:dyDescent="0.35">
      <c r="A715" s="23"/>
      <c r="B715" s="24"/>
      <c r="C715" s="25"/>
      <c r="D715" s="27"/>
      <c r="E715" s="27"/>
      <c r="F715" s="28"/>
      <c r="G715" s="27"/>
      <c r="H715" s="180"/>
      <c r="I715" s="27"/>
      <c r="J715" s="32"/>
      <c r="K715" s="32"/>
      <c r="L715" s="32"/>
      <c r="M715" s="32"/>
      <c r="N715" s="31"/>
      <c r="O715" s="32"/>
      <c r="P715" s="33"/>
      <c r="Q715" s="33"/>
      <c r="R715" s="32"/>
      <c r="S715" s="33"/>
      <c r="T715" s="451"/>
    </row>
    <row r="716" spans="1:20" x14ac:dyDescent="0.35">
      <c r="A716" s="23"/>
      <c r="B716" s="24"/>
      <c r="C716" s="25"/>
      <c r="D716" s="27"/>
      <c r="E716" s="27"/>
      <c r="F716" s="28"/>
      <c r="G716" s="27"/>
      <c r="H716" s="180"/>
      <c r="I716" s="27"/>
      <c r="J716" s="32"/>
      <c r="K716" s="32"/>
      <c r="L716" s="32"/>
      <c r="M716" s="32"/>
      <c r="N716" s="31"/>
      <c r="O716" s="32"/>
      <c r="P716" s="33"/>
      <c r="Q716" s="33"/>
      <c r="R716" s="32"/>
      <c r="S716" s="33"/>
      <c r="T716" s="451"/>
    </row>
    <row r="717" spans="1:20" x14ac:dyDescent="0.35">
      <c r="A717" s="23"/>
      <c r="B717" s="24"/>
      <c r="C717" s="25"/>
      <c r="D717" s="27"/>
      <c r="E717" s="27"/>
      <c r="F717" s="28"/>
      <c r="G717" s="27"/>
      <c r="H717" s="180"/>
      <c r="I717" s="27"/>
      <c r="J717" s="32"/>
      <c r="K717" s="32"/>
      <c r="L717" s="32"/>
      <c r="M717" s="32"/>
      <c r="N717" s="31"/>
      <c r="O717" s="32"/>
      <c r="P717" s="33"/>
      <c r="Q717" s="33"/>
      <c r="R717" s="32"/>
      <c r="S717" s="33"/>
      <c r="T717" s="451"/>
    </row>
    <row r="718" spans="1:20" x14ac:dyDescent="0.35">
      <c r="A718" s="23"/>
      <c r="B718" s="24"/>
      <c r="C718" s="25"/>
      <c r="D718" s="27"/>
      <c r="E718" s="27"/>
      <c r="F718" s="28"/>
      <c r="G718" s="27"/>
      <c r="H718" s="180"/>
      <c r="I718" s="27"/>
      <c r="J718" s="32"/>
      <c r="K718" s="32"/>
      <c r="L718" s="32"/>
      <c r="M718" s="32"/>
      <c r="N718" s="31"/>
      <c r="O718" s="32"/>
      <c r="P718" s="33"/>
      <c r="Q718" s="33"/>
      <c r="R718" s="32"/>
      <c r="S718" s="33"/>
      <c r="T718" s="451"/>
    </row>
    <row r="719" spans="1:20" x14ac:dyDescent="0.35">
      <c r="A719" s="23"/>
      <c r="B719" s="24"/>
      <c r="C719" s="25"/>
      <c r="D719" s="27"/>
      <c r="E719" s="27"/>
      <c r="F719" s="28"/>
      <c r="G719" s="27"/>
      <c r="H719" s="180"/>
      <c r="I719" s="27"/>
      <c r="J719" s="32"/>
      <c r="K719" s="32"/>
      <c r="L719" s="32"/>
      <c r="M719" s="32"/>
      <c r="N719" s="31"/>
      <c r="O719" s="32"/>
      <c r="P719" s="33"/>
      <c r="Q719" s="33"/>
      <c r="R719" s="32"/>
      <c r="S719" s="33"/>
      <c r="T719" s="451"/>
    </row>
    <row r="720" spans="1:20" x14ac:dyDescent="0.35">
      <c r="A720" s="23"/>
      <c r="B720" s="24"/>
      <c r="C720" s="25"/>
      <c r="D720" s="27"/>
      <c r="E720" s="27"/>
      <c r="F720" s="28"/>
      <c r="G720" s="27"/>
      <c r="H720" s="180"/>
      <c r="I720" s="27"/>
      <c r="J720" s="32"/>
      <c r="K720" s="32"/>
      <c r="L720" s="32"/>
      <c r="M720" s="32"/>
      <c r="N720" s="31"/>
      <c r="O720" s="32"/>
      <c r="P720" s="33"/>
      <c r="Q720" s="33"/>
      <c r="R720" s="32"/>
      <c r="S720" s="33"/>
      <c r="T720" s="451"/>
    </row>
    <row r="721" spans="1:20" x14ac:dyDescent="0.35">
      <c r="A721" s="23"/>
      <c r="B721" s="24"/>
      <c r="C721" s="25"/>
      <c r="D721" s="27"/>
      <c r="E721" s="27"/>
      <c r="F721" s="28"/>
      <c r="G721" s="27"/>
      <c r="H721" s="180"/>
      <c r="I721" s="27"/>
      <c r="J721" s="32"/>
      <c r="K721" s="32"/>
      <c r="L721" s="32"/>
      <c r="M721" s="32"/>
      <c r="N721" s="31"/>
      <c r="O721" s="32"/>
      <c r="P721" s="33"/>
      <c r="Q721" s="33"/>
      <c r="R721" s="32"/>
      <c r="S721" s="33"/>
      <c r="T721" s="451"/>
    </row>
    <row r="722" spans="1:20" x14ac:dyDescent="0.35">
      <c r="A722" s="23"/>
      <c r="B722" s="24"/>
      <c r="C722" s="25"/>
      <c r="D722" s="27"/>
      <c r="E722" s="27"/>
      <c r="F722" s="28"/>
      <c r="G722" s="27"/>
      <c r="H722" s="180"/>
      <c r="I722" s="27"/>
      <c r="J722" s="32"/>
      <c r="K722" s="32"/>
      <c r="L722" s="32"/>
      <c r="M722" s="32"/>
      <c r="N722" s="31"/>
      <c r="O722" s="32"/>
      <c r="P722" s="33"/>
      <c r="Q722" s="33"/>
      <c r="R722" s="32"/>
      <c r="S722" s="33"/>
      <c r="T722" s="451"/>
    </row>
    <row r="723" spans="1:20" x14ac:dyDescent="0.35">
      <c r="A723" s="23"/>
      <c r="B723" s="24"/>
      <c r="C723" s="25"/>
      <c r="D723" s="27"/>
      <c r="E723" s="27"/>
      <c r="F723" s="28"/>
      <c r="G723" s="27"/>
      <c r="H723" s="180"/>
      <c r="I723" s="27"/>
      <c r="J723" s="32"/>
      <c r="K723" s="32"/>
      <c r="L723" s="32"/>
      <c r="M723" s="32"/>
      <c r="N723" s="31"/>
      <c r="O723" s="32"/>
      <c r="P723" s="33"/>
      <c r="Q723" s="33"/>
      <c r="R723" s="32"/>
      <c r="S723" s="33"/>
      <c r="T723" s="451"/>
    </row>
    <row r="724" spans="1:20" x14ac:dyDescent="0.35">
      <c r="A724" s="23"/>
      <c r="B724" s="24"/>
      <c r="C724" s="25"/>
      <c r="D724" s="27"/>
      <c r="E724" s="27"/>
      <c r="F724" s="28"/>
      <c r="G724" s="27"/>
      <c r="H724" s="180"/>
      <c r="I724" s="27"/>
      <c r="J724" s="32"/>
      <c r="K724" s="32"/>
      <c r="L724" s="32"/>
      <c r="M724" s="32"/>
      <c r="N724" s="31"/>
      <c r="O724" s="32"/>
      <c r="P724" s="33"/>
      <c r="Q724" s="33"/>
      <c r="R724" s="32"/>
      <c r="S724" s="33"/>
      <c r="T724" s="451"/>
    </row>
    <row r="725" spans="1:20" x14ac:dyDescent="0.35">
      <c r="A725" s="23"/>
      <c r="B725" s="24"/>
      <c r="C725" s="25"/>
      <c r="D725" s="27"/>
      <c r="E725" s="27"/>
      <c r="F725" s="28"/>
      <c r="G725" s="27"/>
      <c r="H725" s="180"/>
      <c r="I725" s="27"/>
      <c r="J725" s="32"/>
      <c r="K725" s="32"/>
      <c r="L725" s="32"/>
      <c r="M725" s="32"/>
      <c r="N725" s="31"/>
      <c r="O725" s="32"/>
      <c r="P725" s="33"/>
      <c r="Q725" s="33"/>
      <c r="R725" s="32"/>
      <c r="S725" s="33"/>
      <c r="T725" s="451"/>
    </row>
    <row r="726" spans="1:20" x14ac:dyDescent="0.35">
      <c r="A726" s="23"/>
      <c r="B726" s="24"/>
      <c r="C726" s="25"/>
      <c r="D726" s="27"/>
      <c r="E726" s="27"/>
      <c r="F726" s="28"/>
      <c r="G726" s="27"/>
      <c r="H726" s="180"/>
      <c r="I726" s="27"/>
      <c r="J726" s="32"/>
      <c r="K726" s="32"/>
      <c r="L726" s="32"/>
      <c r="M726" s="32"/>
      <c r="N726" s="31"/>
      <c r="O726" s="32"/>
      <c r="P726" s="33"/>
      <c r="Q726" s="33"/>
      <c r="R726" s="32"/>
      <c r="S726" s="33"/>
      <c r="T726" s="451"/>
    </row>
    <row r="727" spans="1:20" x14ac:dyDescent="0.35">
      <c r="A727" s="23"/>
      <c r="B727" s="24"/>
      <c r="C727" s="25"/>
      <c r="D727" s="27"/>
      <c r="E727" s="27"/>
      <c r="F727" s="28"/>
      <c r="G727" s="27"/>
      <c r="H727" s="180"/>
      <c r="I727" s="27"/>
      <c r="J727" s="32"/>
      <c r="K727" s="32"/>
      <c r="L727" s="32"/>
      <c r="M727" s="32"/>
      <c r="N727" s="31"/>
      <c r="O727" s="32"/>
      <c r="P727" s="33"/>
      <c r="Q727" s="33"/>
      <c r="R727" s="32"/>
      <c r="S727" s="33"/>
      <c r="T727" s="451"/>
    </row>
    <row r="728" spans="1:20" x14ac:dyDescent="0.35">
      <c r="A728" s="23"/>
      <c r="B728" s="24"/>
      <c r="C728" s="25"/>
      <c r="D728" s="27"/>
      <c r="E728" s="27"/>
      <c r="F728" s="28"/>
      <c r="G728" s="27"/>
      <c r="H728" s="180"/>
      <c r="I728" s="27"/>
      <c r="J728" s="32"/>
      <c r="K728" s="32"/>
      <c r="L728" s="32"/>
      <c r="M728" s="32"/>
      <c r="N728" s="31"/>
      <c r="O728" s="32"/>
      <c r="P728" s="33"/>
      <c r="Q728" s="33"/>
      <c r="R728" s="32"/>
      <c r="S728" s="33"/>
      <c r="T728" s="451"/>
    </row>
    <row r="729" spans="1:20" x14ac:dyDescent="0.35">
      <c r="A729" s="23"/>
      <c r="B729" s="24"/>
      <c r="C729" s="25"/>
      <c r="D729" s="27"/>
      <c r="E729" s="27"/>
      <c r="F729" s="28"/>
      <c r="G729" s="27"/>
      <c r="H729" s="180"/>
      <c r="I729" s="27"/>
      <c r="J729" s="32"/>
      <c r="K729" s="32"/>
      <c r="L729" s="32"/>
      <c r="M729" s="32"/>
      <c r="N729" s="31"/>
      <c r="O729" s="32"/>
      <c r="P729" s="33"/>
      <c r="Q729" s="33"/>
      <c r="R729" s="32"/>
      <c r="S729" s="33"/>
      <c r="T729" s="451"/>
    </row>
    <row r="730" spans="1:20" x14ac:dyDescent="0.35">
      <c r="A730" s="23"/>
      <c r="B730" s="24"/>
      <c r="C730" s="25"/>
      <c r="D730" s="27"/>
      <c r="E730" s="27"/>
      <c r="F730" s="28"/>
      <c r="G730" s="27"/>
      <c r="H730" s="180"/>
      <c r="I730" s="27"/>
      <c r="J730" s="32"/>
      <c r="K730" s="32"/>
      <c r="L730" s="32"/>
      <c r="M730" s="32"/>
      <c r="N730" s="31"/>
      <c r="O730" s="32"/>
      <c r="P730" s="33"/>
      <c r="Q730" s="33"/>
      <c r="R730" s="32"/>
      <c r="S730" s="33"/>
      <c r="T730" s="451"/>
    </row>
    <row r="731" spans="1:20" x14ac:dyDescent="0.35">
      <c r="A731" s="23"/>
      <c r="B731" s="24"/>
      <c r="C731" s="25"/>
      <c r="D731" s="27"/>
      <c r="E731" s="27"/>
      <c r="F731" s="28"/>
      <c r="G731" s="27"/>
      <c r="H731" s="180"/>
      <c r="I731" s="27"/>
      <c r="J731" s="32"/>
      <c r="K731" s="32"/>
      <c r="L731" s="32"/>
      <c r="M731" s="32"/>
      <c r="N731" s="31"/>
      <c r="O731" s="32"/>
      <c r="P731" s="33"/>
      <c r="Q731" s="33"/>
      <c r="R731" s="32"/>
      <c r="S731" s="33"/>
      <c r="T731" s="451"/>
    </row>
    <row r="732" spans="1:20" x14ac:dyDescent="0.35">
      <c r="A732" s="23"/>
      <c r="B732" s="24"/>
      <c r="C732" s="25"/>
      <c r="D732" s="27"/>
      <c r="E732" s="27"/>
      <c r="F732" s="28"/>
      <c r="G732" s="27"/>
      <c r="H732" s="180"/>
      <c r="I732" s="27"/>
      <c r="J732" s="32"/>
      <c r="K732" s="32"/>
      <c r="L732" s="32"/>
      <c r="M732" s="32"/>
      <c r="N732" s="31"/>
      <c r="O732" s="32"/>
      <c r="P732" s="33"/>
      <c r="Q732" s="33"/>
      <c r="R732" s="32"/>
      <c r="S732" s="33"/>
      <c r="T732" s="451"/>
    </row>
    <row r="733" spans="1:20" x14ac:dyDescent="0.35">
      <c r="A733" s="23"/>
      <c r="B733" s="24"/>
      <c r="C733" s="25"/>
      <c r="D733" s="27"/>
      <c r="E733" s="27"/>
      <c r="F733" s="28"/>
      <c r="G733" s="27"/>
      <c r="H733" s="180"/>
      <c r="I733" s="27"/>
      <c r="J733" s="32"/>
      <c r="K733" s="32"/>
      <c r="L733" s="32"/>
      <c r="M733" s="32"/>
      <c r="N733" s="31"/>
      <c r="O733" s="32"/>
      <c r="P733" s="33"/>
      <c r="Q733" s="33"/>
      <c r="R733" s="32"/>
      <c r="S733" s="33"/>
      <c r="T733" s="451"/>
    </row>
    <row r="734" spans="1:20" x14ac:dyDescent="0.35">
      <c r="A734" s="23"/>
      <c r="B734" s="24"/>
      <c r="C734" s="25"/>
      <c r="D734" s="27"/>
      <c r="E734" s="27"/>
      <c r="F734" s="28"/>
      <c r="G734" s="27"/>
      <c r="H734" s="180"/>
      <c r="I734" s="27"/>
      <c r="J734" s="32"/>
      <c r="K734" s="32"/>
      <c r="L734" s="32"/>
      <c r="M734" s="32"/>
      <c r="N734" s="31"/>
      <c r="O734" s="32"/>
      <c r="P734" s="33"/>
      <c r="Q734" s="33"/>
      <c r="R734" s="32"/>
      <c r="S734" s="33"/>
      <c r="T734" s="451"/>
    </row>
    <row r="735" spans="1:20" x14ac:dyDescent="0.35">
      <c r="A735" s="23"/>
      <c r="B735" s="24"/>
      <c r="C735" s="25"/>
      <c r="D735" s="27"/>
      <c r="E735" s="27"/>
      <c r="F735" s="28"/>
      <c r="G735" s="27"/>
      <c r="H735" s="180"/>
      <c r="I735" s="27"/>
      <c r="J735" s="32"/>
      <c r="K735" s="32"/>
      <c r="L735" s="32"/>
      <c r="M735" s="32"/>
      <c r="N735" s="31"/>
      <c r="O735" s="32"/>
      <c r="P735" s="33"/>
      <c r="Q735" s="33"/>
      <c r="R735" s="32"/>
      <c r="S735" s="33"/>
      <c r="T735" s="451"/>
    </row>
    <row r="736" spans="1:20" x14ac:dyDescent="0.35">
      <c r="A736" s="23"/>
      <c r="B736" s="24"/>
      <c r="C736" s="25"/>
      <c r="D736" s="27"/>
      <c r="E736" s="27"/>
      <c r="F736" s="28"/>
      <c r="G736" s="27"/>
      <c r="H736" s="180"/>
      <c r="I736" s="27"/>
      <c r="J736" s="32"/>
      <c r="K736" s="32"/>
      <c r="L736" s="32"/>
      <c r="M736" s="32"/>
      <c r="N736" s="31"/>
      <c r="O736" s="32"/>
      <c r="P736" s="33"/>
      <c r="Q736" s="33"/>
      <c r="R736" s="32"/>
      <c r="S736" s="33"/>
      <c r="T736" s="451"/>
    </row>
    <row r="737" spans="1:20" x14ac:dyDescent="0.35">
      <c r="A737" s="23"/>
      <c r="B737" s="24"/>
      <c r="C737" s="25"/>
      <c r="D737" s="27"/>
      <c r="E737" s="27"/>
      <c r="F737" s="28"/>
      <c r="G737" s="27"/>
      <c r="H737" s="180"/>
      <c r="I737" s="27"/>
      <c r="J737" s="32"/>
      <c r="K737" s="32"/>
      <c r="L737" s="32"/>
      <c r="M737" s="32"/>
      <c r="N737" s="31"/>
      <c r="O737" s="32"/>
      <c r="P737" s="33"/>
      <c r="Q737" s="33"/>
      <c r="R737" s="32"/>
      <c r="S737" s="33"/>
      <c r="T737" s="451"/>
    </row>
    <row r="738" spans="1:20" x14ac:dyDescent="0.35">
      <c r="A738" s="23"/>
      <c r="B738" s="24"/>
      <c r="C738" s="25"/>
      <c r="D738" s="27"/>
      <c r="E738" s="27"/>
      <c r="F738" s="28"/>
      <c r="G738" s="27"/>
      <c r="H738" s="180"/>
      <c r="I738" s="27"/>
      <c r="J738" s="32"/>
      <c r="K738" s="32"/>
      <c r="L738" s="32"/>
      <c r="M738" s="32"/>
      <c r="N738" s="31"/>
      <c r="O738" s="32"/>
      <c r="P738" s="33"/>
      <c r="Q738" s="33"/>
      <c r="R738" s="32"/>
      <c r="S738" s="33"/>
      <c r="T738" s="451"/>
    </row>
    <row r="739" spans="1:20" x14ac:dyDescent="0.35">
      <c r="A739" s="23"/>
      <c r="B739" s="24"/>
      <c r="C739" s="25"/>
      <c r="D739" s="27"/>
      <c r="E739" s="27"/>
      <c r="F739" s="28"/>
      <c r="G739" s="27"/>
      <c r="H739" s="180"/>
      <c r="I739" s="27"/>
      <c r="J739" s="32"/>
      <c r="K739" s="32"/>
      <c r="L739" s="32"/>
      <c r="M739" s="32"/>
      <c r="N739" s="31"/>
      <c r="O739" s="32"/>
      <c r="P739" s="33"/>
      <c r="Q739" s="33"/>
      <c r="R739" s="32"/>
      <c r="S739" s="33"/>
      <c r="T739" s="451"/>
    </row>
    <row r="740" spans="1:20" x14ac:dyDescent="0.35">
      <c r="A740" s="23"/>
      <c r="B740" s="24"/>
      <c r="C740" s="25"/>
      <c r="D740" s="27"/>
      <c r="E740" s="27"/>
      <c r="F740" s="28"/>
      <c r="G740" s="27"/>
      <c r="H740" s="180"/>
      <c r="I740" s="27"/>
      <c r="J740" s="32"/>
      <c r="K740" s="32"/>
      <c r="L740" s="32"/>
      <c r="M740" s="32"/>
      <c r="N740" s="31"/>
      <c r="O740" s="32"/>
      <c r="P740" s="33"/>
      <c r="Q740" s="33"/>
      <c r="R740" s="32"/>
      <c r="S740" s="33"/>
      <c r="T740" s="451"/>
    </row>
    <row r="741" spans="1:20" x14ac:dyDescent="0.35">
      <c r="A741" s="23"/>
      <c r="B741" s="24"/>
      <c r="C741" s="25"/>
      <c r="D741" s="27"/>
      <c r="E741" s="27"/>
      <c r="F741" s="28"/>
      <c r="G741" s="27"/>
      <c r="H741" s="180"/>
      <c r="I741" s="27"/>
      <c r="J741" s="32"/>
      <c r="K741" s="32"/>
      <c r="L741" s="32"/>
      <c r="M741" s="32"/>
      <c r="N741" s="31"/>
      <c r="O741" s="32"/>
      <c r="P741" s="33"/>
      <c r="Q741" s="33"/>
      <c r="R741" s="32"/>
      <c r="S741" s="33"/>
      <c r="T741" s="451"/>
    </row>
    <row r="742" spans="1:20" x14ac:dyDescent="0.35">
      <c r="A742" s="23"/>
      <c r="B742" s="24"/>
      <c r="C742" s="25"/>
      <c r="D742" s="27"/>
      <c r="E742" s="27"/>
      <c r="F742" s="28"/>
      <c r="G742" s="27"/>
      <c r="H742" s="180"/>
      <c r="I742" s="27"/>
      <c r="J742" s="32"/>
      <c r="K742" s="32"/>
      <c r="L742" s="32"/>
      <c r="M742" s="32"/>
      <c r="N742" s="31"/>
      <c r="O742" s="32"/>
      <c r="P742" s="33"/>
      <c r="Q742" s="33"/>
      <c r="R742" s="32"/>
      <c r="S742" s="33"/>
      <c r="T742" s="451"/>
    </row>
    <row r="743" spans="1:20" x14ac:dyDescent="0.35">
      <c r="A743" s="23"/>
      <c r="B743" s="24"/>
      <c r="C743" s="25"/>
      <c r="D743" s="27"/>
      <c r="E743" s="27"/>
      <c r="F743" s="28"/>
      <c r="G743" s="27"/>
      <c r="H743" s="180"/>
      <c r="I743" s="27"/>
      <c r="J743" s="32"/>
      <c r="K743" s="32"/>
      <c r="L743" s="32"/>
      <c r="M743" s="32"/>
      <c r="N743" s="31"/>
      <c r="O743" s="32"/>
      <c r="P743" s="33"/>
      <c r="Q743" s="33"/>
      <c r="R743" s="32"/>
      <c r="S743" s="33"/>
      <c r="T743" s="451"/>
    </row>
    <row r="744" spans="1:20" x14ac:dyDescent="0.35">
      <c r="A744" s="23"/>
      <c r="B744" s="24"/>
      <c r="C744" s="25"/>
      <c r="D744" s="27"/>
      <c r="E744" s="27"/>
      <c r="F744" s="28"/>
      <c r="G744" s="27"/>
      <c r="H744" s="180"/>
      <c r="I744" s="27"/>
      <c r="J744" s="32"/>
      <c r="K744" s="32"/>
      <c r="L744" s="32"/>
      <c r="M744" s="32"/>
      <c r="N744" s="31"/>
      <c r="O744" s="32"/>
      <c r="P744" s="33"/>
      <c r="Q744" s="33"/>
      <c r="R744" s="32"/>
      <c r="S744" s="33"/>
      <c r="T744" s="451"/>
    </row>
    <row r="745" spans="1:20" x14ac:dyDescent="0.35">
      <c r="A745" s="23"/>
      <c r="B745" s="24"/>
      <c r="C745" s="25"/>
      <c r="D745" s="27"/>
      <c r="E745" s="27"/>
      <c r="F745" s="28"/>
      <c r="G745" s="27"/>
      <c r="H745" s="180"/>
      <c r="I745" s="27"/>
      <c r="J745" s="32"/>
      <c r="K745" s="32"/>
      <c r="L745" s="32"/>
      <c r="M745" s="32"/>
      <c r="N745" s="31"/>
      <c r="O745" s="32"/>
      <c r="P745" s="33"/>
      <c r="Q745" s="33"/>
      <c r="R745" s="32"/>
      <c r="S745" s="33"/>
      <c r="T745" s="451"/>
    </row>
    <row r="746" spans="1:20" x14ac:dyDescent="0.35">
      <c r="A746" s="23"/>
      <c r="B746" s="24"/>
      <c r="C746" s="25"/>
      <c r="D746" s="27"/>
      <c r="E746" s="27"/>
      <c r="F746" s="28"/>
      <c r="G746" s="27"/>
      <c r="H746" s="180"/>
      <c r="I746" s="27"/>
      <c r="J746" s="32"/>
      <c r="K746" s="32"/>
      <c r="L746" s="32"/>
      <c r="M746" s="32"/>
      <c r="N746" s="31"/>
      <c r="O746" s="32"/>
      <c r="P746" s="33"/>
      <c r="Q746" s="33"/>
      <c r="R746" s="32"/>
      <c r="S746" s="33"/>
      <c r="T746" s="451"/>
    </row>
    <row r="747" spans="1:20" x14ac:dyDescent="0.35">
      <c r="A747" s="23"/>
      <c r="B747" s="24"/>
      <c r="C747" s="25"/>
      <c r="D747" s="27"/>
      <c r="E747" s="27"/>
      <c r="F747" s="28"/>
      <c r="G747" s="27"/>
      <c r="H747" s="180"/>
      <c r="I747" s="27"/>
      <c r="J747" s="32"/>
      <c r="K747" s="32"/>
      <c r="L747" s="32"/>
      <c r="M747" s="32"/>
      <c r="N747" s="31"/>
      <c r="O747" s="32"/>
      <c r="P747" s="33"/>
      <c r="Q747" s="33"/>
      <c r="R747" s="32"/>
      <c r="S747" s="33"/>
      <c r="T747" s="451"/>
    </row>
    <row r="748" spans="1:20" x14ac:dyDescent="0.35">
      <c r="A748" s="23"/>
      <c r="B748" s="24"/>
      <c r="C748" s="25"/>
      <c r="D748" s="27"/>
      <c r="E748" s="27"/>
      <c r="F748" s="28"/>
      <c r="G748" s="27"/>
      <c r="H748" s="180"/>
      <c r="I748" s="27"/>
      <c r="J748" s="32"/>
      <c r="K748" s="32"/>
      <c r="L748" s="32"/>
      <c r="M748" s="32"/>
      <c r="N748" s="31"/>
      <c r="O748" s="32"/>
      <c r="P748" s="33"/>
      <c r="Q748" s="33"/>
      <c r="R748" s="32"/>
      <c r="S748" s="33"/>
      <c r="T748" s="451"/>
    </row>
    <row r="749" spans="1:20" x14ac:dyDescent="0.35">
      <c r="A749" s="23"/>
      <c r="B749" s="24"/>
      <c r="C749" s="25"/>
      <c r="D749" s="27"/>
      <c r="E749" s="27"/>
      <c r="F749" s="28"/>
      <c r="G749" s="27"/>
      <c r="H749" s="180"/>
      <c r="I749" s="27"/>
      <c r="J749" s="32"/>
      <c r="K749" s="32"/>
      <c r="L749" s="32"/>
      <c r="M749" s="32"/>
      <c r="N749" s="31"/>
      <c r="O749" s="32"/>
      <c r="P749" s="33"/>
      <c r="Q749" s="33"/>
      <c r="R749" s="32"/>
      <c r="S749" s="33"/>
      <c r="T749" s="451"/>
    </row>
    <row r="750" spans="1:20" x14ac:dyDescent="0.35">
      <c r="A750" s="23"/>
      <c r="B750" s="24"/>
      <c r="C750" s="25"/>
      <c r="D750" s="27"/>
      <c r="E750" s="27"/>
      <c r="F750" s="28"/>
      <c r="G750" s="27"/>
      <c r="H750" s="180"/>
      <c r="I750" s="27"/>
      <c r="J750" s="32"/>
      <c r="K750" s="32"/>
      <c r="L750" s="32"/>
      <c r="M750" s="32"/>
      <c r="N750" s="31"/>
      <c r="O750" s="32"/>
      <c r="P750" s="33"/>
      <c r="Q750" s="33"/>
      <c r="R750" s="32"/>
      <c r="S750" s="33"/>
      <c r="T750" s="451"/>
    </row>
    <row r="751" spans="1:20" x14ac:dyDescent="0.35">
      <c r="A751" s="23"/>
      <c r="B751" s="24"/>
      <c r="C751" s="25"/>
      <c r="D751" s="27"/>
      <c r="E751" s="27"/>
      <c r="F751" s="28"/>
      <c r="G751" s="27"/>
      <c r="H751" s="180"/>
      <c r="I751" s="27"/>
      <c r="J751" s="32"/>
      <c r="K751" s="32"/>
      <c r="L751" s="32"/>
      <c r="M751" s="32"/>
      <c r="N751" s="31"/>
      <c r="O751" s="32"/>
      <c r="P751" s="33"/>
      <c r="Q751" s="33"/>
      <c r="R751" s="32"/>
      <c r="S751" s="33"/>
      <c r="T751" s="451"/>
    </row>
    <row r="752" spans="1:20" x14ac:dyDescent="0.35">
      <c r="A752" s="23"/>
      <c r="B752" s="24"/>
      <c r="C752" s="25"/>
      <c r="D752" s="27"/>
      <c r="E752" s="27"/>
      <c r="F752" s="28"/>
      <c r="G752" s="27"/>
      <c r="H752" s="180"/>
      <c r="I752" s="27"/>
      <c r="J752" s="32"/>
      <c r="K752" s="32"/>
      <c r="L752" s="32"/>
      <c r="M752" s="32"/>
      <c r="N752" s="31"/>
      <c r="O752" s="32"/>
      <c r="P752" s="33"/>
      <c r="Q752" s="33"/>
      <c r="R752" s="32"/>
      <c r="S752" s="33"/>
      <c r="T752" s="451"/>
    </row>
    <row r="753" spans="1:20" x14ac:dyDescent="0.35">
      <c r="A753" s="23"/>
      <c r="B753" s="24"/>
      <c r="C753" s="25"/>
      <c r="D753" s="27"/>
      <c r="E753" s="27"/>
      <c r="F753" s="28"/>
      <c r="G753" s="27"/>
      <c r="H753" s="180"/>
      <c r="I753" s="27"/>
      <c r="J753" s="32"/>
      <c r="K753" s="32"/>
      <c r="L753" s="32"/>
      <c r="M753" s="32"/>
      <c r="N753" s="31"/>
      <c r="O753" s="32"/>
      <c r="P753" s="33"/>
      <c r="Q753" s="33"/>
      <c r="R753" s="32"/>
      <c r="S753" s="33"/>
      <c r="T753" s="451"/>
    </row>
    <row r="754" spans="1:20" x14ac:dyDescent="0.35">
      <c r="A754" s="23"/>
      <c r="B754" s="24"/>
      <c r="C754" s="25"/>
      <c r="D754" s="27"/>
      <c r="E754" s="27"/>
      <c r="F754" s="28"/>
      <c r="G754" s="27"/>
      <c r="H754" s="180"/>
      <c r="I754" s="27"/>
      <c r="J754" s="32"/>
      <c r="K754" s="32"/>
      <c r="L754" s="32"/>
      <c r="M754" s="32"/>
      <c r="N754" s="31"/>
      <c r="O754" s="32"/>
      <c r="P754" s="33"/>
      <c r="Q754" s="33"/>
      <c r="R754" s="32"/>
      <c r="S754" s="33"/>
      <c r="T754" s="451"/>
    </row>
    <row r="755" spans="1:20" x14ac:dyDescent="0.35">
      <c r="A755" s="23"/>
      <c r="B755" s="24"/>
      <c r="C755" s="25"/>
      <c r="D755" s="27"/>
      <c r="E755" s="27"/>
      <c r="F755" s="28"/>
      <c r="G755" s="27"/>
      <c r="H755" s="180"/>
      <c r="I755" s="27"/>
      <c r="J755" s="32"/>
      <c r="K755" s="32"/>
      <c r="L755" s="32"/>
      <c r="M755" s="32"/>
      <c r="N755" s="31"/>
      <c r="O755" s="32"/>
      <c r="P755" s="33"/>
      <c r="Q755" s="33"/>
      <c r="R755" s="32"/>
      <c r="S755" s="33"/>
      <c r="T755" s="451"/>
    </row>
    <row r="756" spans="1:20" x14ac:dyDescent="0.35">
      <c r="A756" s="23"/>
      <c r="B756" s="24"/>
      <c r="C756" s="25"/>
      <c r="D756" s="27"/>
      <c r="E756" s="27"/>
      <c r="F756" s="28"/>
      <c r="G756" s="27"/>
      <c r="H756" s="180"/>
      <c r="I756" s="27"/>
      <c r="J756" s="32"/>
      <c r="K756" s="32"/>
      <c r="L756" s="32"/>
      <c r="M756" s="32"/>
      <c r="N756" s="31"/>
      <c r="O756" s="32"/>
      <c r="P756" s="33"/>
      <c r="Q756" s="33"/>
      <c r="R756" s="32"/>
      <c r="S756" s="33"/>
      <c r="T756" s="451"/>
    </row>
    <row r="757" spans="1:20" x14ac:dyDescent="0.35">
      <c r="A757" s="23"/>
      <c r="B757" s="24"/>
      <c r="C757" s="25"/>
      <c r="D757" s="27"/>
      <c r="E757" s="27"/>
      <c r="F757" s="28"/>
      <c r="G757" s="27"/>
      <c r="H757" s="180"/>
      <c r="I757" s="27"/>
      <c r="J757" s="32"/>
      <c r="K757" s="32"/>
      <c r="L757" s="32"/>
      <c r="M757" s="32"/>
      <c r="N757" s="31"/>
      <c r="O757" s="32"/>
      <c r="P757" s="33"/>
      <c r="Q757" s="33"/>
      <c r="R757" s="32"/>
      <c r="S757" s="33"/>
      <c r="T757" s="451"/>
    </row>
    <row r="758" spans="1:20" x14ac:dyDescent="0.35">
      <c r="A758" s="23"/>
      <c r="B758" s="24"/>
      <c r="C758" s="25"/>
      <c r="D758" s="27"/>
      <c r="E758" s="27"/>
      <c r="F758" s="28"/>
      <c r="G758" s="27"/>
      <c r="H758" s="180"/>
      <c r="I758" s="27"/>
      <c r="J758" s="32"/>
      <c r="K758" s="32"/>
      <c r="L758" s="32"/>
      <c r="M758" s="32"/>
      <c r="N758" s="31"/>
      <c r="O758" s="32"/>
      <c r="P758" s="33"/>
      <c r="Q758" s="33"/>
      <c r="R758" s="32"/>
      <c r="S758" s="33"/>
      <c r="T758" s="451"/>
    </row>
    <row r="759" spans="1:20" x14ac:dyDescent="0.35">
      <c r="A759" s="23"/>
      <c r="B759" s="24"/>
      <c r="C759" s="25"/>
      <c r="D759" s="27"/>
      <c r="E759" s="27"/>
      <c r="F759" s="28"/>
      <c r="G759" s="27"/>
      <c r="H759" s="180"/>
      <c r="I759" s="27"/>
      <c r="J759" s="32"/>
      <c r="K759" s="32"/>
      <c r="L759" s="32"/>
      <c r="M759" s="32"/>
      <c r="N759" s="31"/>
      <c r="O759" s="32"/>
      <c r="P759" s="33"/>
      <c r="Q759" s="33"/>
      <c r="R759" s="32"/>
      <c r="S759" s="33"/>
      <c r="T759" s="451"/>
    </row>
    <row r="760" spans="1:20" x14ac:dyDescent="0.35">
      <c r="A760" s="23"/>
      <c r="B760" s="24"/>
      <c r="C760" s="25"/>
      <c r="D760" s="27"/>
      <c r="E760" s="27"/>
      <c r="F760" s="28"/>
      <c r="G760" s="27"/>
      <c r="H760" s="180"/>
      <c r="I760" s="27"/>
      <c r="J760" s="32"/>
      <c r="K760" s="32"/>
      <c r="L760" s="32"/>
      <c r="M760" s="32"/>
      <c r="N760" s="31"/>
      <c r="O760" s="32"/>
      <c r="P760" s="33"/>
      <c r="Q760" s="33"/>
      <c r="R760" s="32"/>
      <c r="S760" s="33"/>
      <c r="T760" s="451"/>
    </row>
    <row r="761" spans="1:20" x14ac:dyDescent="0.35">
      <c r="A761" s="23"/>
      <c r="B761" s="24"/>
      <c r="C761" s="25"/>
      <c r="D761" s="27"/>
      <c r="E761" s="27"/>
      <c r="F761" s="28"/>
      <c r="G761" s="27"/>
      <c r="H761" s="180"/>
      <c r="I761" s="27"/>
      <c r="J761" s="32"/>
      <c r="K761" s="32"/>
      <c r="L761" s="32"/>
      <c r="M761" s="32"/>
      <c r="N761" s="31"/>
      <c r="O761" s="32"/>
      <c r="P761" s="33"/>
      <c r="Q761" s="33"/>
      <c r="R761" s="32"/>
      <c r="S761" s="33"/>
      <c r="T761" s="451"/>
    </row>
    <row r="762" spans="1:20" x14ac:dyDescent="0.35">
      <c r="A762" s="23"/>
      <c r="B762" s="24"/>
      <c r="C762" s="25"/>
      <c r="D762" s="27"/>
      <c r="E762" s="27"/>
      <c r="F762" s="28"/>
      <c r="G762" s="27"/>
      <c r="H762" s="180"/>
      <c r="I762" s="27"/>
      <c r="J762" s="32"/>
      <c r="K762" s="32"/>
      <c r="L762" s="32"/>
      <c r="M762" s="32"/>
      <c r="N762" s="31"/>
      <c r="O762" s="32"/>
      <c r="P762" s="33"/>
      <c r="Q762" s="33"/>
      <c r="R762" s="32"/>
      <c r="S762" s="33"/>
      <c r="T762" s="451"/>
    </row>
    <row r="763" spans="1:20" x14ac:dyDescent="0.35">
      <c r="A763" s="23"/>
      <c r="B763" s="24"/>
      <c r="C763" s="25"/>
      <c r="D763" s="27"/>
      <c r="E763" s="27"/>
      <c r="F763" s="28"/>
      <c r="G763" s="27"/>
      <c r="H763" s="180"/>
      <c r="I763" s="27"/>
      <c r="J763" s="32"/>
      <c r="K763" s="32"/>
      <c r="L763" s="32"/>
      <c r="M763" s="32"/>
      <c r="N763" s="31"/>
      <c r="O763" s="32"/>
      <c r="P763" s="33"/>
      <c r="Q763" s="33"/>
      <c r="R763" s="32"/>
      <c r="S763" s="33"/>
      <c r="T763" s="451"/>
    </row>
    <row r="764" spans="1:20" x14ac:dyDescent="0.35">
      <c r="A764" s="23"/>
      <c r="B764" s="24"/>
      <c r="C764" s="25"/>
      <c r="D764" s="27"/>
      <c r="E764" s="27"/>
      <c r="F764" s="28"/>
      <c r="G764" s="27"/>
      <c r="H764" s="180"/>
      <c r="I764" s="27"/>
      <c r="J764" s="32"/>
      <c r="K764" s="32"/>
      <c r="L764" s="32"/>
      <c r="M764" s="32"/>
      <c r="N764" s="31"/>
      <c r="O764" s="32"/>
      <c r="P764" s="33"/>
      <c r="Q764" s="33"/>
      <c r="R764" s="32"/>
      <c r="S764" s="33"/>
      <c r="T764" s="451"/>
    </row>
  </sheetData>
  <sheetProtection algorithmName="SHA-512" hashValue="f4FBY/ZTEwaX22Jp0zKZTvU09x6nPnTC+bdYF/RqfLzkqOKeJ3BydL6oghbFHifDK9kLI+v2FWeStjjrWE0/zg==" saltValue="gZc5ZWEhKSlUNqZO/o/63Q==" spinCount="100000" sheet="1" objects="1" scenarios="1"/>
  <phoneticPr fontId="8" type="noConversion"/>
  <hyperlinks>
    <hyperlink ref="I2:J2" location="Instructions!A1" display="Return to Menu" xr:uid="{00000000-0004-0000-05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28575</xdr:colOff>
                <xdr:row>2</xdr:row>
                <xdr:rowOff>61913</xdr:rowOff>
              </from>
              <to>
                <xdr:col>5</xdr:col>
                <xdr:colOff>23813</xdr:colOff>
                <xdr:row>4</xdr:row>
                <xdr:rowOff>0</xdr:rowOff>
              </to>
            </anchor>
          </controlPr>
        </control>
      </mc:Choice>
      <mc:Fallback>
        <control shapeId="5121" r:id="rId4" name="Reset_Slop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7"/>
  </sheetPr>
  <dimension ref="A1:AT759"/>
  <sheetViews>
    <sheetView tabSelected="1" topLeftCell="A4" zoomScale="85" workbookViewId="0">
      <pane ySplit="2460" topLeftCell="A6"/>
      <selection activeCell="C4" sqref="C4"/>
      <selection pane="bottomLeft" activeCell="AE9" sqref="AE9"/>
    </sheetView>
  </sheetViews>
  <sheetFormatPr defaultRowHeight="12.75" x14ac:dyDescent="0.35"/>
  <cols>
    <col min="1" max="1" width="11.46484375" customWidth="1"/>
    <col min="2" max="2" width="12.46484375" customWidth="1"/>
    <col min="9" max="9" width="9.53125" bestFit="1" customWidth="1"/>
    <col min="11" max="15" width="10.53125" hidden="1" customWidth="1"/>
    <col min="16" max="20" width="11.53125" hidden="1" customWidth="1"/>
    <col min="21" max="21" width="8.86328125" customWidth="1"/>
    <col min="22" max="23" width="8.6640625" customWidth="1"/>
    <col min="24" max="24" width="9.33203125" customWidth="1"/>
    <col min="25" max="25" width="8.6640625" customWidth="1"/>
    <col min="27" max="28" width="8.6640625" customWidth="1"/>
    <col min="29" max="29" width="9.46484375" customWidth="1"/>
    <col min="30" max="33" width="8.6640625" customWidth="1"/>
    <col min="34" max="34" width="9.46484375" customWidth="1"/>
    <col min="35" max="36" width="8.6640625" customWidth="1"/>
    <col min="37" max="46" width="9.6640625" customWidth="1"/>
  </cols>
  <sheetData>
    <row r="1" spans="1:46" ht="16.5" x14ac:dyDescent="0.45">
      <c r="A1" s="56" t="s">
        <v>726</v>
      </c>
      <c r="H1" s="170" t="s">
        <v>202</v>
      </c>
      <c r="I1" s="169"/>
    </row>
    <row r="2" spans="1:46" ht="15" x14ac:dyDescent="0.4">
      <c r="A2" s="80" t="s">
        <v>93</v>
      </c>
      <c r="B2" s="81">
        <f>Weather_Site!D2</f>
        <v>0</v>
      </c>
      <c r="C2" s="81"/>
      <c r="D2" s="81"/>
      <c r="E2" s="81"/>
    </row>
    <row r="4" spans="1:46" x14ac:dyDescent="0.35">
      <c r="A4" s="5" t="s">
        <v>61</v>
      </c>
      <c r="B4" s="5"/>
      <c r="C4" s="178">
        <v>85</v>
      </c>
    </row>
    <row r="5" spans="1:46" x14ac:dyDescent="0.35">
      <c r="A5" s="35" t="s">
        <v>35</v>
      </c>
      <c r="B5" s="35"/>
      <c r="C5" s="35">
        <f>Weather_Site!D6</f>
        <v>0</v>
      </c>
      <c r="E5" s="236"/>
    </row>
    <row r="7" spans="1:46" x14ac:dyDescent="0.35">
      <c r="V7" s="335"/>
      <c r="W7" s="335"/>
      <c r="X7" s="336" t="s">
        <v>474</v>
      </c>
      <c r="Y7" s="335"/>
      <c r="Z7" s="335"/>
      <c r="AA7" s="335"/>
      <c r="AB7" s="335"/>
      <c r="AC7" s="336" t="s">
        <v>474</v>
      </c>
      <c r="AD7" s="335"/>
      <c r="AE7" s="335"/>
      <c r="AF7" s="335"/>
      <c r="AG7" s="335"/>
      <c r="AH7" s="336" t="s">
        <v>474</v>
      </c>
      <c r="AI7" s="335"/>
      <c r="AJ7" s="335"/>
      <c r="AK7" s="333"/>
      <c r="AL7" s="333"/>
      <c r="AM7" s="334" t="s">
        <v>473</v>
      </c>
      <c r="AN7" s="333"/>
      <c r="AO7" s="333"/>
      <c r="AP7" s="333"/>
      <c r="AQ7" s="333"/>
      <c r="AR7" s="334" t="s">
        <v>473</v>
      </c>
      <c r="AS7" s="333"/>
      <c r="AT7" s="333"/>
    </row>
    <row r="8" spans="1:46" ht="78.75" customHeight="1" x14ac:dyDescent="0.35">
      <c r="A8" s="26" t="s">
        <v>28</v>
      </c>
      <c r="B8" s="26" t="s">
        <v>32</v>
      </c>
      <c r="C8" s="26" t="s">
        <v>27</v>
      </c>
      <c r="D8" s="26" t="s">
        <v>18</v>
      </c>
      <c r="E8" s="26" t="s">
        <v>19</v>
      </c>
      <c r="F8" s="26" t="s">
        <v>24</v>
      </c>
      <c r="G8" s="26" t="s">
        <v>20</v>
      </c>
      <c r="H8" s="57" t="s">
        <v>112</v>
      </c>
      <c r="I8" s="57" t="s">
        <v>67</v>
      </c>
      <c r="J8" s="57" t="s">
        <v>62</v>
      </c>
      <c r="K8" s="10" t="s">
        <v>63</v>
      </c>
      <c r="L8" s="10" t="s">
        <v>64</v>
      </c>
      <c r="M8" s="10" t="s">
        <v>65</v>
      </c>
      <c r="N8" s="10" t="s">
        <v>66</v>
      </c>
      <c r="O8" s="10" t="s">
        <v>68</v>
      </c>
      <c r="P8" s="10" t="s">
        <v>69</v>
      </c>
      <c r="Q8" s="10" t="s">
        <v>70</v>
      </c>
      <c r="R8" s="10" t="s">
        <v>71</v>
      </c>
      <c r="S8" s="10" t="s">
        <v>72</v>
      </c>
      <c r="T8" s="10" t="s">
        <v>73</v>
      </c>
      <c r="U8" s="381" t="s">
        <v>528</v>
      </c>
      <c r="V8" s="44" t="s">
        <v>74</v>
      </c>
      <c r="W8" s="44" t="s">
        <v>75</v>
      </c>
      <c r="X8" s="44" t="s">
        <v>266</v>
      </c>
      <c r="Y8" s="44" t="s">
        <v>80</v>
      </c>
      <c r="Z8" s="44" t="s">
        <v>45</v>
      </c>
      <c r="AA8" s="41" t="s">
        <v>76</v>
      </c>
      <c r="AB8" s="41" t="s">
        <v>77</v>
      </c>
      <c r="AC8" s="41" t="s">
        <v>267</v>
      </c>
      <c r="AD8" s="41" t="s">
        <v>81</v>
      </c>
      <c r="AE8" s="41" t="s">
        <v>45</v>
      </c>
      <c r="AF8" s="64" t="s">
        <v>78</v>
      </c>
      <c r="AG8" s="64" t="s">
        <v>79</v>
      </c>
      <c r="AH8" s="64" t="s">
        <v>268</v>
      </c>
      <c r="AI8" s="64" t="s">
        <v>82</v>
      </c>
      <c r="AJ8" s="64" t="s">
        <v>45</v>
      </c>
      <c r="AK8" s="331" t="s">
        <v>463</v>
      </c>
      <c r="AL8" s="331" t="s">
        <v>464</v>
      </c>
      <c r="AM8" s="331" t="s">
        <v>465</v>
      </c>
      <c r="AN8" s="331" t="s">
        <v>466</v>
      </c>
      <c r="AO8" s="331" t="s">
        <v>472</v>
      </c>
      <c r="AP8" s="332" t="s">
        <v>467</v>
      </c>
      <c r="AQ8" s="332" t="s">
        <v>468</v>
      </c>
      <c r="AR8" s="332" t="s">
        <v>469</v>
      </c>
      <c r="AS8" s="332" t="s">
        <v>470</v>
      </c>
      <c r="AT8" s="332" t="s">
        <v>471</v>
      </c>
    </row>
    <row r="9" spans="1:46" x14ac:dyDescent="0.35">
      <c r="A9" s="3" t="str">
        <f>Weather_Site!A12</f>
        <v>Sat</v>
      </c>
      <c r="B9" s="58">
        <f>Weather_Site!B12</f>
        <v>36533</v>
      </c>
      <c r="C9" s="59">
        <f>Weather_Site!C12</f>
        <v>0.66666666666666663</v>
      </c>
      <c r="D9" s="3">
        <f>Weather_Site!D12</f>
        <v>38.200000000000003</v>
      </c>
      <c r="E9" s="3">
        <f>Weather_Site!E12</f>
        <v>9.9</v>
      </c>
      <c r="F9" s="3">
        <f>Weather_Site!F12</f>
        <v>300</v>
      </c>
      <c r="G9" s="3">
        <f>Weather_Site!G12</f>
        <v>55</v>
      </c>
      <c r="H9" s="27">
        <f>IF(Weather_Site!M12&lt;180,Weather_Site!M12+180,Weather_Site!M12-180)</f>
        <v>120</v>
      </c>
      <c r="I9" s="60">
        <f>10^(0.009254-0.004096*(100-$C$4)^1.536+0.01201*D9+0.2789*G9^0.5-0.09577*E9^0.5)</f>
        <v>93.919903569195824</v>
      </c>
      <c r="J9" s="61">
        <f>-0.19625*D9+0.1356*E9+9.575</f>
        <v>3.4206899999999987</v>
      </c>
      <c r="K9" s="30">
        <f>EXP(-0.108*J9)</f>
        <v>0.69112503754470322</v>
      </c>
      <c r="L9" s="30">
        <f>MAX(0.001,(0.684-0.0342*J9))</f>
        <v>0.56701240200000014</v>
      </c>
      <c r="M9" s="30">
        <f>MAX(0.001,(0.547-0.0228*J9))</f>
        <v>0.46900826800000006</v>
      </c>
      <c r="N9" s="30">
        <f>IF(J9&lt;12,K9,IF(G9&gt;10,M9,L9))</f>
        <v>0.69112503754470322</v>
      </c>
      <c r="O9" s="31">
        <f>1.036/(1+103.989*EXP(-0.0996*($C$4-20)))</f>
        <v>0.89274995615366604</v>
      </c>
      <c r="P9" s="30">
        <f>(0.054+0.269*G9)*N9*O9</f>
        <v>9.1618604255793468</v>
      </c>
      <c r="Q9" s="62">
        <f>(1.4+0.838*(G9-5)^0.844)*N9*O9</f>
        <v>14.906843668240553</v>
      </c>
      <c r="R9" s="62">
        <f>(0.054+0.209*G9)*N9*O9</f>
        <v>7.1257543305957194</v>
      </c>
      <c r="S9" s="62">
        <f>(1.1+0.715*(G9-5)^0.844)*N9*O9</f>
        <v>12.660533026864428</v>
      </c>
      <c r="T9" s="62">
        <f>(0.55+0.357*(G9-5)^0.844)*N9*O9</f>
        <v>6.321887610638365</v>
      </c>
      <c r="U9" s="379">
        <f>O$5</f>
        <v>0</v>
      </c>
      <c r="V9" s="63">
        <f>IF(G9&lt;5,P9*1000,Q9*1000)</f>
        <v>14906.843668240554</v>
      </c>
      <c r="W9" s="42">
        <f>V9*1.0715^U9</f>
        <v>14906.843668240554</v>
      </c>
      <c r="X9" s="63">
        <f>(0.054+0.269*5)*N9*O9*1000</f>
        <v>863.18558390366388</v>
      </c>
      <c r="Y9" s="65">
        <f>(0.003595*55.816+101.04*(W9/1000)^0.3167)/(55.816+(W9/1000)^0.3167)</f>
        <v>4.0905322473854806</v>
      </c>
      <c r="Z9" s="42">
        <f>516.7*W9*6/1000</f>
        <v>46214.196740279367</v>
      </c>
      <c r="AA9" s="42">
        <f>IF($G9&lt;5,$R9*1000,$S9*1000)</f>
        <v>12660.533026864428</v>
      </c>
      <c r="AB9" s="42">
        <f>$AA9*1.0715^U9</f>
        <v>12660.533026864428</v>
      </c>
      <c r="AC9" s="42">
        <f>(0.054+0.209*5)*$N9*$O9*1000</f>
        <v>678.08502981424328</v>
      </c>
      <c r="AD9" s="65">
        <f>(0.001316*149.4025+117.22*($AB9/1000)^0.3141)/(149.4025+($AB9/1000)^0.3141)</f>
        <v>1.7173047024246979</v>
      </c>
      <c r="AE9" s="42">
        <f>516.7*$AB9*4/1000</f>
        <v>26166.789659923405</v>
      </c>
      <c r="AF9" s="42">
        <f>IF(G9&lt;5,0,T9*1000)</f>
        <v>6321.887610638365</v>
      </c>
      <c r="AG9" s="42">
        <f>AF9*1.0715^U9</f>
        <v>6321.887610638365</v>
      </c>
      <c r="AH9" s="42">
        <f>(0.55+0.357*(5-5)^0.844)*N9*O9*1000</f>
        <v>339.35101583060407</v>
      </c>
      <c r="AI9" s="65">
        <f>1/(32.915-29.388*(AG9/1000)^0.02969)</f>
        <v>0.5338514340571433</v>
      </c>
      <c r="AJ9" s="42">
        <f>516.7*AG9*1.5/1000</f>
        <v>4899.7789926252653</v>
      </c>
      <c r="AK9" s="42">
        <f>IF($G9&lt;5,$R9*1000*0.7,$S9*1000*0.7)</f>
        <v>8862.3731188050988</v>
      </c>
      <c r="AL9" s="42">
        <f>AK9*1.0715^U9</f>
        <v>8862.3731188050988</v>
      </c>
      <c r="AM9" s="42">
        <f>(0.054+0.209*5)*$N9*$O9*1000</f>
        <v>678.08502981424328</v>
      </c>
      <c r="AN9" s="65">
        <f>(0.001316*149.4025+117.22*(AL9/1000)^0.3141)/(149.4025+(AL9/1000)^0.3141)</f>
        <v>1.5378212878534756</v>
      </c>
      <c r="AO9" s="42">
        <f>516.7*AL9*4/1000</f>
        <v>18316.75276194638</v>
      </c>
      <c r="AP9" s="42">
        <f>IF($G9&lt;5,$R9*1000*0.5,$S9*1000*0.5)</f>
        <v>6330.2665134322142</v>
      </c>
      <c r="AQ9" s="42">
        <f>AP9*1.0715^U9</f>
        <v>6330.2665134322142</v>
      </c>
      <c r="AR9" s="42">
        <f>(0.054+0.209*5)*$N9*$O9*1000</f>
        <v>678.08502981424328</v>
      </c>
      <c r="AS9" s="65">
        <f>(0.001316*149.4025+117.22*(AQ9/1000)^0.3141)/(149.4025+(AQ9/1000)^0.3141)</f>
        <v>1.38554059018503</v>
      </c>
      <c r="AT9" s="42">
        <f>516.7*AQ9*4/1000</f>
        <v>13083.394829961702</v>
      </c>
    </row>
    <row r="10" spans="1:46" x14ac:dyDescent="0.35">
      <c r="A10" s="3" t="str">
        <f>Weather_Site!A13</f>
        <v>Sat</v>
      </c>
      <c r="B10" s="58">
        <f>Weather_Site!B13</f>
        <v>36533</v>
      </c>
      <c r="C10" s="59">
        <f>Weather_Site!C13</f>
        <v>0.70833333333333337</v>
      </c>
      <c r="D10" s="3">
        <f>Weather_Site!D13</f>
        <v>36.4</v>
      </c>
      <c r="E10" s="3">
        <f>Weather_Site!E13</f>
        <v>10.8</v>
      </c>
      <c r="F10" s="3">
        <f>Weather_Site!F13</f>
        <v>260</v>
      </c>
      <c r="G10" s="3">
        <f>Weather_Site!G13</f>
        <v>45.7</v>
      </c>
      <c r="H10" s="27">
        <f>IF(Weather_Site!M13&lt;180,Weather_Site!M13+180,Weather_Site!M13-180)</f>
        <v>80</v>
      </c>
      <c r="I10" s="60">
        <f t="shared" ref="I10:I73" si="0">10^(0.009254-0.004096*(100-$C$4)^1.536+0.01201*D10+0.2789*G10^0.5-0.09577*E10^0.5)</f>
        <v>56.856002606946547</v>
      </c>
      <c r="J10" s="61">
        <f t="shared" ref="J10:J73" si="1">-0.19625*D10+0.1356*E10+9.575</f>
        <v>3.8959799999999989</v>
      </c>
      <c r="K10" s="30">
        <f t="shared" ref="K10:K73" si="2">EXP(-0.108*J10)</f>
        <v>0.65654381971195375</v>
      </c>
      <c r="L10" s="30">
        <f t="shared" ref="L10:L73" si="3">MAX(0.001,(0.684-0.0342*J10))</f>
        <v>0.55075748400000002</v>
      </c>
      <c r="M10" s="30">
        <f t="shared" ref="M10:M73" si="4">MAX(0.001,(0.547-0.0228*J10))</f>
        <v>0.45817165600000009</v>
      </c>
      <c r="N10" s="30">
        <f t="shared" ref="N10:N73" si="5">IF(J10&lt;12,K10,IF(G10&gt;10,M10,L10))</f>
        <v>0.65654381971195375</v>
      </c>
      <c r="O10" s="31">
        <f t="shared" ref="O10:O73" si="6">1.036/(1+103.989*EXP(-0.0996*($C$4-20)))</f>
        <v>0.89274995615366604</v>
      </c>
      <c r="P10" s="30">
        <f t="shared" ref="P10:P73" si="7">(0.054+0.269*G10)*N10*O10</f>
        <v>7.2371163587620657</v>
      </c>
      <c r="Q10" s="62">
        <f t="shared" ref="Q10:Q73" si="8">(1.4+0.838*(G10-5)^0.844)*N10*O10</f>
        <v>12.033928081000207</v>
      </c>
      <c r="R10" s="62">
        <f t="shared" ref="R10:R73" si="9">(0.054+0.209*G10)*N10*O10</f>
        <v>5.6299493622749308</v>
      </c>
      <c r="S10" s="62">
        <f t="shared" ref="S10:S73" si="10">(1.1+0.715*(G10-5)^0.844)*N10*O10</f>
        <v>10.212216138648321</v>
      </c>
      <c r="T10" s="62">
        <f t="shared" ref="T10:T73" si="11">(0.55+0.357*(G10-5)^0.844)*N10*O10</f>
        <v>5.0994175282571943</v>
      </c>
      <c r="U10" s="379">
        <f t="shared" ref="U10:U73" si="12">O$5</f>
        <v>0</v>
      </c>
      <c r="V10" s="63">
        <f t="shared" ref="V10:V73" si="13">IF(G10&lt;5,P10*1000,Q10*1000)</f>
        <v>12033.928081000207</v>
      </c>
      <c r="W10" s="42">
        <f t="shared" ref="W10:W73" si="14">V10*1.0715^U10</f>
        <v>12033.928081000207</v>
      </c>
      <c r="X10" s="63">
        <f t="shared" ref="X10:X73" si="15">(0.054+0.269*5)*N10*O10*1000</f>
        <v>819.99512329886932</v>
      </c>
      <c r="Y10" s="65">
        <f t="shared" ref="Y10:Y73" si="16">(0.003595*55.816+101.04*(W10/1000)^0.3167)/(55.816+(W10/1000)^0.3167)</f>
        <v>3.8327672024638</v>
      </c>
      <c r="Z10" s="42">
        <f t="shared" ref="Z10:Z73" si="17">516.7*W10*6/1000</f>
        <v>37307.583836716847</v>
      </c>
      <c r="AA10" s="42">
        <f t="shared" ref="AA10:AA73" si="18">IF($G10&lt;5,$R10*1000,$S10*1000)</f>
        <v>10212.21613864832</v>
      </c>
      <c r="AB10" s="42">
        <f t="shared" ref="AB10:AB73" si="19">$AA10*1.0715^U10</f>
        <v>10212.21613864832</v>
      </c>
      <c r="AC10" s="42">
        <f t="shared" ref="AC10:AC73" si="20">(0.054+0.209*5)*$N10*$O10*1000</f>
        <v>644.15628342062701</v>
      </c>
      <c r="AD10" s="65">
        <f t="shared" ref="AD10:AD73" si="21">(0.001316*149.4025+117.22*($AB10/1000)^0.3141)/(149.4025+($AB10/1000)^0.3141)</f>
        <v>1.60682977744061</v>
      </c>
      <c r="AE10" s="42">
        <f t="shared" ref="AE10:AE73" si="22">516.7*$AB10*4/1000</f>
        <v>21106.608315358353</v>
      </c>
      <c r="AF10" s="42">
        <f t="shared" ref="AF10:AF73" si="23">IF(G10&lt;5,0,T10*1000)</f>
        <v>5099.4175282571941</v>
      </c>
      <c r="AG10" s="42">
        <f t="shared" ref="AG10:AG73" si="24">AF10*1.0715^U10</f>
        <v>5099.4175282571941</v>
      </c>
      <c r="AH10" s="42">
        <f t="shared" ref="AH10:AH73" si="25">(0.55+0.357*(5-5)^0.844)*N10*O10*1000</f>
        <v>322.37120644344395</v>
      </c>
      <c r="AI10" s="65">
        <f t="shared" ref="AI10:AI73" si="26">1/(32.915-29.388*(AG10/1000)^0.02969)</f>
        <v>0.48295164253696776</v>
      </c>
      <c r="AJ10" s="42">
        <f t="shared" ref="AJ10:AJ73" si="27">516.7*AG10*1.5/1000</f>
        <v>3952.3035552757387</v>
      </c>
      <c r="AK10" s="42">
        <f t="shared" ref="AK10:AK73" si="28">IF($G10&lt;5,$R10*1000*0.7,$S10*1000*0.7)</f>
        <v>7148.5512970538239</v>
      </c>
      <c r="AL10" s="42">
        <f t="shared" ref="AL10:AL73" si="29">AK10*1.0715^U10</f>
        <v>7148.5512970538239</v>
      </c>
      <c r="AM10" s="42">
        <f t="shared" ref="AM10:AM73" si="30">(0.054+0.209*5)*$N10*$O10*1000</f>
        <v>644.15628342062701</v>
      </c>
      <c r="AN10" s="65">
        <f t="shared" ref="AN10:AN73" si="31">(0.001316*149.4025+117.22*(AL10/1000)^0.3141)/(149.4025+(AL10/1000)^0.3141)</f>
        <v>1.4387576561164963</v>
      </c>
      <c r="AO10" s="42">
        <f t="shared" ref="AO10:AO73" si="32">516.7*AL10*4/1000</f>
        <v>14774.625820750844</v>
      </c>
      <c r="AP10" s="42">
        <f t="shared" ref="AP10:AP73" si="33">IF($G10&lt;5,$R10*1000*0.5,$S10*1000*0.5)</f>
        <v>5106.1080693241602</v>
      </c>
      <c r="AQ10" s="42">
        <f t="shared" ref="AQ10:AQ73" si="34">AP10*1.0715^U10</f>
        <v>5106.1080693241602</v>
      </c>
      <c r="AR10" s="42">
        <f t="shared" ref="AR10:AR73" si="35">(0.054+0.209*5)*$N10*$O10*1000</f>
        <v>644.15628342062701</v>
      </c>
      <c r="AS10" s="65">
        <f t="shared" ref="AS10:AS73" si="36">(0.001316*149.4025+117.22*(AQ10/1000)^0.3141)/(149.4025+(AQ10/1000)^0.3141)</f>
        <v>1.2961851073807986</v>
      </c>
      <c r="AT10" s="42">
        <f t="shared" ref="AT10:AT73" si="37">516.7*AQ10*4/1000</f>
        <v>10553.304157679177</v>
      </c>
    </row>
    <row r="11" spans="1:46" x14ac:dyDescent="0.35">
      <c r="A11" s="3" t="str">
        <f>Weather_Site!A14</f>
        <v>Sat</v>
      </c>
      <c r="B11" s="58">
        <f>Weather_Site!B14</f>
        <v>36533</v>
      </c>
      <c r="C11" s="59">
        <f>Weather_Site!C14</f>
        <v>0.75</v>
      </c>
      <c r="D11" s="3">
        <f>Weather_Site!D14</f>
        <v>37.200000000000003</v>
      </c>
      <c r="E11" s="3">
        <f>Weather_Site!E14</f>
        <v>10.9</v>
      </c>
      <c r="F11" s="3">
        <f>Weather_Site!F14</f>
        <v>258.60000000000002</v>
      </c>
      <c r="G11" s="3">
        <f>Weather_Site!G14</f>
        <v>46.5</v>
      </c>
      <c r="H11" s="27">
        <f>IF(Weather_Site!M14&lt;180,Weather_Site!M14+180,Weather_Site!M14-180)</f>
        <v>78.600000000000023</v>
      </c>
      <c r="I11" s="60">
        <f t="shared" si="0"/>
        <v>60.167437428999357</v>
      </c>
      <c r="J11" s="61">
        <f t="shared" si="1"/>
        <v>3.7525399999999989</v>
      </c>
      <c r="K11" s="30">
        <f t="shared" si="2"/>
        <v>0.66679387087291542</v>
      </c>
      <c r="L11" s="30">
        <f t="shared" si="3"/>
        <v>0.55566313200000006</v>
      </c>
      <c r="M11" s="30">
        <f t="shared" si="4"/>
        <v>0.46144208800000008</v>
      </c>
      <c r="N11" s="30">
        <f t="shared" si="5"/>
        <v>0.66679387087291542</v>
      </c>
      <c r="O11" s="31">
        <f t="shared" si="6"/>
        <v>0.89274995615366604</v>
      </c>
      <c r="P11" s="30">
        <f t="shared" si="7"/>
        <v>7.4782074997531911</v>
      </c>
      <c r="Q11" s="62">
        <f t="shared" si="8"/>
        <v>12.410446010371134</v>
      </c>
      <c r="R11" s="62">
        <f t="shared" si="9"/>
        <v>5.8173757445841217</v>
      </c>
      <c r="S11" s="62">
        <f t="shared" si="10"/>
        <v>10.532604660687023</v>
      </c>
      <c r="T11" s="62">
        <f t="shared" si="11"/>
        <v>5.2593947803842083</v>
      </c>
      <c r="U11" s="379">
        <f t="shared" si="12"/>
        <v>0</v>
      </c>
      <c r="V11" s="63">
        <f t="shared" si="13"/>
        <v>12410.446010371134</v>
      </c>
      <c r="W11" s="42">
        <f t="shared" si="14"/>
        <v>12410.446010371134</v>
      </c>
      <c r="X11" s="63">
        <f t="shared" si="15"/>
        <v>832.79699838047475</v>
      </c>
      <c r="Y11" s="65">
        <f t="shared" si="16"/>
        <v>3.8688752356727258</v>
      </c>
      <c r="Z11" s="42">
        <f t="shared" si="17"/>
        <v>38474.864721352591</v>
      </c>
      <c r="AA11" s="42">
        <f t="shared" si="18"/>
        <v>10532.604660687022</v>
      </c>
      <c r="AB11" s="42">
        <f t="shared" si="19"/>
        <v>10532.604660687022</v>
      </c>
      <c r="AC11" s="42">
        <f t="shared" si="20"/>
        <v>654.21293868487601</v>
      </c>
      <c r="AD11" s="65">
        <f t="shared" si="21"/>
        <v>1.6222672035438475</v>
      </c>
      <c r="AE11" s="42">
        <f t="shared" si="22"/>
        <v>21768.787312707937</v>
      </c>
      <c r="AF11" s="42">
        <f t="shared" si="23"/>
        <v>5259.3947803842084</v>
      </c>
      <c r="AG11" s="42">
        <f t="shared" si="24"/>
        <v>5259.3947803842084</v>
      </c>
      <c r="AH11" s="42">
        <f t="shared" si="25"/>
        <v>327.4041094419307</v>
      </c>
      <c r="AI11" s="65">
        <f t="shared" si="26"/>
        <v>0.489644053553001</v>
      </c>
      <c r="AJ11" s="42">
        <f t="shared" si="27"/>
        <v>4076.2939245367811</v>
      </c>
      <c r="AK11" s="42">
        <f t="shared" si="28"/>
        <v>7372.8232624809152</v>
      </c>
      <c r="AL11" s="42">
        <f t="shared" si="29"/>
        <v>7372.8232624809152</v>
      </c>
      <c r="AM11" s="42">
        <f t="shared" si="30"/>
        <v>654.21293868487601</v>
      </c>
      <c r="AN11" s="65">
        <f t="shared" si="31"/>
        <v>1.4525993119678722</v>
      </c>
      <c r="AO11" s="42">
        <f t="shared" si="32"/>
        <v>15238.151118895557</v>
      </c>
      <c r="AP11" s="42">
        <f t="shared" si="33"/>
        <v>5266.3023303435111</v>
      </c>
      <c r="AQ11" s="42">
        <f t="shared" si="34"/>
        <v>5266.3023303435111</v>
      </c>
      <c r="AR11" s="42">
        <f t="shared" si="35"/>
        <v>654.21293868487601</v>
      </c>
      <c r="AS11" s="65">
        <f t="shared" si="36"/>
        <v>1.3086693816062747</v>
      </c>
      <c r="AT11" s="42">
        <f t="shared" si="37"/>
        <v>10884.393656353968</v>
      </c>
    </row>
    <row r="12" spans="1:46" x14ac:dyDescent="0.35">
      <c r="A12" s="3" t="str">
        <f>Weather_Site!A15</f>
        <v>Sat</v>
      </c>
      <c r="B12" s="58">
        <f>Weather_Site!B15</f>
        <v>36533</v>
      </c>
      <c r="C12" s="59">
        <f>Weather_Site!C15</f>
        <v>0.79166666666666663</v>
      </c>
      <c r="D12" s="3">
        <f>Weather_Site!D15</f>
        <v>37.299999999999997</v>
      </c>
      <c r="E12" s="3">
        <f>Weather_Site!E15</f>
        <v>11.7</v>
      </c>
      <c r="F12" s="3">
        <f>Weather_Site!F15</f>
        <v>260.8</v>
      </c>
      <c r="G12" s="3">
        <f>Weather_Site!G15</f>
        <v>46.3</v>
      </c>
      <c r="H12" s="27">
        <f>IF(Weather_Site!M15&lt;180,Weather_Site!M15+180,Weather_Site!M15-180)</f>
        <v>80.800000000000011</v>
      </c>
      <c r="I12" s="60">
        <f t="shared" si="0"/>
        <v>58.21975734674789</v>
      </c>
      <c r="J12" s="61">
        <f t="shared" si="1"/>
        <v>3.8413949999999994</v>
      </c>
      <c r="K12" s="30">
        <f t="shared" si="2"/>
        <v>0.66042569464048939</v>
      </c>
      <c r="L12" s="30">
        <f t="shared" si="3"/>
        <v>0.5526242910000001</v>
      </c>
      <c r="M12" s="30">
        <f t="shared" si="4"/>
        <v>0.45941619400000006</v>
      </c>
      <c r="N12" s="30">
        <f t="shared" si="5"/>
        <v>0.66042569464048939</v>
      </c>
      <c r="O12" s="31">
        <f t="shared" si="6"/>
        <v>0.89274995615366604</v>
      </c>
      <c r="P12" s="30">
        <f t="shared" si="7"/>
        <v>7.3750671007495603</v>
      </c>
      <c r="Q12" s="62">
        <f t="shared" si="8"/>
        <v>12.245263606575751</v>
      </c>
      <c r="R12" s="62">
        <f t="shared" si="9"/>
        <v>5.7371721631555426</v>
      </c>
      <c r="S12" s="62">
        <f t="shared" si="10"/>
        <v>10.392204718275616</v>
      </c>
      <c r="T12" s="62">
        <f t="shared" si="11"/>
        <v>5.1892886177340669</v>
      </c>
      <c r="U12" s="379">
        <f t="shared" si="12"/>
        <v>0</v>
      </c>
      <c r="V12" s="63">
        <f t="shared" si="13"/>
        <v>12245.263606575751</v>
      </c>
      <c r="W12" s="42">
        <f t="shared" si="14"/>
        <v>12245.263606575751</v>
      </c>
      <c r="X12" s="63">
        <f t="shared" si="15"/>
        <v>824.8434188963389</v>
      </c>
      <c r="Y12" s="65">
        <f t="shared" si="16"/>
        <v>3.853131043887307</v>
      </c>
      <c r="Z12" s="42">
        <f t="shared" si="17"/>
        <v>37962.766233106144</v>
      </c>
      <c r="AA12" s="42">
        <f t="shared" si="18"/>
        <v>10392.204718275616</v>
      </c>
      <c r="AB12" s="42">
        <f t="shared" si="19"/>
        <v>10392.204718275616</v>
      </c>
      <c r="AC12" s="42">
        <f t="shared" si="20"/>
        <v>647.96491591642337</v>
      </c>
      <c r="AD12" s="65">
        <f t="shared" si="21"/>
        <v>1.6155429734334696</v>
      </c>
      <c r="AE12" s="42">
        <f t="shared" si="22"/>
        <v>21478.608711732046</v>
      </c>
      <c r="AF12" s="42">
        <f t="shared" si="23"/>
        <v>5189.288617734067</v>
      </c>
      <c r="AG12" s="42">
        <f t="shared" si="24"/>
        <v>5189.288617734067</v>
      </c>
      <c r="AH12" s="42">
        <f t="shared" si="25"/>
        <v>324.27725546317828</v>
      </c>
      <c r="AI12" s="65">
        <f t="shared" si="26"/>
        <v>0.48671327426641159</v>
      </c>
      <c r="AJ12" s="42">
        <f t="shared" si="27"/>
        <v>4021.9581431747888</v>
      </c>
      <c r="AK12" s="42">
        <f t="shared" si="28"/>
        <v>7274.5433027929303</v>
      </c>
      <c r="AL12" s="42">
        <f t="shared" si="29"/>
        <v>7274.5433027929303</v>
      </c>
      <c r="AM12" s="42">
        <f t="shared" si="30"/>
        <v>647.96491591642337</v>
      </c>
      <c r="AN12" s="65">
        <f t="shared" si="31"/>
        <v>1.4465701194877452</v>
      </c>
      <c r="AO12" s="42">
        <f t="shared" si="32"/>
        <v>15035.026098212431</v>
      </c>
      <c r="AP12" s="42">
        <f t="shared" si="33"/>
        <v>5196.102359137808</v>
      </c>
      <c r="AQ12" s="42">
        <f t="shared" si="34"/>
        <v>5196.102359137808</v>
      </c>
      <c r="AR12" s="42">
        <f t="shared" si="35"/>
        <v>647.96491591642337</v>
      </c>
      <c r="AS12" s="65">
        <f t="shared" si="36"/>
        <v>1.3032314053377565</v>
      </c>
      <c r="AT12" s="42">
        <f t="shared" si="37"/>
        <v>10739.304355866023</v>
      </c>
    </row>
    <row r="13" spans="1:46" x14ac:dyDescent="0.35">
      <c r="A13" s="3" t="str">
        <f>Weather_Site!A16</f>
        <v>Sat</v>
      </c>
      <c r="B13" s="58">
        <f>Weather_Site!B16</f>
        <v>36533</v>
      </c>
      <c r="C13" s="59">
        <f>Weather_Site!C16</f>
        <v>0.83333333333333337</v>
      </c>
      <c r="D13" s="3">
        <f>Weather_Site!D16</f>
        <v>35</v>
      </c>
      <c r="E13" s="3">
        <f>Weather_Site!E16</f>
        <v>14.1</v>
      </c>
      <c r="F13" s="3">
        <f>Weather_Site!F16</f>
        <v>261.5</v>
      </c>
      <c r="G13" s="3">
        <f>Weather_Site!G16</f>
        <v>48.3</v>
      </c>
      <c r="H13" s="27">
        <f>IF(Weather_Site!M16&lt;180,Weather_Site!M16+180,Weather_Site!M16-180)</f>
        <v>81.5</v>
      </c>
      <c r="I13" s="60">
        <f t="shared" si="0"/>
        <v>55.714720530520765</v>
      </c>
      <c r="J13" s="61">
        <f t="shared" si="1"/>
        <v>4.6182099999999986</v>
      </c>
      <c r="K13" s="30">
        <f t="shared" si="2"/>
        <v>0.6072791675858572</v>
      </c>
      <c r="L13" s="30">
        <f t="shared" si="3"/>
        <v>0.52605721800000005</v>
      </c>
      <c r="M13" s="30">
        <f t="shared" si="4"/>
        <v>0.44170481200000006</v>
      </c>
      <c r="N13" s="30">
        <f t="shared" si="5"/>
        <v>0.6072791675858572</v>
      </c>
      <c r="O13" s="31">
        <f t="shared" si="6"/>
        <v>0.89274995615366604</v>
      </c>
      <c r="P13" s="30">
        <f t="shared" si="7"/>
        <v>7.0732481856850029</v>
      </c>
      <c r="Q13" s="62">
        <f t="shared" si="8"/>
        <v>11.687444095695623</v>
      </c>
      <c r="R13" s="62">
        <f t="shared" si="9"/>
        <v>5.502101976903079</v>
      </c>
      <c r="S13" s="62">
        <f t="shared" si="10"/>
        <v>9.9207450729877529</v>
      </c>
      <c r="T13" s="62">
        <f t="shared" si="11"/>
        <v>4.9538519897961635</v>
      </c>
      <c r="U13" s="379">
        <f t="shared" si="12"/>
        <v>0</v>
      </c>
      <c r="V13" s="63">
        <f t="shared" si="13"/>
        <v>11687.444095695622</v>
      </c>
      <c r="W13" s="42">
        <f t="shared" si="14"/>
        <v>11687.444095695622</v>
      </c>
      <c r="X13" s="63">
        <f t="shared" si="15"/>
        <v>758.46568187919718</v>
      </c>
      <c r="Y13" s="65">
        <f t="shared" si="16"/>
        <v>3.7988264133449454</v>
      </c>
      <c r="Z13" s="42">
        <f t="shared" si="17"/>
        <v>36233.414185475573</v>
      </c>
      <c r="AA13" s="42">
        <f t="shared" si="18"/>
        <v>9920.7450729877528</v>
      </c>
      <c r="AB13" s="42">
        <f t="shared" si="19"/>
        <v>9920.7450729877528</v>
      </c>
      <c r="AC13" s="42">
        <f t="shared" si="20"/>
        <v>595.82114680860445</v>
      </c>
      <c r="AD13" s="65">
        <f t="shared" si="21"/>
        <v>1.5924907096962491</v>
      </c>
      <c r="AE13" s="42">
        <f t="shared" si="22"/>
        <v>20504.195916851088</v>
      </c>
      <c r="AF13" s="42">
        <f t="shared" si="23"/>
        <v>4953.8519897961633</v>
      </c>
      <c r="AG13" s="42">
        <f t="shared" si="24"/>
        <v>4953.8519897961633</v>
      </c>
      <c r="AH13" s="42">
        <f t="shared" si="25"/>
        <v>298.1816476294199</v>
      </c>
      <c r="AI13" s="65">
        <f t="shared" si="26"/>
        <v>0.47684652987555193</v>
      </c>
      <c r="AJ13" s="42">
        <f t="shared" si="27"/>
        <v>3839.4829846915163</v>
      </c>
      <c r="AK13" s="42">
        <f t="shared" si="28"/>
        <v>6944.5215510914268</v>
      </c>
      <c r="AL13" s="42">
        <f t="shared" si="29"/>
        <v>6944.5215510914268</v>
      </c>
      <c r="AM13" s="42">
        <f t="shared" si="30"/>
        <v>595.82114680860445</v>
      </c>
      <c r="AN13" s="65">
        <f t="shared" si="31"/>
        <v>1.4259011677084352</v>
      </c>
      <c r="AO13" s="42">
        <f t="shared" si="32"/>
        <v>14352.937141795763</v>
      </c>
      <c r="AP13" s="42">
        <f t="shared" si="33"/>
        <v>4960.3725364938764</v>
      </c>
      <c r="AQ13" s="42">
        <f t="shared" si="34"/>
        <v>4960.3725364938764</v>
      </c>
      <c r="AR13" s="42">
        <f t="shared" si="35"/>
        <v>595.82114680860445</v>
      </c>
      <c r="AS13" s="65">
        <f t="shared" si="36"/>
        <v>1.2845896553833924</v>
      </c>
      <c r="AT13" s="42">
        <f t="shared" si="37"/>
        <v>10252.097958425544</v>
      </c>
    </row>
    <row r="14" spans="1:46" x14ac:dyDescent="0.35">
      <c r="A14" s="66" t="str">
        <f>Weather_Site!A17</f>
        <v>Sat</v>
      </c>
      <c r="B14" s="67">
        <f>Weather_Site!B17</f>
        <v>36533</v>
      </c>
      <c r="C14" s="68">
        <f>Weather_Site!C17</f>
        <v>0.875</v>
      </c>
      <c r="D14" s="66">
        <f>Weather_Site!D17</f>
        <v>34.5</v>
      </c>
      <c r="E14" s="66">
        <f>Weather_Site!E17</f>
        <v>14.5</v>
      </c>
      <c r="F14" s="66">
        <f>Weather_Site!F17</f>
        <v>265.8</v>
      </c>
      <c r="G14" s="66">
        <f>Weather_Site!G17</f>
        <v>30</v>
      </c>
      <c r="H14" s="48">
        <f>IF(Weather_Site!M17&lt;180,Weather_Site!M17+180,Weather_Site!M17-180)</f>
        <v>85.800000000000011</v>
      </c>
      <c r="I14" s="69">
        <f t="shared" si="0"/>
        <v>21.095657597071234</v>
      </c>
      <c r="J14" s="70">
        <f t="shared" si="1"/>
        <v>4.7705749999999991</v>
      </c>
      <c r="K14" s="55">
        <f t="shared" si="2"/>
        <v>0.59736790447195898</v>
      </c>
      <c r="L14" s="30">
        <f t="shared" si="3"/>
        <v>0.5208463350000001</v>
      </c>
      <c r="M14" s="30">
        <f t="shared" si="4"/>
        <v>0.43823089000000004</v>
      </c>
      <c r="N14" s="55">
        <f t="shared" si="5"/>
        <v>0.59736790447195898</v>
      </c>
      <c r="O14" s="31">
        <f t="shared" si="6"/>
        <v>0.89274995615366604</v>
      </c>
      <c r="P14" s="55">
        <f t="shared" si="7"/>
        <v>4.332530585344684</v>
      </c>
      <c r="Q14" s="55">
        <f t="shared" si="8"/>
        <v>7.5086504769900184</v>
      </c>
      <c r="R14" s="55">
        <f t="shared" si="9"/>
        <v>3.3725902783997759</v>
      </c>
      <c r="S14" s="55">
        <f t="shared" si="10"/>
        <v>6.3561428610289816</v>
      </c>
      <c r="T14" s="55">
        <f t="shared" si="11"/>
        <v>3.1740368062673223</v>
      </c>
      <c r="U14" s="379">
        <f t="shared" si="12"/>
        <v>0</v>
      </c>
      <c r="V14" s="71">
        <f t="shared" si="13"/>
        <v>7508.6504769900184</v>
      </c>
      <c r="W14" s="53">
        <f t="shared" si="14"/>
        <v>7508.6504769900184</v>
      </c>
      <c r="X14" s="71">
        <f t="shared" si="15"/>
        <v>746.08693856440345</v>
      </c>
      <c r="Y14" s="72">
        <f t="shared" si="16"/>
        <v>3.3188748860542474</v>
      </c>
      <c r="Z14" s="53">
        <f t="shared" si="17"/>
        <v>23278.318208764456</v>
      </c>
      <c r="AA14" s="53">
        <f t="shared" si="18"/>
        <v>6356.1428610289813</v>
      </c>
      <c r="AB14" s="53">
        <f t="shared" si="19"/>
        <v>6356.1428610289813</v>
      </c>
      <c r="AC14" s="53">
        <f t="shared" si="20"/>
        <v>586.09688740691865</v>
      </c>
      <c r="AD14" s="72">
        <f t="shared" si="21"/>
        <v>1.3872943979024521</v>
      </c>
      <c r="AE14" s="53">
        <f t="shared" si="22"/>
        <v>13136.876065174698</v>
      </c>
      <c r="AF14" s="53">
        <f t="shared" si="23"/>
        <v>3174.0368062673224</v>
      </c>
      <c r="AG14" s="53">
        <f t="shared" si="24"/>
        <v>3174.0368062673224</v>
      </c>
      <c r="AH14" s="53">
        <f t="shared" si="25"/>
        <v>293.31509378872181</v>
      </c>
      <c r="AI14" s="72">
        <f t="shared" si="26"/>
        <v>0.39972084836693134</v>
      </c>
      <c r="AJ14" s="53">
        <f t="shared" si="27"/>
        <v>2460.0372266974882</v>
      </c>
      <c r="AK14" s="53">
        <f t="shared" si="28"/>
        <v>4449.300002720287</v>
      </c>
      <c r="AL14" s="53">
        <f t="shared" si="29"/>
        <v>4449.300002720287</v>
      </c>
      <c r="AM14" s="53">
        <f t="shared" si="30"/>
        <v>586.09688740691865</v>
      </c>
      <c r="AN14" s="72">
        <f t="shared" si="31"/>
        <v>1.2419575707160628</v>
      </c>
      <c r="AO14" s="53">
        <f t="shared" si="32"/>
        <v>9195.8132456222902</v>
      </c>
      <c r="AP14" s="53">
        <f t="shared" si="33"/>
        <v>3178.0714305144907</v>
      </c>
      <c r="AQ14" s="53">
        <f t="shared" si="34"/>
        <v>3178.0714305144907</v>
      </c>
      <c r="AR14" s="53">
        <f t="shared" si="35"/>
        <v>586.09688740691865</v>
      </c>
      <c r="AS14" s="72">
        <f t="shared" si="36"/>
        <v>1.1187162415756382</v>
      </c>
      <c r="AT14" s="53">
        <f t="shared" si="37"/>
        <v>6568.438032587349</v>
      </c>
    </row>
    <row r="15" spans="1:46" x14ac:dyDescent="0.35">
      <c r="A15" s="66" t="str">
        <f>Weather_Site!A18</f>
        <v>Sat</v>
      </c>
      <c r="B15" s="67">
        <f>Weather_Site!B18</f>
        <v>36533</v>
      </c>
      <c r="C15" s="68">
        <f>Weather_Site!C18</f>
        <v>0.91666666666666663</v>
      </c>
      <c r="D15" s="66">
        <f>Weather_Site!D18</f>
        <v>34.299999999999997</v>
      </c>
      <c r="E15" s="66">
        <f>Weather_Site!E18</f>
        <v>14.3</v>
      </c>
      <c r="F15" s="66">
        <f>Weather_Site!F18</f>
        <v>261.8</v>
      </c>
      <c r="G15" s="66">
        <f>Weather_Site!G18</f>
        <v>28.2</v>
      </c>
      <c r="H15" s="48">
        <f>IF(Weather_Site!M18&lt;180,Weather_Site!M18+180,Weather_Site!M18-180)</f>
        <v>81.800000000000011</v>
      </c>
      <c r="I15" s="69">
        <f t="shared" si="0"/>
        <v>18.957368346302815</v>
      </c>
      <c r="J15" s="70">
        <f t="shared" si="1"/>
        <v>4.782705</v>
      </c>
      <c r="K15" s="55">
        <f t="shared" si="2"/>
        <v>0.5965858410014474</v>
      </c>
      <c r="L15" s="30">
        <f t="shared" si="3"/>
        <v>0.52043148900000002</v>
      </c>
      <c r="M15" s="30">
        <f t="shared" si="4"/>
        <v>0.43795432600000006</v>
      </c>
      <c r="N15" s="55">
        <f t="shared" si="5"/>
        <v>0.5965858410014474</v>
      </c>
      <c r="O15" s="31">
        <f t="shared" si="6"/>
        <v>0.89274995615366604</v>
      </c>
      <c r="P15" s="55">
        <f t="shared" si="7"/>
        <v>4.068972632748304</v>
      </c>
      <c r="Q15" s="55">
        <f t="shared" si="8"/>
        <v>7.0860719752281769</v>
      </c>
      <c r="R15" s="55">
        <f t="shared" si="9"/>
        <v>3.1678100768423727</v>
      </c>
      <c r="S15" s="55">
        <f t="shared" si="10"/>
        <v>5.9956555909345903</v>
      </c>
      <c r="T15" s="55">
        <f t="shared" si="11"/>
        <v>2.9940447231531708</v>
      </c>
      <c r="U15" s="379">
        <f t="shared" si="12"/>
        <v>0</v>
      </c>
      <c r="V15" s="71">
        <f t="shared" si="13"/>
        <v>7086.0719752281766</v>
      </c>
      <c r="W15" s="53">
        <f t="shared" si="14"/>
        <v>7086.0719752281766</v>
      </c>
      <c r="X15" s="71">
        <f t="shared" si="15"/>
        <v>745.11017477092037</v>
      </c>
      <c r="Y15" s="72">
        <f t="shared" si="16"/>
        <v>3.2605540830283406</v>
      </c>
      <c r="Z15" s="53">
        <f t="shared" si="17"/>
        <v>21968.24033760239</v>
      </c>
      <c r="AA15" s="53">
        <f t="shared" si="18"/>
        <v>5995.6555909345907</v>
      </c>
      <c r="AB15" s="53">
        <f t="shared" si="19"/>
        <v>5995.6555909345907</v>
      </c>
      <c r="AC15" s="53">
        <f t="shared" si="20"/>
        <v>585.32957975213822</v>
      </c>
      <c r="AD15" s="72">
        <f t="shared" si="21"/>
        <v>1.3624007273157159</v>
      </c>
      <c r="AE15" s="53">
        <f t="shared" si="22"/>
        <v>12391.820975343613</v>
      </c>
      <c r="AF15" s="53">
        <f t="shared" si="23"/>
        <v>2994.0447231531707</v>
      </c>
      <c r="AG15" s="53">
        <f t="shared" si="24"/>
        <v>2994.0447231531707</v>
      </c>
      <c r="AH15" s="53">
        <f t="shared" si="25"/>
        <v>292.93109086776707</v>
      </c>
      <c r="AI15" s="72">
        <f t="shared" si="26"/>
        <v>0.39147911096240057</v>
      </c>
      <c r="AJ15" s="53">
        <f t="shared" si="27"/>
        <v>2320.5343626798654</v>
      </c>
      <c r="AK15" s="53">
        <f t="shared" si="28"/>
        <v>4196.9589136542136</v>
      </c>
      <c r="AL15" s="53">
        <f t="shared" si="29"/>
        <v>4196.9589136542136</v>
      </c>
      <c r="AM15" s="53">
        <f t="shared" si="30"/>
        <v>585.32957975213822</v>
      </c>
      <c r="AN15" s="72">
        <f t="shared" si="31"/>
        <v>1.2196468503765636</v>
      </c>
      <c r="AO15" s="53">
        <f t="shared" si="32"/>
        <v>8674.2746827405299</v>
      </c>
      <c r="AP15" s="53">
        <f t="shared" si="33"/>
        <v>2997.8277954672953</v>
      </c>
      <c r="AQ15" s="53">
        <f t="shared" si="34"/>
        <v>2997.8277954672953</v>
      </c>
      <c r="AR15" s="53">
        <f t="shared" si="35"/>
        <v>585.32957975213822</v>
      </c>
      <c r="AS15" s="72">
        <f t="shared" si="36"/>
        <v>1.0986008276871275</v>
      </c>
      <c r="AT15" s="53">
        <f t="shared" si="37"/>
        <v>6195.9104876718065</v>
      </c>
    </row>
    <row r="16" spans="1:46" x14ac:dyDescent="0.35">
      <c r="A16" s="66" t="str">
        <f>Weather_Site!A19</f>
        <v>Sat</v>
      </c>
      <c r="B16" s="67">
        <f>Weather_Site!B19</f>
        <v>36533</v>
      </c>
      <c r="C16" s="68">
        <f>Weather_Site!C19</f>
        <v>0.95833333333333337</v>
      </c>
      <c r="D16" s="66">
        <f>Weather_Site!D19</f>
        <v>31.2</v>
      </c>
      <c r="E16" s="66">
        <f>Weather_Site!E19</f>
        <v>16.3</v>
      </c>
      <c r="F16" s="66">
        <f>Weather_Site!F19</f>
        <v>257.7</v>
      </c>
      <c r="G16" s="66">
        <f>Weather_Site!G19</f>
        <v>26.3</v>
      </c>
      <c r="H16" s="48">
        <f>IF(Weather_Site!M19&lt;180,Weather_Site!M19+180,Weather_Site!M19-180)</f>
        <v>77.699999999999989</v>
      </c>
      <c r="I16" s="69">
        <f t="shared" si="0"/>
        <v>14.631403362496284</v>
      </c>
      <c r="J16" s="70">
        <f t="shared" si="1"/>
        <v>5.6622799999999991</v>
      </c>
      <c r="K16" s="55">
        <f t="shared" si="2"/>
        <v>0.54252221776532628</v>
      </c>
      <c r="L16" s="30">
        <f t="shared" si="3"/>
        <v>0.49035002400000005</v>
      </c>
      <c r="M16" s="30">
        <f t="shared" si="4"/>
        <v>0.41790001600000004</v>
      </c>
      <c r="N16" s="55">
        <f t="shared" si="5"/>
        <v>0.54252221776532628</v>
      </c>
      <c r="O16" s="31">
        <f t="shared" si="6"/>
        <v>0.89274995615366604</v>
      </c>
      <c r="P16" s="55">
        <f t="shared" si="7"/>
        <v>3.4526909343606444</v>
      </c>
      <c r="Q16" s="55">
        <f t="shared" si="8"/>
        <v>6.0427507210979279</v>
      </c>
      <c r="R16" s="55">
        <f t="shared" si="9"/>
        <v>2.6884076436595206</v>
      </c>
      <c r="S16" s="55">
        <f t="shared" si="10"/>
        <v>5.1100325776182887</v>
      </c>
      <c r="T16" s="55">
        <f t="shared" si="11"/>
        <v>2.5518154061357987</v>
      </c>
      <c r="U16" s="379">
        <f t="shared" si="12"/>
        <v>0</v>
      </c>
      <c r="V16" s="71">
        <f t="shared" si="13"/>
        <v>6042.7507210979275</v>
      </c>
      <c r="W16" s="53">
        <f t="shared" si="14"/>
        <v>6042.7507210979275</v>
      </c>
      <c r="X16" s="71">
        <f t="shared" si="15"/>
        <v>677.58702388521635</v>
      </c>
      <c r="Y16" s="72">
        <f t="shared" si="16"/>
        <v>3.1052613715581181</v>
      </c>
      <c r="Z16" s="53">
        <f t="shared" si="17"/>
        <v>18733.735785547797</v>
      </c>
      <c r="AA16" s="53">
        <f t="shared" si="18"/>
        <v>5110.032577618289</v>
      </c>
      <c r="AB16" s="53">
        <f t="shared" si="19"/>
        <v>5110.032577618289</v>
      </c>
      <c r="AC16" s="53">
        <f t="shared" si="20"/>
        <v>532.28601804850075</v>
      </c>
      <c r="AD16" s="72">
        <f t="shared" si="21"/>
        <v>1.2964941719921015</v>
      </c>
      <c r="AE16" s="53">
        <f t="shared" si="22"/>
        <v>10561.415331421482</v>
      </c>
      <c r="AF16" s="53">
        <f t="shared" si="23"/>
        <v>2551.8154061357986</v>
      </c>
      <c r="AG16" s="53">
        <f t="shared" si="24"/>
        <v>2551.8154061357986</v>
      </c>
      <c r="AH16" s="53">
        <f t="shared" si="25"/>
        <v>266.3851773673116</v>
      </c>
      <c r="AI16" s="72">
        <f t="shared" si="26"/>
        <v>0.37062619811542979</v>
      </c>
      <c r="AJ16" s="53">
        <f t="shared" si="27"/>
        <v>1977.784530525551</v>
      </c>
      <c r="AK16" s="53">
        <f t="shared" si="28"/>
        <v>3577.022804332802</v>
      </c>
      <c r="AL16" s="53">
        <f t="shared" si="29"/>
        <v>3577.022804332802</v>
      </c>
      <c r="AM16" s="53">
        <f t="shared" si="30"/>
        <v>532.28601804850075</v>
      </c>
      <c r="AN16" s="72">
        <f t="shared" si="31"/>
        <v>1.1605835692280808</v>
      </c>
      <c r="AO16" s="53">
        <f t="shared" si="32"/>
        <v>7392.9907319950362</v>
      </c>
      <c r="AP16" s="53">
        <f t="shared" si="33"/>
        <v>2555.0162888091445</v>
      </c>
      <c r="AQ16" s="53">
        <f t="shared" si="34"/>
        <v>2555.0162888091445</v>
      </c>
      <c r="AR16" s="53">
        <f t="shared" si="35"/>
        <v>532.28601804850075</v>
      </c>
      <c r="AS16" s="72">
        <f t="shared" si="36"/>
        <v>1.0453529035180975</v>
      </c>
      <c r="AT16" s="53">
        <f t="shared" si="37"/>
        <v>5280.7076657107409</v>
      </c>
    </row>
    <row r="17" spans="1:46" x14ac:dyDescent="0.35">
      <c r="A17" s="66" t="str">
        <f>Weather_Site!A20</f>
        <v>Sun</v>
      </c>
      <c r="B17" s="67">
        <f>Weather_Site!B20</f>
        <v>36534</v>
      </c>
      <c r="C17" s="68">
        <f>Weather_Site!C20</f>
        <v>0</v>
      </c>
      <c r="D17" s="66">
        <f>Weather_Site!D20</f>
        <v>28.8</v>
      </c>
      <c r="E17" s="66">
        <f>Weather_Site!E20</f>
        <v>24.2</v>
      </c>
      <c r="F17" s="66">
        <f>Weather_Site!F20</f>
        <v>262.10000000000002</v>
      </c>
      <c r="G17" s="66">
        <f>Weather_Site!G20</f>
        <v>17.2</v>
      </c>
      <c r="H17" s="48">
        <f>IF(Weather_Site!M20&lt;180,Weather_Site!M20+180,Weather_Site!M20-180)</f>
        <v>82.100000000000023</v>
      </c>
      <c r="I17" s="69">
        <f t="shared" si="0"/>
        <v>6.0030469825399839</v>
      </c>
      <c r="J17" s="70">
        <f t="shared" si="1"/>
        <v>7.2045199999999987</v>
      </c>
      <c r="K17" s="55">
        <f t="shared" si="2"/>
        <v>0.459283248555308</v>
      </c>
      <c r="L17" s="30">
        <f t="shared" si="3"/>
        <v>0.43760541600000008</v>
      </c>
      <c r="M17" s="30">
        <f t="shared" si="4"/>
        <v>0.38273694400000008</v>
      </c>
      <c r="N17" s="55">
        <f t="shared" si="5"/>
        <v>0.459283248555308</v>
      </c>
      <c r="O17" s="31">
        <f t="shared" si="6"/>
        <v>0.89274995615366604</v>
      </c>
      <c r="P17" s="55">
        <f t="shared" si="7"/>
        <v>1.9192454881261742</v>
      </c>
      <c r="Q17" s="55">
        <f t="shared" si="8"/>
        <v>3.4115762282730686</v>
      </c>
      <c r="R17" s="55">
        <f t="shared" si="9"/>
        <v>1.4960995849159935</v>
      </c>
      <c r="S17" s="55">
        <f t="shared" si="10"/>
        <v>2.8720799705184525</v>
      </c>
      <c r="T17" s="55">
        <f t="shared" si="11"/>
        <v>1.4343469416504795</v>
      </c>
      <c r="U17" s="379">
        <f t="shared" si="12"/>
        <v>0</v>
      </c>
      <c r="V17" s="71">
        <f t="shared" si="13"/>
        <v>3411.5762282730684</v>
      </c>
      <c r="W17" s="53">
        <f t="shared" si="14"/>
        <v>3411.5762282730684</v>
      </c>
      <c r="X17" s="71">
        <f t="shared" si="15"/>
        <v>573.62511491380053</v>
      </c>
      <c r="Y17" s="72">
        <f t="shared" si="16"/>
        <v>2.6048234091672677</v>
      </c>
      <c r="Z17" s="53">
        <f t="shared" si="17"/>
        <v>10576.568622892168</v>
      </c>
      <c r="AA17" s="53">
        <f t="shared" si="18"/>
        <v>2872.0799705184527</v>
      </c>
      <c r="AB17" s="53">
        <f t="shared" si="19"/>
        <v>2872.0799705184527</v>
      </c>
      <c r="AC17" s="53">
        <f t="shared" si="20"/>
        <v>450.61758491084112</v>
      </c>
      <c r="AD17" s="72">
        <f t="shared" si="21"/>
        <v>1.0840662208601202</v>
      </c>
      <c r="AE17" s="53">
        <f t="shared" si="22"/>
        <v>5936.0148830675389</v>
      </c>
      <c r="AF17" s="53">
        <f t="shared" si="23"/>
        <v>1434.3469416504795</v>
      </c>
      <c r="AG17" s="53">
        <f t="shared" si="24"/>
        <v>1434.3469416504795</v>
      </c>
      <c r="AH17" s="53">
        <f t="shared" si="25"/>
        <v>225.51380500542552</v>
      </c>
      <c r="AI17" s="72">
        <f t="shared" si="26"/>
        <v>0.3114703199757089</v>
      </c>
      <c r="AJ17" s="53">
        <f t="shared" si="27"/>
        <v>1111.6905971262042</v>
      </c>
      <c r="AK17" s="53">
        <f t="shared" si="28"/>
        <v>2010.4559793629167</v>
      </c>
      <c r="AL17" s="53">
        <f t="shared" si="29"/>
        <v>2010.4559793629167</v>
      </c>
      <c r="AM17" s="53">
        <f t="shared" si="30"/>
        <v>450.61758491084112</v>
      </c>
      <c r="AN17" s="72">
        <f t="shared" si="31"/>
        <v>0.97026060101576761</v>
      </c>
      <c r="AO17" s="53">
        <f t="shared" si="32"/>
        <v>4155.2104181472769</v>
      </c>
      <c r="AP17" s="53">
        <f t="shared" si="33"/>
        <v>1436.0399852592263</v>
      </c>
      <c r="AQ17" s="53">
        <f t="shared" si="34"/>
        <v>1436.0399852592263</v>
      </c>
      <c r="AR17" s="53">
        <f t="shared" si="35"/>
        <v>450.61758491084112</v>
      </c>
      <c r="AS17" s="72">
        <f t="shared" si="36"/>
        <v>0.87380573290794405</v>
      </c>
      <c r="AT17" s="53">
        <f t="shared" si="37"/>
        <v>2968.0074415337695</v>
      </c>
    </row>
    <row r="18" spans="1:46" x14ac:dyDescent="0.35">
      <c r="A18" s="66" t="str">
        <f>Weather_Site!A21</f>
        <v>Sun</v>
      </c>
      <c r="B18" s="67">
        <f>Weather_Site!B21</f>
        <v>36534</v>
      </c>
      <c r="C18" s="68">
        <f>Weather_Site!C21</f>
        <v>4.1666666666666664E-2</v>
      </c>
      <c r="D18" s="66">
        <f>Weather_Site!D21</f>
        <v>27</v>
      </c>
      <c r="E18" s="66">
        <f>Weather_Site!E21</f>
        <v>32.9</v>
      </c>
      <c r="F18" s="66">
        <f>Weather_Site!F21</f>
        <v>249</v>
      </c>
      <c r="G18" s="66">
        <f>Weather_Site!G21</f>
        <v>18.5</v>
      </c>
      <c r="H18" s="48">
        <f>IF(Weather_Site!M21&lt;180,Weather_Site!M21+180,Weather_Site!M21-180)</f>
        <v>69</v>
      </c>
      <c r="I18" s="69">
        <f t="shared" si="0"/>
        <v>5.2659029064407825</v>
      </c>
      <c r="J18" s="70">
        <f t="shared" si="1"/>
        <v>8.7374899999999993</v>
      </c>
      <c r="K18" s="55">
        <f t="shared" si="2"/>
        <v>0.3892050630074072</v>
      </c>
      <c r="L18" s="30">
        <f t="shared" si="3"/>
        <v>0.38517784200000005</v>
      </c>
      <c r="M18" s="30">
        <f t="shared" si="4"/>
        <v>0.34778522800000006</v>
      </c>
      <c r="N18" s="55">
        <f t="shared" si="5"/>
        <v>0.3892050630074072</v>
      </c>
      <c r="O18" s="31">
        <f t="shared" si="6"/>
        <v>0.89274995615366604</v>
      </c>
      <c r="P18" s="55">
        <f t="shared" si="7"/>
        <v>1.7479116301627451</v>
      </c>
      <c r="Q18" s="55">
        <f t="shared" si="8"/>
        <v>3.1055597286403507</v>
      </c>
      <c r="R18" s="55">
        <f t="shared" si="9"/>
        <v>1.3622279189052857</v>
      </c>
      <c r="S18" s="55">
        <f t="shared" si="10"/>
        <v>2.6168927827988386</v>
      </c>
      <c r="T18" s="55">
        <f t="shared" si="11"/>
        <v>1.3068836755255937</v>
      </c>
      <c r="U18" s="379">
        <f t="shared" si="12"/>
        <v>0</v>
      </c>
      <c r="V18" s="71">
        <f t="shared" si="13"/>
        <v>3105.5597286403508</v>
      </c>
      <c r="W18" s="53">
        <f t="shared" si="14"/>
        <v>3105.5597286403508</v>
      </c>
      <c r="X18" s="71">
        <f t="shared" si="15"/>
        <v>486.10046130557208</v>
      </c>
      <c r="Y18" s="72">
        <f t="shared" si="16"/>
        <v>2.5304500338142883</v>
      </c>
      <c r="Z18" s="53">
        <f t="shared" si="17"/>
        <v>9627.8562707308156</v>
      </c>
      <c r="AA18" s="53">
        <f t="shared" si="18"/>
        <v>2616.8927827988387</v>
      </c>
      <c r="AB18" s="53">
        <f t="shared" si="19"/>
        <v>2616.8927827988387</v>
      </c>
      <c r="AC18" s="53">
        <f t="shared" si="20"/>
        <v>381.8616204251777</v>
      </c>
      <c r="AD18" s="72">
        <f t="shared" si="21"/>
        <v>1.0531588898438742</v>
      </c>
      <c r="AE18" s="53">
        <f t="shared" si="22"/>
        <v>5408.5940034886407</v>
      </c>
      <c r="AF18" s="53">
        <f t="shared" si="23"/>
        <v>1306.8836755255936</v>
      </c>
      <c r="AG18" s="53">
        <f t="shared" si="24"/>
        <v>1306.8836755255936</v>
      </c>
      <c r="AH18" s="53">
        <f t="shared" si="25"/>
        <v>191.10454161405619</v>
      </c>
      <c r="AI18" s="72">
        <f t="shared" si="26"/>
        <v>0.30371678665203267</v>
      </c>
      <c r="AJ18" s="53">
        <f t="shared" si="27"/>
        <v>1012.9001927161114</v>
      </c>
      <c r="AK18" s="53">
        <f t="shared" si="28"/>
        <v>1831.8249479591868</v>
      </c>
      <c r="AL18" s="53">
        <f t="shared" si="29"/>
        <v>1831.8249479591868</v>
      </c>
      <c r="AM18" s="53">
        <f t="shared" si="30"/>
        <v>381.8616204251777</v>
      </c>
      <c r="AN18" s="72">
        <f t="shared" si="31"/>
        <v>0.94257554584437531</v>
      </c>
      <c r="AO18" s="53">
        <f t="shared" si="32"/>
        <v>3786.015802442048</v>
      </c>
      <c r="AP18" s="53">
        <f t="shared" si="33"/>
        <v>1308.4463913994193</v>
      </c>
      <c r="AQ18" s="53">
        <f t="shared" si="34"/>
        <v>1308.4463913994193</v>
      </c>
      <c r="AR18" s="53">
        <f t="shared" si="35"/>
        <v>381.8616204251777</v>
      </c>
      <c r="AS18" s="72">
        <f t="shared" si="36"/>
        <v>0.84885653032702491</v>
      </c>
      <c r="AT18" s="53">
        <f t="shared" si="37"/>
        <v>2704.2970017443204</v>
      </c>
    </row>
    <row r="19" spans="1:46" x14ac:dyDescent="0.35">
      <c r="A19" s="3" t="str">
        <f>Weather_Site!A22</f>
        <v>Sun</v>
      </c>
      <c r="B19" s="58">
        <f>Weather_Site!B22</f>
        <v>36534</v>
      </c>
      <c r="C19" s="59">
        <f>Weather_Site!C22</f>
        <v>8.3333333333333329E-2</v>
      </c>
      <c r="D19" s="3">
        <f>Weather_Site!D22</f>
        <v>25.2</v>
      </c>
      <c r="E19" s="3">
        <f>Weather_Site!E22</f>
        <v>40.200000000000003</v>
      </c>
      <c r="F19" s="3">
        <f>Weather_Site!F22</f>
        <v>247.3</v>
      </c>
      <c r="G19" s="3">
        <f>Weather_Site!G22</f>
        <v>19.100000000000001</v>
      </c>
      <c r="H19" s="27">
        <f>IF(Weather_Site!M22&lt;180,Weather_Site!M22+180,Weather_Site!M22-180)</f>
        <v>67.300000000000011</v>
      </c>
      <c r="I19" s="60">
        <f t="shared" si="0"/>
        <v>4.5841628557059559</v>
      </c>
      <c r="J19" s="61">
        <f t="shared" si="1"/>
        <v>10.08062</v>
      </c>
      <c r="K19" s="30">
        <f t="shared" si="2"/>
        <v>0.33665151627193335</v>
      </c>
      <c r="L19" s="30">
        <f t="shared" si="3"/>
        <v>0.33924279600000007</v>
      </c>
      <c r="M19" s="30">
        <f t="shared" si="4"/>
        <v>0.31716186400000002</v>
      </c>
      <c r="N19" s="30">
        <f t="shared" si="5"/>
        <v>0.33665151627193335</v>
      </c>
      <c r="O19" s="31">
        <f t="shared" si="6"/>
        <v>0.89274995615366604</v>
      </c>
      <c r="P19" s="30">
        <f t="shared" si="7"/>
        <v>1.5604028376585697</v>
      </c>
      <c r="Q19" s="62">
        <f t="shared" si="8"/>
        <v>2.7709126853380117</v>
      </c>
      <c r="R19" s="62">
        <f t="shared" si="9"/>
        <v>1.2159775498146741</v>
      </c>
      <c r="S19" s="62">
        <f t="shared" si="10"/>
        <v>2.3357987546617234</v>
      </c>
      <c r="T19" s="62">
        <f t="shared" si="11"/>
        <v>1.1664971405716789</v>
      </c>
      <c r="U19" s="379">
        <f t="shared" si="12"/>
        <v>0</v>
      </c>
      <c r="V19" s="63">
        <f t="shared" si="13"/>
        <v>2770.9126853380117</v>
      </c>
      <c r="W19" s="42">
        <f t="shared" si="14"/>
        <v>2770.9126853380117</v>
      </c>
      <c r="X19" s="63">
        <f t="shared" si="15"/>
        <v>420.46333132077638</v>
      </c>
      <c r="Y19" s="65">
        <f t="shared" si="16"/>
        <v>2.4429985474489615</v>
      </c>
      <c r="Z19" s="42">
        <f t="shared" si="17"/>
        <v>8590.3835070849054</v>
      </c>
      <c r="AA19" s="42">
        <f t="shared" si="18"/>
        <v>2335.7987546617233</v>
      </c>
      <c r="AB19" s="42">
        <f t="shared" si="19"/>
        <v>2335.7987546617233</v>
      </c>
      <c r="AC19" s="42">
        <f t="shared" si="20"/>
        <v>330.2996434035262</v>
      </c>
      <c r="AD19" s="65">
        <f t="shared" si="21"/>
        <v>1.0165976700612009</v>
      </c>
      <c r="AE19" s="42">
        <f t="shared" si="22"/>
        <v>4827.6288661348499</v>
      </c>
      <c r="AF19" s="42">
        <f t="shared" si="23"/>
        <v>1166.4971405716788</v>
      </c>
      <c r="AG19" s="42">
        <f t="shared" si="24"/>
        <v>1166.4971405716788</v>
      </c>
      <c r="AH19" s="42">
        <f t="shared" si="25"/>
        <v>165.30009451495852</v>
      </c>
      <c r="AI19" s="65">
        <f t="shared" si="26"/>
        <v>0.29478367880120526</v>
      </c>
      <c r="AJ19" s="42">
        <f t="shared" si="27"/>
        <v>904.09360880007966</v>
      </c>
      <c r="AK19" s="42">
        <f t="shared" si="28"/>
        <v>1635.0591282632063</v>
      </c>
      <c r="AL19" s="42">
        <f t="shared" si="29"/>
        <v>1635.0591282632063</v>
      </c>
      <c r="AM19" s="42">
        <f t="shared" si="30"/>
        <v>330.2996434035262</v>
      </c>
      <c r="AN19" s="65">
        <f t="shared" si="31"/>
        <v>0.90982805356631558</v>
      </c>
      <c r="AO19" s="42">
        <f t="shared" si="32"/>
        <v>3379.3402062943951</v>
      </c>
      <c r="AP19" s="42">
        <f t="shared" si="33"/>
        <v>1167.8993773308616</v>
      </c>
      <c r="AQ19" s="42">
        <f t="shared" si="34"/>
        <v>1167.8993773308616</v>
      </c>
      <c r="AR19" s="42">
        <f t="shared" si="35"/>
        <v>330.2996434035262</v>
      </c>
      <c r="AS19" s="65">
        <f t="shared" si="36"/>
        <v>0.81934669060963994</v>
      </c>
      <c r="AT19" s="42">
        <f t="shared" si="37"/>
        <v>2413.8144330674249</v>
      </c>
    </row>
    <row r="20" spans="1:46" x14ac:dyDescent="0.35">
      <c r="A20" s="3" t="str">
        <f>Weather_Site!A23</f>
        <v>Sun</v>
      </c>
      <c r="B20" s="58">
        <f>Weather_Site!B23</f>
        <v>36534</v>
      </c>
      <c r="C20" s="59">
        <f>Weather_Site!C23</f>
        <v>0.125</v>
      </c>
      <c r="D20" s="3">
        <f>Weather_Site!D23</f>
        <v>22.4</v>
      </c>
      <c r="E20" s="3">
        <f>Weather_Site!E23</f>
        <v>44.5</v>
      </c>
      <c r="F20" s="3">
        <f>Weather_Site!F23</f>
        <v>237.5</v>
      </c>
      <c r="G20" s="3">
        <f>Weather_Site!G23</f>
        <v>25.7</v>
      </c>
      <c r="H20" s="27">
        <f>IF(Weather_Site!M23&lt;180,Weather_Site!M23+180,Weather_Site!M23-180)</f>
        <v>57.5</v>
      </c>
      <c r="I20" s="60">
        <f t="shared" si="0"/>
        <v>6.1798478938282466</v>
      </c>
      <c r="J20" s="61">
        <f t="shared" si="1"/>
        <v>11.213200000000001</v>
      </c>
      <c r="K20" s="30">
        <f t="shared" si="2"/>
        <v>0.29789160507670615</v>
      </c>
      <c r="L20" s="30">
        <f t="shared" si="3"/>
        <v>0.30050856000000004</v>
      </c>
      <c r="M20" s="30">
        <f t="shared" si="4"/>
        <v>0.29133903999999999</v>
      </c>
      <c r="N20" s="30">
        <f t="shared" si="5"/>
        <v>0.29789160507670615</v>
      </c>
      <c r="O20" s="31">
        <f t="shared" si="6"/>
        <v>0.89274995615366604</v>
      </c>
      <c r="P20" s="30">
        <f t="shared" si="7"/>
        <v>1.8529026947373981</v>
      </c>
      <c r="Q20" s="62">
        <f t="shared" si="8"/>
        <v>3.2478047100997895</v>
      </c>
      <c r="R20" s="62">
        <f t="shared" si="9"/>
        <v>1.4428190245516634</v>
      </c>
      <c r="S20" s="62">
        <f t="shared" si="10"/>
        <v>2.7459638478586919</v>
      </c>
      <c r="T20" s="62">
        <f t="shared" si="11"/>
        <v>1.3712662408113385</v>
      </c>
      <c r="U20" s="379">
        <f t="shared" si="12"/>
        <v>0</v>
      </c>
      <c r="V20" s="63">
        <f t="shared" si="13"/>
        <v>3247.8047100997896</v>
      </c>
      <c r="W20" s="42">
        <f t="shared" si="14"/>
        <v>3247.8047100997896</v>
      </c>
      <c r="X20" s="63">
        <f t="shared" si="15"/>
        <v>372.05386160171378</v>
      </c>
      <c r="Y20" s="65">
        <f t="shared" si="16"/>
        <v>2.5656298066152514</v>
      </c>
      <c r="Z20" s="42">
        <f t="shared" si="17"/>
        <v>10068.844162251367</v>
      </c>
      <c r="AA20" s="42">
        <f t="shared" si="18"/>
        <v>2745.9638478586917</v>
      </c>
      <c r="AB20" s="42">
        <f t="shared" si="19"/>
        <v>2745.9638478586917</v>
      </c>
      <c r="AC20" s="42">
        <f t="shared" si="20"/>
        <v>292.27104639048127</v>
      </c>
      <c r="AD20" s="65">
        <f t="shared" si="21"/>
        <v>1.0690399405261601</v>
      </c>
      <c r="AE20" s="42">
        <f t="shared" si="22"/>
        <v>5675.358080754344</v>
      </c>
      <c r="AF20" s="42">
        <f t="shared" si="23"/>
        <v>1371.2662408113385</v>
      </c>
      <c r="AG20" s="42">
        <f t="shared" si="24"/>
        <v>1371.2662408113385</v>
      </c>
      <c r="AH20" s="42">
        <f t="shared" si="25"/>
        <v>146.26849455392608</v>
      </c>
      <c r="AI20" s="65">
        <f t="shared" si="26"/>
        <v>0.30767177216424291</v>
      </c>
      <c r="AJ20" s="42">
        <f t="shared" si="27"/>
        <v>1062.799899940828</v>
      </c>
      <c r="AK20" s="42">
        <f t="shared" si="28"/>
        <v>1922.174693501084</v>
      </c>
      <c r="AL20" s="42">
        <f t="shared" si="29"/>
        <v>1922.174693501084</v>
      </c>
      <c r="AM20" s="42">
        <f t="shared" si="30"/>
        <v>292.27104639048127</v>
      </c>
      <c r="AN20" s="65">
        <f t="shared" si="31"/>
        <v>0.9568007076658086</v>
      </c>
      <c r="AO20" s="42">
        <f t="shared" si="32"/>
        <v>3972.750656528041</v>
      </c>
      <c r="AP20" s="42">
        <f t="shared" si="33"/>
        <v>1372.9819239293458</v>
      </c>
      <c r="AQ20" s="42">
        <f t="shared" si="34"/>
        <v>1372.9819239293458</v>
      </c>
      <c r="AR20" s="42">
        <f t="shared" si="35"/>
        <v>292.27104639048127</v>
      </c>
      <c r="AS20" s="65">
        <f t="shared" si="36"/>
        <v>0.86167580597098714</v>
      </c>
      <c r="AT20" s="42">
        <f t="shared" si="37"/>
        <v>2837.679040377172</v>
      </c>
    </row>
    <row r="21" spans="1:46" x14ac:dyDescent="0.35">
      <c r="A21" s="3" t="str">
        <f>Weather_Site!A24</f>
        <v>Sun</v>
      </c>
      <c r="B21" s="58">
        <f>Weather_Site!B24</f>
        <v>36534</v>
      </c>
      <c r="C21" s="59">
        <f>Weather_Site!C24</f>
        <v>0.16666666666666666</v>
      </c>
      <c r="D21" s="3">
        <f>Weather_Site!D24</f>
        <v>18.399999999999999</v>
      </c>
      <c r="E21" s="3">
        <f>Weather_Site!E24</f>
        <v>48.4</v>
      </c>
      <c r="F21" s="3">
        <f>Weather_Site!F24</f>
        <v>245.7</v>
      </c>
      <c r="G21" s="3">
        <f>Weather_Site!G24</f>
        <v>21.5</v>
      </c>
      <c r="H21" s="27">
        <f>IF(Weather_Site!M24&lt;180,Weather_Site!M24+180,Weather_Site!M24-180)</f>
        <v>65.699999999999989</v>
      </c>
      <c r="I21" s="60">
        <f t="shared" si="0"/>
        <v>3.9341264967094198</v>
      </c>
      <c r="J21" s="61">
        <f t="shared" si="1"/>
        <v>12.52704</v>
      </c>
      <c r="K21" s="30">
        <f t="shared" si="2"/>
        <v>0.25848430048795884</v>
      </c>
      <c r="L21" s="30">
        <f t="shared" si="3"/>
        <v>0.25557523200000004</v>
      </c>
      <c r="M21" s="30">
        <f t="shared" si="4"/>
        <v>0.26138348800000005</v>
      </c>
      <c r="N21" s="30">
        <f t="shared" si="5"/>
        <v>0.26138348800000005</v>
      </c>
      <c r="O21" s="31">
        <f t="shared" si="6"/>
        <v>0.89274995615366604</v>
      </c>
      <c r="P21" s="30">
        <f t="shared" si="7"/>
        <v>1.362181193871919</v>
      </c>
      <c r="Q21" s="62">
        <f t="shared" si="8"/>
        <v>2.4102618561883165</v>
      </c>
      <c r="R21" s="62">
        <f t="shared" si="9"/>
        <v>1.0611595681597521</v>
      </c>
      <c r="S21" s="62">
        <f t="shared" si="10"/>
        <v>2.0344342475614607</v>
      </c>
      <c r="T21" s="62">
        <f t="shared" si="11"/>
        <v>1.0159739425636916</v>
      </c>
      <c r="U21" s="379">
        <f t="shared" si="12"/>
        <v>0</v>
      </c>
      <c r="V21" s="63">
        <f t="shared" si="13"/>
        <v>2410.2618561883164</v>
      </c>
      <c r="W21" s="42">
        <f t="shared" si="14"/>
        <v>2410.2618561883164</v>
      </c>
      <c r="X21" s="63">
        <f t="shared" si="15"/>
        <v>326.45678633435801</v>
      </c>
      <c r="Y21" s="65">
        <f t="shared" si="16"/>
        <v>2.3400528521495412</v>
      </c>
      <c r="Z21" s="42">
        <f t="shared" si="17"/>
        <v>7472.2938065550188</v>
      </c>
      <c r="AA21" s="42">
        <f t="shared" si="18"/>
        <v>2034.4342475614608</v>
      </c>
      <c r="AB21" s="42">
        <f t="shared" si="19"/>
        <v>2034.4342475614608</v>
      </c>
      <c r="AC21" s="42">
        <f t="shared" si="20"/>
        <v>256.45175709897029</v>
      </c>
      <c r="AD21" s="65">
        <f t="shared" si="21"/>
        <v>0.97384572111303613</v>
      </c>
      <c r="AE21" s="42">
        <f t="shared" si="22"/>
        <v>4204.7687028600276</v>
      </c>
      <c r="AF21" s="42">
        <f t="shared" si="23"/>
        <v>1015.9739425636916</v>
      </c>
      <c r="AG21" s="42">
        <f t="shared" si="24"/>
        <v>1015.9739425636916</v>
      </c>
      <c r="AH21" s="42">
        <f t="shared" si="25"/>
        <v>128.3425535982108</v>
      </c>
      <c r="AI21" s="65">
        <f t="shared" si="26"/>
        <v>0.28464328237362724</v>
      </c>
      <c r="AJ21" s="42">
        <f t="shared" si="27"/>
        <v>787.43060418398932</v>
      </c>
      <c r="AK21" s="42">
        <f t="shared" si="28"/>
        <v>1424.1039732930224</v>
      </c>
      <c r="AL21" s="42">
        <f t="shared" si="29"/>
        <v>1424.1039732930224</v>
      </c>
      <c r="AM21" s="42">
        <f t="shared" si="30"/>
        <v>256.45175709897029</v>
      </c>
      <c r="AN21" s="65">
        <f t="shared" si="31"/>
        <v>0.87153834002397113</v>
      </c>
      <c r="AO21" s="42">
        <f t="shared" si="32"/>
        <v>2943.338092002019</v>
      </c>
      <c r="AP21" s="42">
        <f t="shared" si="33"/>
        <v>1017.2171237807304</v>
      </c>
      <c r="AQ21" s="42">
        <f t="shared" si="34"/>
        <v>1017.2171237807304</v>
      </c>
      <c r="AR21" s="42">
        <f t="shared" si="35"/>
        <v>256.45175709897029</v>
      </c>
      <c r="AS21" s="65">
        <f t="shared" si="36"/>
        <v>0.78484467218821086</v>
      </c>
      <c r="AT21" s="42">
        <f t="shared" si="37"/>
        <v>2102.3843514300138</v>
      </c>
    </row>
    <row r="22" spans="1:46" x14ac:dyDescent="0.35">
      <c r="A22" s="3" t="str">
        <f>Weather_Site!A25</f>
        <v>Sun</v>
      </c>
      <c r="B22" s="58">
        <f>Weather_Site!B25</f>
        <v>36534</v>
      </c>
      <c r="C22" s="59">
        <f>Weather_Site!C25</f>
        <v>0.20833333333333334</v>
      </c>
      <c r="D22" s="3">
        <f>Weather_Site!D25</f>
        <v>16</v>
      </c>
      <c r="E22" s="3">
        <f>Weather_Site!E25</f>
        <v>48.7</v>
      </c>
      <c r="F22" s="3">
        <f>Weather_Site!F25</f>
        <v>248.9</v>
      </c>
      <c r="G22" s="3">
        <f>Weather_Site!G25</f>
        <v>20.6</v>
      </c>
      <c r="H22" s="27">
        <f>IF(Weather_Site!M25&lt;180,Weather_Site!M25+180,Weather_Site!M25-180)</f>
        <v>68.900000000000006</v>
      </c>
      <c r="I22" s="60">
        <f t="shared" si="0"/>
        <v>3.4403779940173451</v>
      </c>
      <c r="J22" s="61">
        <f t="shared" si="1"/>
        <v>13.03872</v>
      </c>
      <c r="K22" s="30">
        <f t="shared" si="2"/>
        <v>0.24458759804974792</v>
      </c>
      <c r="L22" s="30">
        <f t="shared" si="3"/>
        <v>0.23807577600000007</v>
      </c>
      <c r="M22" s="30">
        <f t="shared" si="4"/>
        <v>0.24971718400000004</v>
      </c>
      <c r="N22" s="30">
        <f t="shared" si="5"/>
        <v>0.24971718400000004</v>
      </c>
      <c r="O22" s="31">
        <f t="shared" si="6"/>
        <v>0.89274995615366604</v>
      </c>
      <c r="P22" s="30">
        <f t="shared" si="7"/>
        <v>1.2474105273508678</v>
      </c>
      <c r="Q22" s="62">
        <f t="shared" si="8"/>
        <v>2.2106476710823726</v>
      </c>
      <c r="R22" s="62">
        <f t="shared" si="9"/>
        <v>0.97186286108828213</v>
      </c>
      <c r="S22" s="62">
        <f t="shared" si="10"/>
        <v>1.8651033799792416</v>
      </c>
      <c r="T22" s="62">
        <f t="shared" si="11"/>
        <v>0.93141891035716928</v>
      </c>
      <c r="U22" s="379">
        <f t="shared" si="12"/>
        <v>0</v>
      </c>
      <c r="V22" s="63">
        <f t="shared" si="13"/>
        <v>2210.6476710823727</v>
      </c>
      <c r="W22" s="42">
        <f t="shared" si="14"/>
        <v>2210.6476710823727</v>
      </c>
      <c r="X22" s="63">
        <f t="shared" si="15"/>
        <v>311.88607208847702</v>
      </c>
      <c r="Y22" s="65">
        <f t="shared" si="16"/>
        <v>2.2783721909566692</v>
      </c>
      <c r="Z22" s="42">
        <f t="shared" si="17"/>
        <v>6853.4499098895722</v>
      </c>
      <c r="AA22" s="42">
        <f t="shared" si="18"/>
        <v>1865.1033799792415</v>
      </c>
      <c r="AB22" s="42">
        <f t="shared" si="19"/>
        <v>1865.1033799792415</v>
      </c>
      <c r="AC22" s="42">
        <f t="shared" si="20"/>
        <v>245.00557056843186</v>
      </c>
      <c r="AD22" s="65">
        <f t="shared" si="21"/>
        <v>0.9478703293812204</v>
      </c>
      <c r="AE22" s="42">
        <f t="shared" si="22"/>
        <v>3854.7956657410969</v>
      </c>
      <c r="AF22" s="42">
        <f t="shared" si="23"/>
        <v>931.41891035716924</v>
      </c>
      <c r="AG22" s="42">
        <f t="shared" si="24"/>
        <v>931.41891035716924</v>
      </c>
      <c r="AH22" s="42">
        <f t="shared" si="25"/>
        <v>122.61425278674933</v>
      </c>
      <c r="AI22" s="65">
        <f t="shared" si="26"/>
        <v>0.27863500301681732</v>
      </c>
      <c r="AJ22" s="42">
        <f t="shared" si="27"/>
        <v>721.89622647232409</v>
      </c>
      <c r="AK22" s="42">
        <f t="shared" si="28"/>
        <v>1305.5723659854689</v>
      </c>
      <c r="AL22" s="42">
        <f t="shared" si="29"/>
        <v>1305.5723659854689</v>
      </c>
      <c r="AM22" s="42">
        <f t="shared" si="30"/>
        <v>245.00557056843186</v>
      </c>
      <c r="AN22" s="65">
        <f t="shared" si="31"/>
        <v>0.8482755771323911</v>
      </c>
      <c r="AO22" s="42">
        <f t="shared" si="32"/>
        <v>2698.3569660187673</v>
      </c>
      <c r="AP22" s="42">
        <f t="shared" si="33"/>
        <v>932.55168998962074</v>
      </c>
      <c r="AQ22" s="42">
        <f t="shared" si="34"/>
        <v>932.55168998962074</v>
      </c>
      <c r="AR22" s="42">
        <f t="shared" si="35"/>
        <v>245.00557056843186</v>
      </c>
      <c r="AS22" s="65">
        <f t="shared" si="36"/>
        <v>0.76388421310703591</v>
      </c>
      <c r="AT22" s="42">
        <f t="shared" si="37"/>
        <v>1927.3978328705484</v>
      </c>
    </row>
    <row r="23" spans="1:46" x14ac:dyDescent="0.35">
      <c r="A23" s="3" t="str">
        <f>Weather_Site!A26</f>
        <v>Sun</v>
      </c>
      <c r="B23" s="58">
        <f>Weather_Site!B26</f>
        <v>36534</v>
      </c>
      <c r="C23" s="59">
        <f>Weather_Site!C26</f>
        <v>0.25</v>
      </c>
      <c r="D23" s="3">
        <f>Weather_Site!D26</f>
        <v>14.4</v>
      </c>
      <c r="E23" s="3">
        <f>Weather_Site!E26</f>
        <v>51</v>
      </c>
      <c r="F23" s="3">
        <f>Weather_Site!F26</f>
        <v>246.5</v>
      </c>
      <c r="G23" s="3">
        <f>Weather_Site!G26</f>
        <v>21.1</v>
      </c>
      <c r="H23" s="27">
        <f>IF(Weather_Site!M26&lt;180,Weather_Site!M26+180,Weather_Site!M26-180)</f>
        <v>66.5</v>
      </c>
      <c r="I23" s="60">
        <f t="shared" si="0"/>
        <v>3.2889732800089724</v>
      </c>
      <c r="J23" s="61">
        <f t="shared" si="1"/>
        <v>13.664599999999998</v>
      </c>
      <c r="K23" s="30">
        <f t="shared" si="2"/>
        <v>0.22860108073681287</v>
      </c>
      <c r="L23" s="30">
        <f t="shared" si="3"/>
        <v>0.21667068000000012</v>
      </c>
      <c r="M23" s="30">
        <f t="shared" si="4"/>
        <v>0.23544712000000007</v>
      </c>
      <c r="N23" s="30">
        <f t="shared" si="5"/>
        <v>0.23544712000000007</v>
      </c>
      <c r="O23" s="31">
        <f t="shared" si="6"/>
        <v>0.89274995615366604</v>
      </c>
      <c r="P23" s="30">
        <f t="shared" si="7"/>
        <v>1.2043986571631795</v>
      </c>
      <c r="Q23" s="62">
        <f t="shared" si="8"/>
        <v>2.1326239012119275</v>
      </c>
      <c r="R23" s="62">
        <f t="shared" si="9"/>
        <v>0.93829127309564175</v>
      </c>
      <c r="S23" s="62">
        <f t="shared" si="10"/>
        <v>1.799735815282641</v>
      </c>
      <c r="T23" s="62">
        <f t="shared" si="11"/>
        <v>0.89877103990102625</v>
      </c>
      <c r="U23" s="379">
        <f t="shared" si="12"/>
        <v>0</v>
      </c>
      <c r="V23" s="63">
        <f t="shared" si="13"/>
        <v>2132.6239012119277</v>
      </c>
      <c r="W23" s="42">
        <f t="shared" si="14"/>
        <v>2132.6239012119277</v>
      </c>
      <c r="X23" s="63">
        <f t="shared" si="15"/>
        <v>294.06337307305336</v>
      </c>
      <c r="Y23" s="65">
        <f t="shared" si="16"/>
        <v>2.2532055152953889</v>
      </c>
      <c r="Z23" s="42">
        <f t="shared" si="17"/>
        <v>6611.560618537218</v>
      </c>
      <c r="AA23" s="42">
        <f t="shared" si="18"/>
        <v>1799.7358152826409</v>
      </c>
      <c r="AB23" s="42">
        <f t="shared" si="19"/>
        <v>1799.7358152826409</v>
      </c>
      <c r="AC23" s="42">
        <f t="shared" si="20"/>
        <v>231.0047512561012</v>
      </c>
      <c r="AD23" s="65">
        <f t="shared" si="21"/>
        <v>0.93740666731533684</v>
      </c>
      <c r="AE23" s="42">
        <f t="shared" si="22"/>
        <v>3719.6939830261626</v>
      </c>
      <c r="AF23" s="42">
        <f t="shared" si="23"/>
        <v>898.77103990102626</v>
      </c>
      <c r="AG23" s="42">
        <f t="shared" si="24"/>
        <v>898.77103990102626</v>
      </c>
      <c r="AH23" s="42">
        <f t="shared" si="25"/>
        <v>115.60747333107886</v>
      </c>
      <c r="AI23" s="65">
        <f t="shared" si="26"/>
        <v>0.27624499706473571</v>
      </c>
      <c r="AJ23" s="42">
        <f t="shared" si="27"/>
        <v>696.59249447529044</v>
      </c>
      <c r="AK23" s="42">
        <f t="shared" si="28"/>
        <v>1259.8150706978486</v>
      </c>
      <c r="AL23" s="42">
        <f t="shared" si="29"/>
        <v>1259.8150706978486</v>
      </c>
      <c r="AM23" s="42">
        <f t="shared" si="30"/>
        <v>231.0047512561012</v>
      </c>
      <c r="AN23" s="65">
        <f t="shared" si="31"/>
        <v>0.83890495182348945</v>
      </c>
      <c r="AO23" s="42">
        <f t="shared" si="32"/>
        <v>2603.7857881183136</v>
      </c>
      <c r="AP23" s="42">
        <f t="shared" si="33"/>
        <v>899.86790764132047</v>
      </c>
      <c r="AQ23" s="42">
        <f t="shared" si="34"/>
        <v>899.86790764132047</v>
      </c>
      <c r="AR23" s="42">
        <f t="shared" si="35"/>
        <v>231.0047512561012</v>
      </c>
      <c r="AS23" s="65">
        <f t="shared" si="36"/>
        <v>0.75544122973292249</v>
      </c>
      <c r="AT23" s="42">
        <f t="shared" si="37"/>
        <v>1859.8469915130813</v>
      </c>
    </row>
    <row r="24" spans="1:46" x14ac:dyDescent="0.35">
      <c r="A24" s="66" t="str">
        <f>Weather_Site!A27</f>
        <v>Sun</v>
      </c>
      <c r="B24" s="67">
        <f>Weather_Site!B27</f>
        <v>36534</v>
      </c>
      <c r="C24" s="68">
        <f>Weather_Site!C27</f>
        <v>0.29166666666666669</v>
      </c>
      <c r="D24" s="66">
        <f>Weather_Site!D27</f>
        <v>14.3</v>
      </c>
      <c r="E24" s="66">
        <f>Weather_Site!E27</f>
        <v>55</v>
      </c>
      <c r="F24" s="66">
        <f>Weather_Site!F27</f>
        <v>240</v>
      </c>
      <c r="G24" s="66">
        <f>Weather_Site!G27</f>
        <v>27.7</v>
      </c>
      <c r="H24" s="48">
        <f>IF(Weather_Site!M27&lt;180,Weather_Site!M27+180,Weather_Site!M27-180)</f>
        <v>60</v>
      </c>
      <c r="I24" s="69">
        <f t="shared" si="0"/>
        <v>4.7456700425936136</v>
      </c>
      <c r="J24" s="70">
        <f t="shared" si="1"/>
        <v>14.226624999999999</v>
      </c>
      <c r="K24" s="55">
        <f t="shared" si="2"/>
        <v>0.21513802071643143</v>
      </c>
      <c r="L24" s="30">
        <f t="shared" si="3"/>
        <v>0.19744942500000007</v>
      </c>
      <c r="M24" s="30">
        <f t="shared" si="4"/>
        <v>0.22263295000000005</v>
      </c>
      <c r="N24" s="55">
        <f t="shared" si="5"/>
        <v>0.22263295000000005</v>
      </c>
      <c r="O24" s="54">
        <f t="shared" si="6"/>
        <v>0.89274995615366604</v>
      </c>
      <c r="P24" s="55">
        <f t="shared" si="7"/>
        <v>1.49172007708012</v>
      </c>
      <c r="Q24" s="55">
        <f t="shared" si="8"/>
        <v>2.6012573018001435</v>
      </c>
      <c r="R24" s="55">
        <f t="shared" si="9"/>
        <v>1.1613883424249882</v>
      </c>
      <c r="S24" s="55">
        <f t="shared" si="10"/>
        <v>2.2006653111266283</v>
      </c>
      <c r="T24" s="55">
        <f t="shared" si="11"/>
        <v>1.0989466176618168</v>
      </c>
      <c r="U24" s="379">
        <f t="shared" si="12"/>
        <v>0</v>
      </c>
      <c r="V24" s="71">
        <f t="shared" si="13"/>
        <v>2601.2573018001435</v>
      </c>
      <c r="W24" s="53">
        <f t="shared" si="14"/>
        <v>2601.2573018001435</v>
      </c>
      <c r="X24" s="71">
        <f t="shared" si="15"/>
        <v>278.05902333485511</v>
      </c>
      <c r="Y24" s="72">
        <f t="shared" si="16"/>
        <v>2.3958161675015526</v>
      </c>
      <c r="Z24" s="53">
        <f t="shared" si="17"/>
        <v>8064.4178870408059</v>
      </c>
      <c r="AA24" s="53">
        <f t="shared" si="18"/>
        <v>2200.6653111266282</v>
      </c>
      <c r="AB24" s="53">
        <f t="shared" si="19"/>
        <v>2200.6653111266282</v>
      </c>
      <c r="AC24" s="53">
        <f t="shared" si="20"/>
        <v>218.43235642959664</v>
      </c>
      <c r="AD24" s="72">
        <f t="shared" si="21"/>
        <v>0.99792992852001483</v>
      </c>
      <c r="AE24" s="53">
        <f t="shared" si="22"/>
        <v>4548.3350650365155</v>
      </c>
      <c r="AF24" s="53">
        <f t="shared" si="23"/>
        <v>1098.9466176618168</v>
      </c>
      <c r="AG24" s="53">
        <f t="shared" si="24"/>
        <v>1098.9466176618168</v>
      </c>
      <c r="AH24" s="53">
        <f t="shared" si="25"/>
        <v>109.31555599297376</v>
      </c>
      <c r="AI24" s="72">
        <f t="shared" si="26"/>
        <v>0.29031287726083704</v>
      </c>
      <c r="AJ24" s="53">
        <f t="shared" si="27"/>
        <v>851.73857601879115</v>
      </c>
      <c r="AK24" s="53">
        <f t="shared" si="28"/>
        <v>1540.4657177886397</v>
      </c>
      <c r="AL24" s="53">
        <f t="shared" si="29"/>
        <v>1540.4657177886397</v>
      </c>
      <c r="AM24" s="53">
        <f t="shared" si="30"/>
        <v>218.43235642959664</v>
      </c>
      <c r="AN24" s="72">
        <f t="shared" si="31"/>
        <v>0.89310839346333804</v>
      </c>
      <c r="AO24" s="53">
        <f t="shared" si="32"/>
        <v>3183.8345455255612</v>
      </c>
      <c r="AP24" s="53">
        <f t="shared" si="33"/>
        <v>1100.3326555633141</v>
      </c>
      <c r="AQ24" s="53">
        <f t="shared" si="34"/>
        <v>1100.3326555633141</v>
      </c>
      <c r="AR24" s="53">
        <f t="shared" si="35"/>
        <v>218.43235642959664</v>
      </c>
      <c r="AS24" s="72">
        <f t="shared" si="36"/>
        <v>0.80428069450071094</v>
      </c>
      <c r="AT24" s="53">
        <f t="shared" si="37"/>
        <v>2274.1675325182578</v>
      </c>
    </row>
    <row r="25" spans="1:46" x14ac:dyDescent="0.35">
      <c r="A25" s="66" t="str">
        <f>Weather_Site!A28</f>
        <v>Sun</v>
      </c>
      <c r="B25" s="67">
        <f>Weather_Site!B28</f>
        <v>36534</v>
      </c>
      <c r="C25" s="68">
        <f>Weather_Site!C28</f>
        <v>0.33333333333333331</v>
      </c>
      <c r="D25" s="66">
        <f>Weather_Site!D28</f>
        <v>15.8</v>
      </c>
      <c r="E25" s="66">
        <f>Weather_Site!E28</f>
        <v>52</v>
      </c>
      <c r="F25" s="66">
        <f>Weather_Site!F28</f>
        <v>220</v>
      </c>
      <c r="G25" s="66">
        <f>Weather_Site!G28</f>
        <v>24.1</v>
      </c>
      <c r="H25" s="48">
        <f>IF(Weather_Site!M28&lt;180,Weather_Site!M28+180,Weather_Site!M28-180)</f>
        <v>40</v>
      </c>
      <c r="I25" s="69">
        <f t="shared" si="0"/>
        <v>4.1233555945376521</v>
      </c>
      <c r="J25" s="70">
        <f t="shared" si="1"/>
        <v>13.525449999999999</v>
      </c>
      <c r="K25" s="55">
        <f t="shared" si="2"/>
        <v>0.23206248771109314</v>
      </c>
      <c r="L25" s="30">
        <f t="shared" si="3"/>
        <v>0.22142961000000005</v>
      </c>
      <c r="M25" s="30">
        <f t="shared" si="4"/>
        <v>0.23861974000000002</v>
      </c>
      <c r="N25" s="55">
        <f t="shared" si="5"/>
        <v>0.23861974000000002</v>
      </c>
      <c r="O25" s="54">
        <f t="shared" si="6"/>
        <v>0.89274995615366604</v>
      </c>
      <c r="P25" s="55">
        <f t="shared" si="7"/>
        <v>1.3925411801789815</v>
      </c>
      <c r="Q25" s="55">
        <f t="shared" si="8"/>
        <v>2.4503881185653218</v>
      </c>
      <c r="R25" s="55">
        <f t="shared" si="9"/>
        <v>1.0845030357161922</v>
      </c>
      <c r="S25" s="55">
        <f t="shared" si="10"/>
        <v>2.070591534594691</v>
      </c>
      <c r="T25" s="55">
        <f t="shared" si="11"/>
        <v>1.0340116686987932</v>
      </c>
      <c r="U25" s="379">
        <f t="shared" si="12"/>
        <v>0</v>
      </c>
      <c r="V25" s="71">
        <f t="shared" si="13"/>
        <v>2450.3881185653217</v>
      </c>
      <c r="W25" s="53">
        <f t="shared" si="14"/>
        <v>2450.3881185653217</v>
      </c>
      <c r="X25" s="71">
        <f t="shared" si="15"/>
        <v>298.02583962893658</v>
      </c>
      <c r="Y25" s="72">
        <f t="shared" si="16"/>
        <v>2.3520175735239319</v>
      </c>
      <c r="Z25" s="53">
        <f t="shared" si="17"/>
        <v>7596.6932451762113</v>
      </c>
      <c r="AA25" s="53">
        <f t="shared" si="18"/>
        <v>2070.591534594691</v>
      </c>
      <c r="AB25" s="53">
        <f t="shared" si="19"/>
        <v>2070.591534594691</v>
      </c>
      <c r="AC25" s="53">
        <f t="shared" si="20"/>
        <v>234.11751090221674</v>
      </c>
      <c r="AD25" s="72">
        <f t="shared" si="21"/>
        <v>0.9791969787726944</v>
      </c>
      <c r="AE25" s="53">
        <f t="shared" si="22"/>
        <v>4279.4985837003078</v>
      </c>
      <c r="AF25" s="53">
        <f t="shared" si="23"/>
        <v>1034.0116686987933</v>
      </c>
      <c r="AG25" s="53">
        <f t="shared" si="24"/>
        <v>1034.0116686987933</v>
      </c>
      <c r="AH25" s="53">
        <f t="shared" si="25"/>
        <v>117.16526933231957</v>
      </c>
      <c r="AI25" s="72">
        <f t="shared" si="26"/>
        <v>0.28589375972567627</v>
      </c>
      <c r="AJ25" s="53">
        <f t="shared" si="27"/>
        <v>801.41074382499983</v>
      </c>
      <c r="AK25" s="53">
        <f t="shared" si="28"/>
        <v>1449.4140742162836</v>
      </c>
      <c r="AL25" s="53">
        <f t="shared" si="29"/>
        <v>1449.4140742162836</v>
      </c>
      <c r="AM25" s="53">
        <f t="shared" si="30"/>
        <v>234.11751090221674</v>
      </c>
      <c r="AN25" s="72">
        <f t="shared" si="31"/>
        <v>0.87633089785912799</v>
      </c>
      <c r="AO25" s="53">
        <f t="shared" si="32"/>
        <v>2995.6490085902151</v>
      </c>
      <c r="AP25" s="53">
        <f t="shared" si="33"/>
        <v>1035.2957672973455</v>
      </c>
      <c r="AQ25" s="53">
        <f t="shared" si="34"/>
        <v>1035.2957672973455</v>
      </c>
      <c r="AR25" s="53">
        <f t="shared" si="35"/>
        <v>234.11751090221674</v>
      </c>
      <c r="AS25" s="72">
        <f t="shared" si="36"/>
        <v>0.78916301674605582</v>
      </c>
      <c r="AT25" s="53">
        <f t="shared" si="37"/>
        <v>2139.7492918501539</v>
      </c>
    </row>
    <row r="26" spans="1:46" x14ac:dyDescent="0.35">
      <c r="A26" s="66" t="str">
        <f>Weather_Site!A29</f>
        <v>Sun</v>
      </c>
      <c r="B26" s="67">
        <f>Weather_Site!B29</f>
        <v>36534</v>
      </c>
      <c r="C26" s="68">
        <f>Weather_Site!C29</f>
        <v>0.375</v>
      </c>
      <c r="D26" s="66">
        <f>Weather_Site!D29</f>
        <v>17.7</v>
      </c>
      <c r="E26" s="66">
        <f>Weather_Site!E29</f>
        <v>42</v>
      </c>
      <c r="F26" s="66">
        <f>Weather_Site!F29</f>
        <v>230</v>
      </c>
      <c r="G26" s="66">
        <f>Weather_Site!G29</f>
        <v>22.3</v>
      </c>
      <c r="H26" s="48">
        <f>IF(Weather_Site!M29&lt;180,Weather_Site!M29+180,Weather_Site!M29-180)</f>
        <v>50</v>
      </c>
      <c r="I26" s="69">
        <f t="shared" si="0"/>
        <v>4.5278665651099068</v>
      </c>
      <c r="J26" s="70">
        <f t="shared" si="1"/>
        <v>11.796574999999999</v>
      </c>
      <c r="K26" s="55">
        <f t="shared" si="2"/>
        <v>0.27970211979118292</v>
      </c>
      <c r="L26" s="30">
        <f t="shared" si="3"/>
        <v>0.28055713500000007</v>
      </c>
      <c r="M26" s="30">
        <f t="shared" si="4"/>
        <v>0.27803809000000007</v>
      </c>
      <c r="N26" s="55">
        <f t="shared" si="5"/>
        <v>0.27970211979118292</v>
      </c>
      <c r="O26" s="54">
        <f t="shared" si="6"/>
        <v>0.89274995615366604</v>
      </c>
      <c r="P26" s="55">
        <f t="shared" si="7"/>
        <v>1.5113837347859647</v>
      </c>
      <c r="Q26" s="55">
        <f t="shared" si="8"/>
        <v>2.6700800789328434</v>
      </c>
      <c r="R26" s="55">
        <f t="shared" si="9"/>
        <v>1.1772797089555715</v>
      </c>
      <c r="S26" s="55">
        <f t="shared" si="10"/>
        <v>2.2545712354018539</v>
      </c>
      <c r="T26" s="55">
        <f t="shared" si="11"/>
        <v>1.125901074501833</v>
      </c>
      <c r="U26" s="379">
        <f t="shared" si="12"/>
        <v>0</v>
      </c>
      <c r="V26" s="71">
        <f t="shared" si="13"/>
        <v>2670.0800789328432</v>
      </c>
      <c r="W26" s="53">
        <f t="shared" si="14"/>
        <v>2670.0800789328432</v>
      </c>
      <c r="X26" s="71">
        <f t="shared" si="15"/>
        <v>349.33597319635277</v>
      </c>
      <c r="Y26" s="72">
        <f t="shared" si="16"/>
        <v>2.4152080844378006</v>
      </c>
      <c r="Z26" s="53">
        <f t="shared" si="17"/>
        <v>8277.7822607076014</v>
      </c>
      <c r="AA26" s="53">
        <f t="shared" si="18"/>
        <v>2254.5712354018538</v>
      </c>
      <c r="AB26" s="53">
        <f t="shared" si="19"/>
        <v>2254.5712354018538</v>
      </c>
      <c r="AC26" s="53">
        <f t="shared" si="20"/>
        <v>274.42475664245291</v>
      </c>
      <c r="AD26" s="72">
        <f t="shared" si="21"/>
        <v>1.0054691592715077</v>
      </c>
      <c r="AE26" s="53">
        <f t="shared" si="22"/>
        <v>4659.7478293285521</v>
      </c>
      <c r="AF26" s="53">
        <f t="shared" si="23"/>
        <v>1125.9010745018329</v>
      </c>
      <c r="AG26" s="53">
        <f t="shared" si="24"/>
        <v>1125.9010745018329</v>
      </c>
      <c r="AH26" s="53">
        <f t="shared" si="25"/>
        <v>137.33723034881632</v>
      </c>
      <c r="AI26" s="72">
        <f t="shared" si="26"/>
        <v>0.29211153948980539</v>
      </c>
      <c r="AJ26" s="53">
        <f t="shared" si="27"/>
        <v>872.62962779264569</v>
      </c>
      <c r="AK26" s="53">
        <f t="shared" si="28"/>
        <v>1578.1998647812975</v>
      </c>
      <c r="AL26" s="53">
        <f t="shared" si="29"/>
        <v>1578.1998647812975</v>
      </c>
      <c r="AM26" s="53">
        <f t="shared" si="30"/>
        <v>274.42475664245291</v>
      </c>
      <c r="AN26" s="72">
        <f t="shared" si="31"/>
        <v>0.89986079604156544</v>
      </c>
      <c r="AO26" s="53">
        <f t="shared" si="32"/>
        <v>3261.8234805299858</v>
      </c>
      <c r="AP26" s="53">
        <f t="shared" si="33"/>
        <v>1127.2856177009269</v>
      </c>
      <c r="AQ26" s="53">
        <f t="shared" si="34"/>
        <v>1127.2856177009269</v>
      </c>
      <c r="AR26" s="53">
        <f t="shared" si="35"/>
        <v>274.42475664245291</v>
      </c>
      <c r="AS26" s="72">
        <f t="shared" si="36"/>
        <v>0.81036519634493054</v>
      </c>
      <c r="AT26" s="53">
        <f t="shared" si="37"/>
        <v>2329.8739146642761</v>
      </c>
    </row>
    <row r="27" spans="1:46" x14ac:dyDescent="0.35">
      <c r="A27" s="66" t="str">
        <f>Weather_Site!A30</f>
        <v>Sat</v>
      </c>
      <c r="B27" s="67">
        <f>Weather_Site!B30</f>
        <v>0</v>
      </c>
      <c r="C27" s="68">
        <f>Weather_Site!C30</f>
        <v>0</v>
      </c>
      <c r="D27" s="66">
        <f>Weather_Site!D30</f>
        <v>0</v>
      </c>
      <c r="E27" s="66">
        <f>Weather_Site!E30</f>
        <v>0</v>
      </c>
      <c r="F27" s="66">
        <f>Weather_Site!F30</f>
        <v>0</v>
      </c>
      <c r="G27" s="66">
        <f>Weather_Site!G30</f>
        <v>0</v>
      </c>
      <c r="H27" s="48">
        <f>IF(Weather_Site!M30&lt;180,Weather_Site!M30+180,Weather_Site!M30-180)</f>
        <v>180</v>
      </c>
      <c r="I27" s="69">
        <f t="shared" si="0"/>
        <v>0.5583816659565537</v>
      </c>
      <c r="J27" s="70">
        <f t="shared" si="1"/>
        <v>9.5749999999999993</v>
      </c>
      <c r="K27" s="55">
        <f t="shared" si="2"/>
        <v>0.35554622857763796</v>
      </c>
      <c r="L27" s="55">
        <f t="shared" si="3"/>
        <v>0.35653500000000005</v>
      </c>
      <c r="M27" s="55">
        <f t="shared" si="4"/>
        <v>0.32869000000000004</v>
      </c>
      <c r="N27" s="55">
        <f t="shared" si="5"/>
        <v>0.35554622857763796</v>
      </c>
      <c r="O27" s="54">
        <f t="shared" si="6"/>
        <v>0.89274995615366604</v>
      </c>
      <c r="P27" s="55">
        <f t="shared" si="7"/>
        <v>1.7140349518557533E-2</v>
      </c>
      <c r="Q27" s="55" t="e">
        <f t="shared" si="8"/>
        <v>#NUM!</v>
      </c>
      <c r="R27" s="55">
        <f t="shared" si="9"/>
        <v>1.7140349518557533E-2</v>
      </c>
      <c r="S27" s="55" t="e">
        <f t="shared" si="10"/>
        <v>#NUM!</v>
      </c>
      <c r="T27" s="55" t="e">
        <f t="shared" si="11"/>
        <v>#NUM!</v>
      </c>
      <c r="U27" s="379">
        <f t="shared" si="12"/>
        <v>0</v>
      </c>
      <c r="V27" s="71">
        <f t="shared" si="13"/>
        <v>17.140349518557532</v>
      </c>
      <c r="W27" s="53">
        <f t="shared" si="14"/>
        <v>17.140349518557532</v>
      </c>
      <c r="X27" s="71">
        <f t="shared" si="15"/>
        <v>444.06201808262938</v>
      </c>
      <c r="Y27" s="72">
        <f t="shared" si="16"/>
        <v>0.50052126264423036</v>
      </c>
      <c r="Z27" s="53">
        <f t="shared" si="17"/>
        <v>53.13851157743207</v>
      </c>
      <c r="AA27" s="53">
        <f t="shared" si="18"/>
        <v>17.140349518557532</v>
      </c>
      <c r="AB27" s="53">
        <f t="shared" si="19"/>
        <v>17.140349518557532</v>
      </c>
      <c r="AC27" s="53">
        <f t="shared" si="20"/>
        <v>348.83785409064308</v>
      </c>
      <c r="AD27" s="72">
        <f t="shared" si="21"/>
        <v>0.21965677651711127</v>
      </c>
      <c r="AE27" s="53">
        <f t="shared" si="22"/>
        <v>35.425674384954711</v>
      </c>
      <c r="AF27" s="53">
        <f t="shared" si="23"/>
        <v>0</v>
      </c>
      <c r="AG27" s="53">
        <f t="shared" si="24"/>
        <v>0</v>
      </c>
      <c r="AH27" s="53">
        <f t="shared" si="25"/>
        <v>174.57763398530821</v>
      </c>
      <c r="AI27" s="72">
        <f t="shared" si="26"/>
        <v>3.038128512836093E-2</v>
      </c>
      <c r="AJ27" s="53">
        <f t="shared" si="27"/>
        <v>0</v>
      </c>
      <c r="AK27" s="53">
        <f t="shared" si="28"/>
        <v>11.998244662990272</v>
      </c>
      <c r="AL27" s="53">
        <f t="shared" si="29"/>
        <v>11.998244662990272</v>
      </c>
      <c r="AM27" s="53">
        <f t="shared" si="30"/>
        <v>348.83785409064308</v>
      </c>
      <c r="AN27" s="72">
        <f t="shared" si="31"/>
        <v>0.19655469190382616</v>
      </c>
      <c r="AO27" s="53">
        <f t="shared" si="32"/>
        <v>24.797972069468297</v>
      </c>
      <c r="AP27" s="53">
        <f t="shared" si="33"/>
        <v>8.5701747592787658</v>
      </c>
      <c r="AQ27" s="53">
        <f t="shared" si="34"/>
        <v>8.5701747592787658</v>
      </c>
      <c r="AR27" s="53">
        <f t="shared" si="35"/>
        <v>348.83785409064308</v>
      </c>
      <c r="AS27" s="72">
        <f t="shared" si="36"/>
        <v>0.1770029999783492</v>
      </c>
      <c r="AT27" s="53">
        <f t="shared" si="37"/>
        <v>17.712837192477355</v>
      </c>
    </row>
    <row r="28" spans="1:46" x14ac:dyDescent="0.35">
      <c r="A28" s="66" t="str">
        <f>Weather_Site!A31</f>
        <v>Sat</v>
      </c>
      <c r="B28" s="67">
        <f>Weather_Site!B31</f>
        <v>0</v>
      </c>
      <c r="C28" s="68">
        <f>Weather_Site!C31</f>
        <v>0</v>
      </c>
      <c r="D28" s="66">
        <f>Weather_Site!D31</f>
        <v>0</v>
      </c>
      <c r="E28" s="66">
        <f>Weather_Site!E31</f>
        <v>0</v>
      </c>
      <c r="F28" s="66">
        <f>Weather_Site!F31</f>
        <v>0</v>
      </c>
      <c r="G28" s="66">
        <f>Weather_Site!G31</f>
        <v>0</v>
      </c>
      <c r="H28" s="48">
        <f>IF(Weather_Site!M31&lt;180,Weather_Site!M31+180,Weather_Site!M31-180)</f>
        <v>180</v>
      </c>
      <c r="I28" s="69">
        <f t="shared" si="0"/>
        <v>0.5583816659565537</v>
      </c>
      <c r="J28" s="70">
        <f t="shared" si="1"/>
        <v>9.5749999999999993</v>
      </c>
      <c r="K28" s="55">
        <f t="shared" si="2"/>
        <v>0.35554622857763796</v>
      </c>
      <c r="L28" s="55">
        <f t="shared" si="3"/>
        <v>0.35653500000000005</v>
      </c>
      <c r="M28" s="55">
        <f t="shared" si="4"/>
        <v>0.32869000000000004</v>
      </c>
      <c r="N28" s="55">
        <f t="shared" si="5"/>
        <v>0.35554622857763796</v>
      </c>
      <c r="O28" s="54">
        <f t="shared" si="6"/>
        <v>0.89274995615366604</v>
      </c>
      <c r="P28" s="55">
        <f t="shared" si="7"/>
        <v>1.7140349518557533E-2</v>
      </c>
      <c r="Q28" s="55" t="e">
        <f t="shared" si="8"/>
        <v>#NUM!</v>
      </c>
      <c r="R28" s="55">
        <f t="shared" si="9"/>
        <v>1.7140349518557533E-2</v>
      </c>
      <c r="S28" s="55" t="e">
        <f t="shared" si="10"/>
        <v>#NUM!</v>
      </c>
      <c r="T28" s="55" t="e">
        <f t="shared" si="11"/>
        <v>#NUM!</v>
      </c>
      <c r="U28" s="379">
        <f t="shared" si="12"/>
        <v>0</v>
      </c>
      <c r="V28" s="71">
        <f t="shared" si="13"/>
        <v>17.140349518557532</v>
      </c>
      <c r="W28" s="53">
        <f t="shared" si="14"/>
        <v>17.140349518557532</v>
      </c>
      <c r="X28" s="71">
        <f t="shared" si="15"/>
        <v>444.06201808262938</v>
      </c>
      <c r="Y28" s="72">
        <f t="shared" si="16"/>
        <v>0.50052126264423036</v>
      </c>
      <c r="Z28" s="53">
        <f t="shared" si="17"/>
        <v>53.13851157743207</v>
      </c>
      <c r="AA28" s="53">
        <f t="shared" si="18"/>
        <v>17.140349518557532</v>
      </c>
      <c r="AB28" s="53">
        <f t="shared" si="19"/>
        <v>17.140349518557532</v>
      </c>
      <c r="AC28" s="53">
        <f t="shared" si="20"/>
        <v>348.83785409064308</v>
      </c>
      <c r="AD28" s="72">
        <f t="shared" si="21"/>
        <v>0.21965677651711127</v>
      </c>
      <c r="AE28" s="53">
        <f t="shared" si="22"/>
        <v>35.425674384954711</v>
      </c>
      <c r="AF28" s="53">
        <f t="shared" si="23"/>
        <v>0</v>
      </c>
      <c r="AG28" s="53">
        <f t="shared" si="24"/>
        <v>0</v>
      </c>
      <c r="AH28" s="53">
        <f t="shared" si="25"/>
        <v>174.57763398530821</v>
      </c>
      <c r="AI28" s="72">
        <f t="shared" si="26"/>
        <v>3.038128512836093E-2</v>
      </c>
      <c r="AJ28" s="53">
        <f t="shared" si="27"/>
        <v>0</v>
      </c>
      <c r="AK28" s="53">
        <f t="shared" si="28"/>
        <v>11.998244662990272</v>
      </c>
      <c r="AL28" s="53">
        <f t="shared" si="29"/>
        <v>11.998244662990272</v>
      </c>
      <c r="AM28" s="53">
        <f t="shared" si="30"/>
        <v>348.83785409064308</v>
      </c>
      <c r="AN28" s="72">
        <f t="shared" si="31"/>
        <v>0.19655469190382616</v>
      </c>
      <c r="AO28" s="53">
        <f t="shared" si="32"/>
        <v>24.797972069468297</v>
      </c>
      <c r="AP28" s="53">
        <f t="shared" si="33"/>
        <v>8.5701747592787658</v>
      </c>
      <c r="AQ28" s="53">
        <f t="shared" si="34"/>
        <v>8.5701747592787658</v>
      </c>
      <c r="AR28" s="53">
        <f t="shared" si="35"/>
        <v>348.83785409064308</v>
      </c>
      <c r="AS28" s="72">
        <f t="shared" si="36"/>
        <v>0.1770029999783492</v>
      </c>
      <c r="AT28" s="53">
        <f t="shared" si="37"/>
        <v>17.712837192477355</v>
      </c>
    </row>
    <row r="29" spans="1:46" x14ac:dyDescent="0.35">
      <c r="A29" s="3" t="str">
        <f>Weather_Site!A32</f>
        <v>Sat</v>
      </c>
      <c r="B29" s="58">
        <f>Weather_Site!B32</f>
        <v>0</v>
      </c>
      <c r="C29" s="59">
        <f>Weather_Site!C32</f>
        <v>0</v>
      </c>
      <c r="D29" s="3">
        <f>Weather_Site!D32</f>
        <v>0</v>
      </c>
      <c r="E29" s="3">
        <f>Weather_Site!E32</f>
        <v>0</v>
      </c>
      <c r="F29" s="3">
        <f>Weather_Site!F32</f>
        <v>0</v>
      </c>
      <c r="G29" s="3">
        <f>Weather_Site!G32</f>
        <v>0</v>
      </c>
      <c r="H29" s="27">
        <f>IF(Weather_Site!M32&lt;180,Weather_Site!M32+180,Weather_Site!M32-180)</f>
        <v>180</v>
      </c>
      <c r="I29" s="60">
        <f t="shared" si="0"/>
        <v>0.5583816659565537</v>
      </c>
      <c r="J29" s="61">
        <f t="shared" si="1"/>
        <v>9.5749999999999993</v>
      </c>
      <c r="K29" s="30">
        <f t="shared" si="2"/>
        <v>0.35554622857763796</v>
      </c>
      <c r="L29" s="30">
        <f t="shared" si="3"/>
        <v>0.35653500000000005</v>
      </c>
      <c r="M29" s="30">
        <f t="shared" si="4"/>
        <v>0.32869000000000004</v>
      </c>
      <c r="N29" s="30">
        <f t="shared" si="5"/>
        <v>0.35554622857763796</v>
      </c>
      <c r="O29" s="31">
        <f t="shared" si="6"/>
        <v>0.89274995615366604</v>
      </c>
      <c r="P29" s="30">
        <f t="shared" si="7"/>
        <v>1.7140349518557533E-2</v>
      </c>
      <c r="Q29" s="62" t="e">
        <f t="shared" si="8"/>
        <v>#NUM!</v>
      </c>
      <c r="R29" s="62">
        <f t="shared" si="9"/>
        <v>1.7140349518557533E-2</v>
      </c>
      <c r="S29" s="62" t="e">
        <f t="shared" si="10"/>
        <v>#NUM!</v>
      </c>
      <c r="T29" s="62" t="e">
        <f t="shared" si="11"/>
        <v>#NUM!</v>
      </c>
      <c r="U29" s="379">
        <f t="shared" si="12"/>
        <v>0</v>
      </c>
      <c r="V29" s="63">
        <f t="shared" si="13"/>
        <v>17.140349518557532</v>
      </c>
      <c r="W29" s="42">
        <f t="shared" si="14"/>
        <v>17.140349518557532</v>
      </c>
      <c r="X29" s="63">
        <f t="shared" si="15"/>
        <v>444.06201808262938</v>
      </c>
      <c r="Y29" s="65">
        <f t="shared" si="16"/>
        <v>0.50052126264423036</v>
      </c>
      <c r="Z29" s="42">
        <f t="shared" si="17"/>
        <v>53.13851157743207</v>
      </c>
      <c r="AA29" s="42">
        <f t="shared" si="18"/>
        <v>17.140349518557532</v>
      </c>
      <c r="AB29" s="42">
        <f t="shared" si="19"/>
        <v>17.140349518557532</v>
      </c>
      <c r="AC29" s="42">
        <f t="shared" si="20"/>
        <v>348.83785409064308</v>
      </c>
      <c r="AD29" s="65">
        <f t="shared" si="21"/>
        <v>0.21965677651711127</v>
      </c>
      <c r="AE29" s="42">
        <f t="shared" si="22"/>
        <v>35.425674384954711</v>
      </c>
      <c r="AF29" s="42">
        <f t="shared" si="23"/>
        <v>0</v>
      </c>
      <c r="AG29" s="42">
        <f t="shared" si="24"/>
        <v>0</v>
      </c>
      <c r="AH29" s="42">
        <f t="shared" si="25"/>
        <v>174.57763398530821</v>
      </c>
      <c r="AI29" s="65">
        <f t="shared" si="26"/>
        <v>3.038128512836093E-2</v>
      </c>
      <c r="AJ29" s="42">
        <f t="shared" si="27"/>
        <v>0</v>
      </c>
      <c r="AK29" s="42">
        <f t="shared" si="28"/>
        <v>11.998244662990272</v>
      </c>
      <c r="AL29" s="42">
        <f t="shared" si="29"/>
        <v>11.998244662990272</v>
      </c>
      <c r="AM29" s="42">
        <f t="shared" si="30"/>
        <v>348.83785409064308</v>
      </c>
      <c r="AN29" s="65">
        <f t="shared" si="31"/>
        <v>0.19655469190382616</v>
      </c>
      <c r="AO29" s="42">
        <f t="shared" si="32"/>
        <v>24.797972069468297</v>
      </c>
      <c r="AP29" s="42">
        <f t="shared" si="33"/>
        <v>8.5701747592787658</v>
      </c>
      <c r="AQ29" s="42">
        <f t="shared" si="34"/>
        <v>8.5701747592787658</v>
      </c>
      <c r="AR29" s="42">
        <f t="shared" si="35"/>
        <v>348.83785409064308</v>
      </c>
      <c r="AS29" s="65">
        <f t="shared" si="36"/>
        <v>0.1770029999783492</v>
      </c>
      <c r="AT29" s="42">
        <f t="shared" si="37"/>
        <v>17.712837192477355</v>
      </c>
    </row>
    <row r="30" spans="1:46" x14ac:dyDescent="0.35">
      <c r="A30" s="3" t="str">
        <f>Weather_Site!A33</f>
        <v>Sat</v>
      </c>
      <c r="B30" s="58">
        <f>Weather_Site!B33</f>
        <v>0</v>
      </c>
      <c r="C30" s="59">
        <f>Weather_Site!C33</f>
        <v>0</v>
      </c>
      <c r="D30" s="3">
        <f>Weather_Site!D33</f>
        <v>0</v>
      </c>
      <c r="E30" s="3">
        <f>Weather_Site!E33</f>
        <v>0</v>
      </c>
      <c r="F30" s="3">
        <f>Weather_Site!F33</f>
        <v>0</v>
      </c>
      <c r="G30" s="3">
        <f>Weather_Site!G33</f>
        <v>0</v>
      </c>
      <c r="H30" s="27">
        <f>IF(Weather_Site!M33&lt;180,Weather_Site!M33+180,Weather_Site!M33-180)</f>
        <v>180</v>
      </c>
      <c r="I30" s="60">
        <f t="shared" si="0"/>
        <v>0.5583816659565537</v>
      </c>
      <c r="J30" s="61">
        <f t="shared" si="1"/>
        <v>9.5749999999999993</v>
      </c>
      <c r="K30" s="30">
        <f t="shared" si="2"/>
        <v>0.35554622857763796</v>
      </c>
      <c r="L30" s="30">
        <f t="shared" si="3"/>
        <v>0.35653500000000005</v>
      </c>
      <c r="M30" s="30">
        <f t="shared" si="4"/>
        <v>0.32869000000000004</v>
      </c>
      <c r="N30" s="30">
        <f t="shared" si="5"/>
        <v>0.35554622857763796</v>
      </c>
      <c r="O30" s="31">
        <f t="shared" si="6"/>
        <v>0.89274995615366604</v>
      </c>
      <c r="P30" s="30">
        <f t="shared" si="7"/>
        <v>1.7140349518557533E-2</v>
      </c>
      <c r="Q30" s="62" t="e">
        <f t="shared" si="8"/>
        <v>#NUM!</v>
      </c>
      <c r="R30" s="62">
        <f t="shared" si="9"/>
        <v>1.7140349518557533E-2</v>
      </c>
      <c r="S30" s="62" t="e">
        <f t="shared" si="10"/>
        <v>#NUM!</v>
      </c>
      <c r="T30" s="62" t="e">
        <f t="shared" si="11"/>
        <v>#NUM!</v>
      </c>
      <c r="U30" s="379">
        <f t="shared" si="12"/>
        <v>0</v>
      </c>
      <c r="V30" s="63">
        <f t="shared" si="13"/>
        <v>17.140349518557532</v>
      </c>
      <c r="W30" s="42">
        <f t="shared" si="14"/>
        <v>17.140349518557532</v>
      </c>
      <c r="X30" s="63">
        <f t="shared" si="15"/>
        <v>444.06201808262938</v>
      </c>
      <c r="Y30" s="65">
        <f t="shared" si="16"/>
        <v>0.50052126264423036</v>
      </c>
      <c r="Z30" s="42">
        <f t="shared" si="17"/>
        <v>53.13851157743207</v>
      </c>
      <c r="AA30" s="42">
        <f t="shared" si="18"/>
        <v>17.140349518557532</v>
      </c>
      <c r="AB30" s="42">
        <f t="shared" si="19"/>
        <v>17.140349518557532</v>
      </c>
      <c r="AC30" s="42">
        <f t="shared" si="20"/>
        <v>348.83785409064308</v>
      </c>
      <c r="AD30" s="65">
        <f t="shared" si="21"/>
        <v>0.21965677651711127</v>
      </c>
      <c r="AE30" s="42">
        <f t="shared" si="22"/>
        <v>35.425674384954711</v>
      </c>
      <c r="AF30" s="42">
        <f t="shared" si="23"/>
        <v>0</v>
      </c>
      <c r="AG30" s="42">
        <f t="shared" si="24"/>
        <v>0</v>
      </c>
      <c r="AH30" s="42">
        <f t="shared" si="25"/>
        <v>174.57763398530821</v>
      </c>
      <c r="AI30" s="65">
        <f t="shared" si="26"/>
        <v>3.038128512836093E-2</v>
      </c>
      <c r="AJ30" s="42">
        <f t="shared" si="27"/>
        <v>0</v>
      </c>
      <c r="AK30" s="42">
        <f t="shared" si="28"/>
        <v>11.998244662990272</v>
      </c>
      <c r="AL30" s="42">
        <f t="shared" si="29"/>
        <v>11.998244662990272</v>
      </c>
      <c r="AM30" s="42">
        <f t="shared" si="30"/>
        <v>348.83785409064308</v>
      </c>
      <c r="AN30" s="65">
        <f t="shared" si="31"/>
        <v>0.19655469190382616</v>
      </c>
      <c r="AO30" s="42">
        <f t="shared" si="32"/>
        <v>24.797972069468297</v>
      </c>
      <c r="AP30" s="42">
        <f t="shared" si="33"/>
        <v>8.5701747592787658</v>
      </c>
      <c r="AQ30" s="42">
        <f t="shared" si="34"/>
        <v>8.5701747592787658</v>
      </c>
      <c r="AR30" s="42">
        <f t="shared" si="35"/>
        <v>348.83785409064308</v>
      </c>
      <c r="AS30" s="65">
        <f t="shared" si="36"/>
        <v>0.1770029999783492</v>
      </c>
      <c r="AT30" s="42">
        <f t="shared" si="37"/>
        <v>17.712837192477355</v>
      </c>
    </row>
    <row r="31" spans="1:46" x14ac:dyDescent="0.35">
      <c r="A31" s="3" t="str">
        <f>Weather_Site!A34</f>
        <v>Sat</v>
      </c>
      <c r="B31" s="58">
        <f>Weather_Site!B34</f>
        <v>0</v>
      </c>
      <c r="C31" s="59">
        <f>Weather_Site!C34</f>
        <v>0</v>
      </c>
      <c r="D31" s="3">
        <f>Weather_Site!D34</f>
        <v>0</v>
      </c>
      <c r="E31" s="3">
        <f>Weather_Site!E34</f>
        <v>0</v>
      </c>
      <c r="F31" s="3">
        <f>Weather_Site!F34</f>
        <v>0</v>
      </c>
      <c r="G31" s="3">
        <f>Weather_Site!G34</f>
        <v>0</v>
      </c>
      <c r="H31" s="27">
        <f>IF(Weather_Site!M34&lt;180,Weather_Site!M34+180,Weather_Site!M34-180)</f>
        <v>180</v>
      </c>
      <c r="I31" s="60">
        <f t="shared" si="0"/>
        <v>0.5583816659565537</v>
      </c>
      <c r="J31" s="61">
        <f t="shared" si="1"/>
        <v>9.5749999999999993</v>
      </c>
      <c r="K31" s="30">
        <f t="shared" si="2"/>
        <v>0.35554622857763796</v>
      </c>
      <c r="L31" s="30">
        <f t="shared" si="3"/>
        <v>0.35653500000000005</v>
      </c>
      <c r="M31" s="30">
        <f t="shared" si="4"/>
        <v>0.32869000000000004</v>
      </c>
      <c r="N31" s="30">
        <f t="shared" si="5"/>
        <v>0.35554622857763796</v>
      </c>
      <c r="O31" s="31">
        <f t="shared" si="6"/>
        <v>0.89274995615366604</v>
      </c>
      <c r="P31" s="30">
        <f t="shared" si="7"/>
        <v>1.7140349518557533E-2</v>
      </c>
      <c r="Q31" s="62" t="e">
        <f t="shared" si="8"/>
        <v>#NUM!</v>
      </c>
      <c r="R31" s="62">
        <f t="shared" si="9"/>
        <v>1.7140349518557533E-2</v>
      </c>
      <c r="S31" s="62" t="e">
        <f t="shared" si="10"/>
        <v>#NUM!</v>
      </c>
      <c r="T31" s="62" t="e">
        <f t="shared" si="11"/>
        <v>#NUM!</v>
      </c>
      <c r="U31" s="379">
        <f t="shared" si="12"/>
        <v>0</v>
      </c>
      <c r="V31" s="63">
        <f t="shared" si="13"/>
        <v>17.140349518557532</v>
      </c>
      <c r="W31" s="42">
        <f t="shared" si="14"/>
        <v>17.140349518557532</v>
      </c>
      <c r="X31" s="63">
        <f t="shared" si="15"/>
        <v>444.06201808262938</v>
      </c>
      <c r="Y31" s="65">
        <f t="shared" si="16"/>
        <v>0.50052126264423036</v>
      </c>
      <c r="Z31" s="42">
        <f t="shared" si="17"/>
        <v>53.13851157743207</v>
      </c>
      <c r="AA31" s="42">
        <f t="shared" si="18"/>
        <v>17.140349518557532</v>
      </c>
      <c r="AB31" s="42">
        <f t="shared" si="19"/>
        <v>17.140349518557532</v>
      </c>
      <c r="AC31" s="42">
        <f t="shared" si="20"/>
        <v>348.83785409064308</v>
      </c>
      <c r="AD31" s="65">
        <f t="shared" si="21"/>
        <v>0.21965677651711127</v>
      </c>
      <c r="AE31" s="42">
        <f t="shared" si="22"/>
        <v>35.425674384954711</v>
      </c>
      <c r="AF31" s="42">
        <f t="shared" si="23"/>
        <v>0</v>
      </c>
      <c r="AG31" s="42">
        <f t="shared" si="24"/>
        <v>0</v>
      </c>
      <c r="AH31" s="42">
        <f t="shared" si="25"/>
        <v>174.57763398530821</v>
      </c>
      <c r="AI31" s="65">
        <f t="shared" si="26"/>
        <v>3.038128512836093E-2</v>
      </c>
      <c r="AJ31" s="42">
        <f t="shared" si="27"/>
        <v>0</v>
      </c>
      <c r="AK31" s="42">
        <f t="shared" si="28"/>
        <v>11.998244662990272</v>
      </c>
      <c r="AL31" s="42">
        <f t="shared" si="29"/>
        <v>11.998244662990272</v>
      </c>
      <c r="AM31" s="42">
        <f t="shared" si="30"/>
        <v>348.83785409064308</v>
      </c>
      <c r="AN31" s="65">
        <f t="shared" si="31"/>
        <v>0.19655469190382616</v>
      </c>
      <c r="AO31" s="42">
        <f t="shared" si="32"/>
        <v>24.797972069468297</v>
      </c>
      <c r="AP31" s="42">
        <f t="shared" si="33"/>
        <v>8.5701747592787658</v>
      </c>
      <c r="AQ31" s="42">
        <f t="shared" si="34"/>
        <v>8.5701747592787658</v>
      </c>
      <c r="AR31" s="42">
        <f t="shared" si="35"/>
        <v>348.83785409064308</v>
      </c>
      <c r="AS31" s="65">
        <f t="shared" si="36"/>
        <v>0.1770029999783492</v>
      </c>
      <c r="AT31" s="42">
        <f t="shared" si="37"/>
        <v>17.712837192477355</v>
      </c>
    </row>
    <row r="32" spans="1:46" x14ac:dyDescent="0.35">
      <c r="A32" s="3" t="str">
        <f>Weather_Site!A35</f>
        <v>Sat</v>
      </c>
      <c r="B32" s="58">
        <f>Weather_Site!B35</f>
        <v>0</v>
      </c>
      <c r="C32" s="59">
        <f>Weather_Site!C35</f>
        <v>0</v>
      </c>
      <c r="D32" s="3">
        <f>Weather_Site!D35</f>
        <v>0</v>
      </c>
      <c r="E32" s="3">
        <f>Weather_Site!E35</f>
        <v>0</v>
      </c>
      <c r="F32" s="3">
        <f>Weather_Site!F35</f>
        <v>0</v>
      </c>
      <c r="G32" s="3">
        <f>Weather_Site!G35</f>
        <v>0</v>
      </c>
      <c r="H32" s="27">
        <f>IF(Weather_Site!M35&lt;180,Weather_Site!M35+180,Weather_Site!M35-180)</f>
        <v>180</v>
      </c>
      <c r="I32" s="60">
        <f t="shared" si="0"/>
        <v>0.5583816659565537</v>
      </c>
      <c r="J32" s="61">
        <f t="shared" si="1"/>
        <v>9.5749999999999993</v>
      </c>
      <c r="K32" s="30">
        <f t="shared" si="2"/>
        <v>0.35554622857763796</v>
      </c>
      <c r="L32" s="30">
        <f t="shared" si="3"/>
        <v>0.35653500000000005</v>
      </c>
      <c r="M32" s="30">
        <f t="shared" si="4"/>
        <v>0.32869000000000004</v>
      </c>
      <c r="N32" s="30">
        <f t="shared" si="5"/>
        <v>0.35554622857763796</v>
      </c>
      <c r="O32" s="31">
        <f t="shared" si="6"/>
        <v>0.89274995615366604</v>
      </c>
      <c r="P32" s="30">
        <f t="shared" si="7"/>
        <v>1.7140349518557533E-2</v>
      </c>
      <c r="Q32" s="62" t="e">
        <f t="shared" si="8"/>
        <v>#NUM!</v>
      </c>
      <c r="R32" s="62">
        <f t="shared" si="9"/>
        <v>1.7140349518557533E-2</v>
      </c>
      <c r="S32" s="62" t="e">
        <f t="shared" si="10"/>
        <v>#NUM!</v>
      </c>
      <c r="T32" s="62" t="e">
        <f t="shared" si="11"/>
        <v>#NUM!</v>
      </c>
      <c r="U32" s="379">
        <f t="shared" si="12"/>
        <v>0</v>
      </c>
      <c r="V32" s="63">
        <f t="shared" si="13"/>
        <v>17.140349518557532</v>
      </c>
      <c r="W32" s="42">
        <f t="shared" si="14"/>
        <v>17.140349518557532</v>
      </c>
      <c r="X32" s="63">
        <f t="shared" si="15"/>
        <v>444.06201808262938</v>
      </c>
      <c r="Y32" s="65">
        <f t="shared" si="16"/>
        <v>0.50052126264423036</v>
      </c>
      <c r="Z32" s="42">
        <f t="shared" si="17"/>
        <v>53.13851157743207</v>
      </c>
      <c r="AA32" s="42">
        <f t="shared" si="18"/>
        <v>17.140349518557532</v>
      </c>
      <c r="AB32" s="42">
        <f t="shared" si="19"/>
        <v>17.140349518557532</v>
      </c>
      <c r="AC32" s="42">
        <f t="shared" si="20"/>
        <v>348.83785409064308</v>
      </c>
      <c r="AD32" s="65">
        <f t="shared" si="21"/>
        <v>0.21965677651711127</v>
      </c>
      <c r="AE32" s="42">
        <f t="shared" si="22"/>
        <v>35.425674384954711</v>
      </c>
      <c r="AF32" s="42">
        <f t="shared" si="23"/>
        <v>0</v>
      </c>
      <c r="AG32" s="42">
        <f t="shared" si="24"/>
        <v>0</v>
      </c>
      <c r="AH32" s="42">
        <f t="shared" si="25"/>
        <v>174.57763398530821</v>
      </c>
      <c r="AI32" s="65">
        <f t="shared" si="26"/>
        <v>3.038128512836093E-2</v>
      </c>
      <c r="AJ32" s="42">
        <f t="shared" si="27"/>
        <v>0</v>
      </c>
      <c r="AK32" s="42">
        <f t="shared" si="28"/>
        <v>11.998244662990272</v>
      </c>
      <c r="AL32" s="42">
        <f t="shared" si="29"/>
        <v>11.998244662990272</v>
      </c>
      <c r="AM32" s="42">
        <f t="shared" si="30"/>
        <v>348.83785409064308</v>
      </c>
      <c r="AN32" s="65">
        <f t="shared" si="31"/>
        <v>0.19655469190382616</v>
      </c>
      <c r="AO32" s="42">
        <f t="shared" si="32"/>
        <v>24.797972069468297</v>
      </c>
      <c r="AP32" s="42">
        <f t="shared" si="33"/>
        <v>8.5701747592787658</v>
      </c>
      <c r="AQ32" s="42">
        <f t="shared" si="34"/>
        <v>8.5701747592787658</v>
      </c>
      <c r="AR32" s="42">
        <f t="shared" si="35"/>
        <v>348.83785409064308</v>
      </c>
      <c r="AS32" s="65">
        <f t="shared" si="36"/>
        <v>0.1770029999783492</v>
      </c>
      <c r="AT32" s="42">
        <f t="shared" si="37"/>
        <v>17.712837192477355</v>
      </c>
    </row>
    <row r="33" spans="1:46" x14ac:dyDescent="0.35">
      <c r="A33" s="3" t="str">
        <f>Weather_Site!A36</f>
        <v>Sat</v>
      </c>
      <c r="B33" s="58">
        <f>Weather_Site!B36</f>
        <v>0</v>
      </c>
      <c r="C33" s="59">
        <f>Weather_Site!C36</f>
        <v>0</v>
      </c>
      <c r="D33" s="3">
        <f>Weather_Site!D36</f>
        <v>0</v>
      </c>
      <c r="E33" s="3">
        <f>Weather_Site!E36</f>
        <v>0</v>
      </c>
      <c r="F33" s="3">
        <f>Weather_Site!F36</f>
        <v>0</v>
      </c>
      <c r="G33" s="3">
        <f>Weather_Site!G36</f>
        <v>0</v>
      </c>
      <c r="H33" s="27">
        <f>IF(Weather_Site!M36&lt;180,Weather_Site!M36+180,Weather_Site!M36-180)</f>
        <v>180</v>
      </c>
      <c r="I33" s="60">
        <f t="shared" si="0"/>
        <v>0.5583816659565537</v>
      </c>
      <c r="J33" s="61">
        <f t="shared" si="1"/>
        <v>9.5749999999999993</v>
      </c>
      <c r="K33" s="30">
        <f t="shared" si="2"/>
        <v>0.35554622857763796</v>
      </c>
      <c r="L33" s="30">
        <f t="shared" si="3"/>
        <v>0.35653500000000005</v>
      </c>
      <c r="M33" s="30">
        <f t="shared" si="4"/>
        <v>0.32869000000000004</v>
      </c>
      <c r="N33" s="30">
        <f t="shared" si="5"/>
        <v>0.35554622857763796</v>
      </c>
      <c r="O33" s="31">
        <f t="shared" si="6"/>
        <v>0.89274995615366604</v>
      </c>
      <c r="P33" s="30">
        <f t="shared" si="7"/>
        <v>1.7140349518557533E-2</v>
      </c>
      <c r="Q33" s="62" t="e">
        <f t="shared" si="8"/>
        <v>#NUM!</v>
      </c>
      <c r="R33" s="62">
        <f t="shared" si="9"/>
        <v>1.7140349518557533E-2</v>
      </c>
      <c r="S33" s="62" t="e">
        <f t="shared" si="10"/>
        <v>#NUM!</v>
      </c>
      <c r="T33" s="62" t="e">
        <f t="shared" si="11"/>
        <v>#NUM!</v>
      </c>
      <c r="U33" s="379">
        <f t="shared" si="12"/>
        <v>0</v>
      </c>
      <c r="V33" s="63">
        <f t="shared" si="13"/>
        <v>17.140349518557532</v>
      </c>
      <c r="W33" s="42">
        <f t="shared" si="14"/>
        <v>17.140349518557532</v>
      </c>
      <c r="X33" s="63">
        <f t="shared" si="15"/>
        <v>444.06201808262938</v>
      </c>
      <c r="Y33" s="65">
        <f t="shared" si="16"/>
        <v>0.50052126264423036</v>
      </c>
      <c r="Z33" s="42">
        <f t="shared" si="17"/>
        <v>53.13851157743207</v>
      </c>
      <c r="AA33" s="42">
        <f t="shared" si="18"/>
        <v>17.140349518557532</v>
      </c>
      <c r="AB33" s="42">
        <f t="shared" si="19"/>
        <v>17.140349518557532</v>
      </c>
      <c r="AC33" s="42">
        <f t="shared" si="20"/>
        <v>348.83785409064308</v>
      </c>
      <c r="AD33" s="65">
        <f t="shared" si="21"/>
        <v>0.21965677651711127</v>
      </c>
      <c r="AE33" s="42">
        <f t="shared" si="22"/>
        <v>35.425674384954711</v>
      </c>
      <c r="AF33" s="42">
        <f t="shared" si="23"/>
        <v>0</v>
      </c>
      <c r="AG33" s="42">
        <f t="shared" si="24"/>
        <v>0</v>
      </c>
      <c r="AH33" s="42">
        <f t="shared" si="25"/>
        <v>174.57763398530821</v>
      </c>
      <c r="AI33" s="65">
        <f t="shared" si="26"/>
        <v>3.038128512836093E-2</v>
      </c>
      <c r="AJ33" s="42">
        <f t="shared" si="27"/>
        <v>0</v>
      </c>
      <c r="AK33" s="42">
        <f t="shared" si="28"/>
        <v>11.998244662990272</v>
      </c>
      <c r="AL33" s="42">
        <f t="shared" si="29"/>
        <v>11.998244662990272</v>
      </c>
      <c r="AM33" s="42">
        <f t="shared" si="30"/>
        <v>348.83785409064308</v>
      </c>
      <c r="AN33" s="65">
        <f t="shared" si="31"/>
        <v>0.19655469190382616</v>
      </c>
      <c r="AO33" s="42">
        <f t="shared" si="32"/>
        <v>24.797972069468297</v>
      </c>
      <c r="AP33" s="42">
        <f t="shared" si="33"/>
        <v>8.5701747592787658</v>
      </c>
      <c r="AQ33" s="42">
        <f t="shared" si="34"/>
        <v>8.5701747592787658</v>
      </c>
      <c r="AR33" s="42">
        <f t="shared" si="35"/>
        <v>348.83785409064308</v>
      </c>
      <c r="AS33" s="65">
        <f t="shared" si="36"/>
        <v>0.1770029999783492</v>
      </c>
      <c r="AT33" s="42">
        <f t="shared" si="37"/>
        <v>17.712837192477355</v>
      </c>
    </row>
    <row r="34" spans="1:46" x14ac:dyDescent="0.35">
      <c r="A34" s="66" t="str">
        <f>Weather_Site!A37</f>
        <v>Sat</v>
      </c>
      <c r="B34" s="67">
        <f>Weather_Site!B37</f>
        <v>0</v>
      </c>
      <c r="C34" s="68">
        <f>Weather_Site!C37</f>
        <v>0</v>
      </c>
      <c r="D34" s="66">
        <f>Weather_Site!D37</f>
        <v>0</v>
      </c>
      <c r="E34" s="66">
        <f>Weather_Site!E37</f>
        <v>0</v>
      </c>
      <c r="F34" s="66">
        <f>Weather_Site!F37</f>
        <v>0</v>
      </c>
      <c r="G34" s="66">
        <f>Weather_Site!G37</f>
        <v>0</v>
      </c>
      <c r="H34" s="48">
        <f>IF(Weather_Site!M37&lt;180,Weather_Site!M37+180,Weather_Site!M37-180)</f>
        <v>180</v>
      </c>
      <c r="I34" s="69">
        <f t="shared" si="0"/>
        <v>0.5583816659565537</v>
      </c>
      <c r="J34" s="70">
        <f t="shared" si="1"/>
        <v>9.5749999999999993</v>
      </c>
      <c r="K34" s="55">
        <f t="shared" si="2"/>
        <v>0.35554622857763796</v>
      </c>
      <c r="L34" s="55">
        <f t="shared" si="3"/>
        <v>0.35653500000000005</v>
      </c>
      <c r="M34" s="55">
        <f t="shared" si="4"/>
        <v>0.32869000000000004</v>
      </c>
      <c r="N34" s="55">
        <f t="shared" si="5"/>
        <v>0.35554622857763796</v>
      </c>
      <c r="O34" s="54">
        <f t="shared" si="6"/>
        <v>0.89274995615366604</v>
      </c>
      <c r="P34" s="55">
        <f t="shared" si="7"/>
        <v>1.7140349518557533E-2</v>
      </c>
      <c r="Q34" s="55" t="e">
        <f t="shared" si="8"/>
        <v>#NUM!</v>
      </c>
      <c r="R34" s="55">
        <f t="shared" si="9"/>
        <v>1.7140349518557533E-2</v>
      </c>
      <c r="S34" s="55" t="e">
        <f t="shared" si="10"/>
        <v>#NUM!</v>
      </c>
      <c r="T34" s="55" t="e">
        <f t="shared" si="11"/>
        <v>#NUM!</v>
      </c>
      <c r="U34" s="379">
        <f t="shared" si="12"/>
        <v>0</v>
      </c>
      <c r="V34" s="71">
        <f t="shared" si="13"/>
        <v>17.140349518557532</v>
      </c>
      <c r="W34" s="53">
        <f t="shared" si="14"/>
        <v>17.140349518557532</v>
      </c>
      <c r="X34" s="71">
        <f t="shared" si="15"/>
        <v>444.06201808262938</v>
      </c>
      <c r="Y34" s="72">
        <f t="shared" si="16"/>
        <v>0.50052126264423036</v>
      </c>
      <c r="Z34" s="53">
        <f t="shared" si="17"/>
        <v>53.13851157743207</v>
      </c>
      <c r="AA34" s="53">
        <f t="shared" si="18"/>
        <v>17.140349518557532</v>
      </c>
      <c r="AB34" s="53">
        <f t="shared" si="19"/>
        <v>17.140349518557532</v>
      </c>
      <c r="AC34" s="53">
        <f t="shared" si="20"/>
        <v>348.83785409064308</v>
      </c>
      <c r="AD34" s="72">
        <f t="shared" si="21"/>
        <v>0.21965677651711127</v>
      </c>
      <c r="AE34" s="53">
        <f t="shared" si="22"/>
        <v>35.425674384954711</v>
      </c>
      <c r="AF34" s="53">
        <f t="shared" si="23"/>
        <v>0</v>
      </c>
      <c r="AG34" s="53">
        <f t="shared" si="24"/>
        <v>0</v>
      </c>
      <c r="AH34" s="53">
        <f t="shared" si="25"/>
        <v>174.57763398530821</v>
      </c>
      <c r="AI34" s="72">
        <f t="shared" si="26"/>
        <v>3.038128512836093E-2</v>
      </c>
      <c r="AJ34" s="53">
        <f t="shared" si="27"/>
        <v>0</v>
      </c>
      <c r="AK34" s="53">
        <f t="shared" si="28"/>
        <v>11.998244662990272</v>
      </c>
      <c r="AL34" s="53">
        <f t="shared" si="29"/>
        <v>11.998244662990272</v>
      </c>
      <c r="AM34" s="53">
        <f t="shared" si="30"/>
        <v>348.83785409064308</v>
      </c>
      <c r="AN34" s="72">
        <f t="shared" si="31"/>
        <v>0.19655469190382616</v>
      </c>
      <c r="AO34" s="53">
        <f t="shared" si="32"/>
        <v>24.797972069468297</v>
      </c>
      <c r="AP34" s="53">
        <f t="shared" si="33"/>
        <v>8.5701747592787658</v>
      </c>
      <c r="AQ34" s="53">
        <f t="shared" si="34"/>
        <v>8.5701747592787658</v>
      </c>
      <c r="AR34" s="53">
        <f t="shared" si="35"/>
        <v>348.83785409064308</v>
      </c>
      <c r="AS34" s="72">
        <f t="shared" si="36"/>
        <v>0.1770029999783492</v>
      </c>
      <c r="AT34" s="53">
        <f t="shared" si="37"/>
        <v>17.712837192477355</v>
      </c>
    </row>
    <row r="35" spans="1:46" x14ac:dyDescent="0.35">
      <c r="A35" s="66" t="str">
        <f>Weather_Site!A38</f>
        <v>Sat</v>
      </c>
      <c r="B35" s="67">
        <f>Weather_Site!B38</f>
        <v>0</v>
      </c>
      <c r="C35" s="68">
        <f>Weather_Site!C38</f>
        <v>0</v>
      </c>
      <c r="D35" s="66">
        <f>Weather_Site!D38</f>
        <v>0</v>
      </c>
      <c r="E35" s="66">
        <f>Weather_Site!E38</f>
        <v>0</v>
      </c>
      <c r="F35" s="66">
        <f>Weather_Site!F38</f>
        <v>0</v>
      </c>
      <c r="G35" s="66">
        <f>Weather_Site!G38</f>
        <v>0</v>
      </c>
      <c r="H35" s="48">
        <f>IF(Weather_Site!M38&lt;180,Weather_Site!M38+180,Weather_Site!M38-180)</f>
        <v>180</v>
      </c>
      <c r="I35" s="69">
        <f t="shared" si="0"/>
        <v>0.5583816659565537</v>
      </c>
      <c r="J35" s="70">
        <f t="shared" si="1"/>
        <v>9.5749999999999993</v>
      </c>
      <c r="K35" s="55">
        <f t="shared" si="2"/>
        <v>0.35554622857763796</v>
      </c>
      <c r="L35" s="55">
        <f t="shared" si="3"/>
        <v>0.35653500000000005</v>
      </c>
      <c r="M35" s="55">
        <f t="shared" si="4"/>
        <v>0.32869000000000004</v>
      </c>
      <c r="N35" s="55">
        <f t="shared" si="5"/>
        <v>0.35554622857763796</v>
      </c>
      <c r="O35" s="54">
        <f t="shared" si="6"/>
        <v>0.89274995615366604</v>
      </c>
      <c r="P35" s="55">
        <f t="shared" si="7"/>
        <v>1.7140349518557533E-2</v>
      </c>
      <c r="Q35" s="55" t="e">
        <f t="shared" si="8"/>
        <v>#NUM!</v>
      </c>
      <c r="R35" s="55">
        <f t="shared" si="9"/>
        <v>1.7140349518557533E-2</v>
      </c>
      <c r="S35" s="55" t="e">
        <f t="shared" si="10"/>
        <v>#NUM!</v>
      </c>
      <c r="T35" s="55" t="e">
        <f t="shared" si="11"/>
        <v>#NUM!</v>
      </c>
      <c r="U35" s="379">
        <f t="shared" si="12"/>
        <v>0</v>
      </c>
      <c r="V35" s="71">
        <f t="shared" si="13"/>
        <v>17.140349518557532</v>
      </c>
      <c r="W35" s="53">
        <f t="shared" si="14"/>
        <v>17.140349518557532</v>
      </c>
      <c r="X35" s="71">
        <f t="shared" si="15"/>
        <v>444.06201808262938</v>
      </c>
      <c r="Y35" s="72">
        <f t="shared" si="16"/>
        <v>0.50052126264423036</v>
      </c>
      <c r="Z35" s="53">
        <f t="shared" si="17"/>
        <v>53.13851157743207</v>
      </c>
      <c r="AA35" s="53">
        <f t="shared" si="18"/>
        <v>17.140349518557532</v>
      </c>
      <c r="AB35" s="53">
        <f t="shared" si="19"/>
        <v>17.140349518557532</v>
      </c>
      <c r="AC35" s="53">
        <f t="shared" si="20"/>
        <v>348.83785409064308</v>
      </c>
      <c r="AD35" s="72">
        <f t="shared" si="21"/>
        <v>0.21965677651711127</v>
      </c>
      <c r="AE35" s="53">
        <f t="shared" si="22"/>
        <v>35.425674384954711</v>
      </c>
      <c r="AF35" s="53">
        <f t="shared" si="23"/>
        <v>0</v>
      </c>
      <c r="AG35" s="53">
        <f t="shared" si="24"/>
        <v>0</v>
      </c>
      <c r="AH35" s="53">
        <f t="shared" si="25"/>
        <v>174.57763398530821</v>
      </c>
      <c r="AI35" s="72">
        <f t="shared" si="26"/>
        <v>3.038128512836093E-2</v>
      </c>
      <c r="AJ35" s="53">
        <f t="shared" si="27"/>
        <v>0</v>
      </c>
      <c r="AK35" s="53">
        <f t="shared" si="28"/>
        <v>11.998244662990272</v>
      </c>
      <c r="AL35" s="53">
        <f t="shared" si="29"/>
        <v>11.998244662990272</v>
      </c>
      <c r="AM35" s="53">
        <f t="shared" si="30"/>
        <v>348.83785409064308</v>
      </c>
      <c r="AN35" s="72">
        <f t="shared" si="31"/>
        <v>0.19655469190382616</v>
      </c>
      <c r="AO35" s="53">
        <f t="shared" si="32"/>
        <v>24.797972069468297</v>
      </c>
      <c r="AP35" s="53">
        <f t="shared" si="33"/>
        <v>8.5701747592787658</v>
      </c>
      <c r="AQ35" s="53">
        <f t="shared" si="34"/>
        <v>8.5701747592787658</v>
      </c>
      <c r="AR35" s="53">
        <f t="shared" si="35"/>
        <v>348.83785409064308</v>
      </c>
      <c r="AS35" s="72">
        <f t="shared" si="36"/>
        <v>0.1770029999783492</v>
      </c>
      <c r="AT35" s="53">
        <f t="shared" si="37"/>
        <v>17.712837192477355</v>
      </c>
    </row>
    <row r="36" spans="1:46" x14ac:dyDescent="0.35">
      <c r="A36" s="66" t="str">
        <f>Weather_Site!A39</f>
        <v>Sat</v>
      </c>
      <c r="B36" s="67">
        <f>Weather_Site!B39</f>
        <v>0</v>
      </c>
      <c r="C36" s="68">
        <f>Weather_Site!C39</f>
        <v>0</v>
      </c>
      <c r="D36" s="66">
        <f>Weather_Site!D39</f>
        <v>0</v>
      </c>
      <c r="E36" s="66">
        <f>Weather_Site!E39</f>
        <v>0</v>
      </c>
      <c r="F36" s="66">
        <f>Weather_Site!F39</f>
        <v>0</v>
      </c>
      <c r="G36" s="66">
        <f>Weather_Site!G39</f>
        <v>0</v>
      </c>
      <c r="H36" s="48">
        <f>IF(Weather_Site!M39&lt;180,Weather_Site!M39+180,Weather_Site!M39-180)</f>
        <v>180</v>
      </c>
      <c r="I36" s="69">
        <f t="shared" si="0"/>
        <v>0.5583816659565537</v>
      </c>
      <c r="J36" s="70">
        <f t="shared" si="1"/>
        <v>9.5749999999999993</v>
      </c>
      <c r="K36" s="55">
        <f t="shared" si="2"/>
        <v>0.35554622857763796</v>
      </c>
      <c r="L36" s="55">
        <f t="shared" si="3"/>
        <v>0.35653500000000005</v>
      </c>
      <c r="M36" s="55">
        <f t="shared" si="4"/>
        <v>0.32869000000000004</v>
      </c>
      <c r="N36" s="55">
        <f t="shared" si="5"/>
        <v>0.35554622857763796</v>
      </c>
      <c r="O36" s="54">
        <f t="shared" si="6"/>
        <v>0.89274995615366604</v>
      </c>
      <c r="P36" s="55">
        <f t="shared" si="7"/>
        <v>1.7140349518557533E-2</v>
      </c>
      <c r="Q36" s="55" t="e">
        <f t="shared" si="8"/>
        <v>#NUM!</v>
      </c>
      <c r="R36" s="55">
        <f t="shared" si="9"/>
        <v>1.7140349518557533E-2</v>
      </c>
      <c r="S36" s="55" t="e">
        <f t="shared" si="10"/>
        <v>#NUM!</v>
      </c>
      <c r="T36" s="55" t="e">
        <f t="shared" si="11"/>
        <v>#NUM!</v>
      </c>
      <c r="U36" s="379">
        <f t="shared" si="12"/>
        <v>0</v>
      </c>
      <c r="V36" s="71">
        <f t="shared" si="13"/>
        <v>17.140349518557532</v>
      </c>
      <c r="W36" s="53">
        <f t="shared" si="14"/>
        <v>17.140349518557532</v>
      </c>
      <c r="X36" s="71">
        <f t="shared" si="15"/>
        <v>444.06201808262938</v>
      </c>
      <c r="Y36" s="72">
        <f t="shared" si="16"/>
        <v>0.50052126264423036</v>
      </c>
      <c r="Z36" s="53">
        <f t="shared" si="17"/>
        <v>53.13851157743207</v>
      </c>
      <c r="AA36" s="53">
        <f t="shared" si="18"/>
        <v>17.140349518557532</v>
      </c>
      <c r="AB36" s="53">
        <f t="shared" si="19"/>
        <v>17.140349518557532</v>
      </c>
      <c r="AC36" s="53">
        <f t="shared" si="20"/>
        <v>348.83785409064308</v>
      </c>
      <c r="AD36" s="72">
        <f t="shared" si="21"/>
        <v>0.21965677651711127</v>
      </c>
      <c r="AE36" s="53">
        <f t="shared" si="22"/>
        <v>35.425674384954711</v>
      </c>
      <c r="AF36" s="53">
        <f t="shared" si="23"/>
        <v>0</v>
      </c>
      <c r="AG36" s="53">
        <f t="shared" si="24"/>
        <v>0</v>
      </c>
      <c r="AH36" s="53">
        <f t="shared" si="25"/>
        <v>174.57763398530821</v>
      </c>
      <c r="AI36" s="72">
        <f t="shared" si="26"/>
        <v>3.038128512836093E-2</v>
      </c>
      <c r="AJ36" s="53">
        <f t="shared" si="27"/>
        <v>0</v>
      </c>
      <c r="AK36" s="53">
        <f t="shared" si="28"/>
        <v>11.998244662990272</v>
      </c>
      <c r="AL36" s="53">
        <f t="shared" si="29"/>
        <v>11.998244662990272</v>
      </c>
      <c r="AM36" s="53">
        <f t="shared" si="30"/>
        <v>348.83785409064308</v>
      </c>
      <c r="AN36" s="72">
        <f t="shared" si="31"/>
        <v>0.19655469190382616</v>
      </c>
      <c r="AO36" s="53">
        <f t="shared" si="32"/>
        <v>24.797972069468297</v>
      </c>
      <c r="AP36" s="53">
        <f t="shared" si="33"/>
        <v>8.5701747592787658</v>
      </c>
      <c r="AQ36" s="53">
        <f t="shared" si="34"/>
        <v>8.5701747592787658</v>
      </c>
      <c r="AR36" s="53">
        <f t="shared" si="35"/>
        <v>348.83785409064308</v>
      </c>
      <c r="AS36" s="72">
        <f t="shared" si="36"/>
        <v>0.1770029999783492</v>
      </c>
      <c r="AT36" s="53">
        <f t="shared" si="37"/>
        <v>17.712837192477355</v>
      </c>
    </row>
    <row r="37" spans="1:46" x14ac:dyDescent="0.35">
      <c r="A37" s="66" t="str">
        <f>Weather_Site!A40</f>
        <v>Sat</v>
      </c>
      <c r="B37" s="67">
        <f>Weather_Site!B40</f>
        <v>0</v>
      </c>
      <c r="C37" s="68">
        <f>Weather_Site!C40</f>
        <v>0</v>
      </c>
      <c r="D37" s="66">
        <f>Weather_Site!D40</f>
        <v>0</v>
      </c>
      <c r="E37" s="66">
        <f>Weather_Site!E40</f>
        <v>0</v>
      </c>
      <c r="F37" s="66">
        <f>Weather_Site!F40</f>
        <v>0</v>
      </c>
      <c r="G37" s="66">
        <f>Weather_Site!G40</f>
        <v>0</v>
      </c>
      <c r="H37" s="48">
        <f>IF(Weather_Site!M40&lt;180,Weather_Site!M40+180,Weather_Site!M40-180)</f>
        <v>180</v>
      </c>
      <c r="I37" s="69">
        <f t="shared" si="0"/>
        <v>0.5583816659565537</v>
      </c>
      <c r="J37" s="70">
        <f t="shared" si="1"/>
        <v>9.5749999999999993</v>
      </c>
      <c r="K37" s="55">
        <f t="shared" si="2"/>
        <v>0.35554622857763796</v>
      </c>
      <c r="L37" s="55">
        <f t="shared" si="3"/>
        <v>0.35653500000000005</v>
      </c>
      <c r="M37" s="55">
        <f t="shared" si="4"/>
        <v>0.32869000000000004</v>
      </c>
      <c r="N37" s="55">
        <f t="shared" si="5"/>
        <v>0.35554622857763796</v>
      </c>
      <c r="O37" s="54">
        <f t="shared" si="6"/>
        <v>0.89274995615366604</v>
      </c>
      <c r="P37" s="55">
        <f t="shared" si="7"/>
        <v>1.7140349518557533E-2</v>
      </c>
      <c r="Q37" s="55" t="e">
        <f t="shared" si="8"/>
        <v>#NUM!</v>
      </c>
      <c r="R37" s="55">
        <f t="shared" si="9"/>
        <v>1.7140349518557533E-2</v>
      </c>
      <c r="S37" s="55" t="e">
        <f t="shared" si="10"/>
        <v>#NUM!</v>
      </c>
      <c r="T37" s="55" t="e">
        <f t="shared" si="11"/>
        <v>#NUM!</v>
      </c>
      <c r="U37" s="379">
        <f t="shared" si="12"/>
        <v>0</v>
      </c>
      <c r="V37" s="71">
        <f t="shared" si="13"/>
        <v>17.140349518557532</v>
      </c>
      <c r="W37" s="53">
        <f t="shared" si="14"/>
        <v>17.140349518557532</v>
      </c>
      <c r="X37" s="71">
        <f t="shared" si="15"/>
        <v>444.06201808262938</v>
      </c>
      <c r="Y37" s="72">
        <f t="shared" si="16"/>
        <v>0.50052126264423036</v>
      </c>
      <c r="Z37" s="53">
        <f t="shared" si="17"/>
        <v>53.13851157743207</v>
      </c>
      <c r="AA37" s="53">
        <f t="shared" si="18"/>
        <v>17.140349518557532</v>
      </c>
      <c r="AB37" s="53">
        <f t="shared" si="19"/>
        <v>17.140349518557532</v>
      </c>
      <c r="AC37" s="53">
        <f t="shared" si="20"/>
        <v>348.83785409064308</v>
      </c>
      <c r="AD37" s="72">
        <f t="shared" si="21"/>
        <v>0.21965677651711127</v>
      </c>
      <c r="AE37" s="53">
        <f t="shared" si="22"/>
        <v>35.425674384954711</v>
      </c>
      <c r="AF37" s="53">
        <f t="shared" si="23"/>
        <v>0</v>
      </c>
      <c r="AG37" s="53">
        <f t="shared" si="24"/>
        <v>0</v>
      </c>
      <c r="AH37" s="53">
        <f t="shared" si="25"/>
        <v>174.57763398530821</v>
      </c>
      <c r="AI37" s="72">
        <f t="shared" si="26"/>
        <v>3.038128512836093E-2</v>
      </c>
      <c r="AJ37" s="53">
        <f t="shared" si="27"/>
        <v>0</v>
      </c>
      <c r="AK37" s="53">
        <f t="shared" si="28"/>
        <v>11.998244662990272</v>
      </c>
      <c r="AL37" s="53">
        <f t="shared" si="29"/>
        <v>11.998244662990272</v>
      </c>
      <c r="AM37" s="53">
        <f t="shared" si="30"/>
        <v>348.83785409064308</v>
      </c>
      <c r="AN37" s="72">
        <f t="shared" si="31"/>
        <v>0.19655469190382616</v>
      </c>
      <c r="AO37" s="53">
        <f t="shared" si="32"/>
        <v>24.797972069468297</v>
      </c>
      <c r="AP37" s="53">
        <f t="shared" si="33"/>
        <v>8.5701747592787658</v>
      </c>
      <c r="AQ37" s="53">
        <f t="shared" si="34"/>
        <v>8.5701747592787658</v>
      </c>
      <c r="AR37" s="53">
        <f t="shared" si="35"/>
        <v>348.83785409064308</v>
      </c>
      <c r="AS37" s="72">
        <f t="shared" si="36"/>
        <v>0.1770029999783492</v>
      </c>
      <c r="AT37" s="53">
        <f t="shared" si="37"/>
        <v>17.712837192477355</v>
      </c>
    </row>
    <row r="38" spans="1:46" x14ac:dyDescent="0.35">
      <c r="A38" s="66" t="str">
        <f>Weather_Site!A41</f>
        <v>Sat</v>
      </c>
      <c r="B38" s="67">
        <f>Weather_Site!B41</f>
        <v>0</v>
      </c>
      <c r="C38" s="68">
        <f>Weather_Site!C41</f>
        <v>0</v>
      </c>
      <c r="D38" s="66">
        <f>Weather_Site!D41</f>
        <v>0</v>
      </c>
      <c r="E38" s="66">
        <f>Weather_Site!E41</f>
        <v>0</v>
      </c>
      <c r="F38" s="66">
        <f>Weather_Site!F41</f>
        <v>0</v>
      </c>
      <c r="G38" s="66">
        <f>Weather_Site!G41</f>
        <v>0</v>
      </c>
      <c r="H38" s="48">
        <f>IF(Weather_Site!M41&lt;180,Weather_Site!M41+180,Weather_Site!M41-180)</f>
        <v>180</v>
      </c>
      <c r="I38" s="69">
        <f t="shared" si="0"/>
        <v>0.5583816659565537</v>
      </c>
      <c r="J38" s="70">
        <f t="shared" si="1"/>
        <v>9.5749999999999993</v>
      </c>
      <c r="K38" s="55">
        <f t="shared" si="2"/>
        <v>0.35554622857763796</v>
      </c>
      <c r="L38" s="55">
        <f t="shared" si="3"/>
        <v>0.35653500000000005</v>
      </c>
      <c r="M38" s="55">
        <f t="shared" si="4"/>
        <v>0.32869000000000004</v>
      </c>
      <c r="N38" s="55">
        <f t="shared" si="5"/>
        <v>0.35554622857763796</v>
      </c>
      <c r="O38" s="54">
        <f t="shared" si="6"/>
        <v>0.89274995615366604</v>
      </c>
      <c r="P38" s="55">
        <f t="shared" si="7"/>
        <v>1.7140349518557533E-2</v>
      </c>
      <c r="Q38" s="55" t="e">
        <f t="shared" si="8"/>
        <v>#NUM!</v>
      </c>
      <c r="R38" s="55">
        <f t="shared" si="9"/>
        <v>1.7140349518557533E-2</v>
      </c>
      <c r="S38" s="55" t="e">
        <f t="shared" si="10"/>
        <v>#NUM!</v>
      </c>
      <c r="T38" s="55" t="e">
        <f t="shared" si="11"/>
        <v>#NUM!</v>
      </c>
      <c r="U38" s="379">
        <f t="shared" si="12"/>
        <v>0</v>
      </c>
      <c r="V38" s="71">
        <f t="shared" si="13"/>
        <v>17.140349518557532</v>
      </c>
      <c r="W38" s="53">
        <f t="shared" si="14"/>
        <v>17.140349518557532</v>
      </c>
      <c r="X38" s="71">
        <f t="shared" si="15"/>
        <v>444.06201808262938</v>
      </c>
      <c r="Y38" s="72">
        <f t="shared" si="16"/>
        <v>0.50052126264423036</v>
      </c>
      <c r="Z38" s="53">
        <f t="shared" si="17"/>
        <v>53.13851157743207</v>
      </c>
      <c r="AA38" s="53">
        <f t="shared" si="18"/>
        <v>17.140349518557532</v>
      </c>
      <c r="AB38" s="53">
        <f t="shared" si="19"/>
        <v>17.140349518557532</v>
      </c>
      <c r="AC38" s="53">
        <f t="shared" si="20"/>
        <v>348.83785409064308</v>
      </c>
      <c r="AD38" s="72">
        <f t="shared" si="21"/>
        <v>0.21965677651711127</v>
      </c>
      <c r="AE38" s="53">
        <f t="shared" si="22"/>
        <v>35.425674384954711</v>
      </c>
      <c r="AF38" s="53">
        <f t="shared" si="23"/>
        <v>0</v>
      </c>
      <c r="AG38" s="53">
        <f t="shared" si="24"/>
        <v>0</v>
      </c>
      <c r="AH38" s="53">
        <f t="shared" si="25"/>
        <v>174.57763398530821</v>
      </c>
      <c r="AI38" s="72">
        <f t="shared" si="26"/>
        <v>3.038128512836093E-2</v>
      </c>
      <c r="AJ38" s="53">
        <f t="shared" si="27"/>
        <v>0</v>
      </c>
      <c r="AK38" s="53">
        <f t="shared" si="28"/>
        <v>11.998244662990272</v>
      </c>
      <c r="AL38" s="53">
        <f t="shared" si="29"/>
        <v>11.998244662990272</v>
      </c>
      <c r="AM38" s="53">
        <f t="shared" si="30"/>
        <v>348.83785409064308</v>
      </c>
      <c r="AN38" s="72">
        <f t="shared" si="31"/>
        <v>0.19655469190382616</v>
      </c>
      <c r="AO38" s="53">
        <f t="shared" si="32"/>
        <v>24.797972069468297</v>
      </c>
      <c r="AP38" s="53">
        <f t="shared" si="33"/>
        <v>8.5701747592787658</v>
      </c>
      <c r="AQ38" s="53">
        <f t="shared" si="34"/>
        <v>8.5701747592787658</v>
      </c>
      <c r="AR38" s="53">
        <f t="shared" si="35"/>
        <v>348.83785409064308</v>
      </c>
      <c r="AS38" s="72">
        <f t="shared" si="36"/>
        <v>0.1770029999783492</v>
      </c>
      <c r="AT38" s="53">
        <f t="shared" si="37"/>
        <v>17.712837192477355</v>
      </c>
    </row>
    <row r="39" spans="1:46" x14ac:dyDescent="0.35">
      <c r="A39" s="3" t="str">
        <f>Weather_Site!A42</f>
        <v>Sat</v>
      </c>
      <c r="B39" s="58">
        <f>Weather_Site!B42</f>
        <v>0</v>
      </c>
      <c r="C39" s="59">
        <f>Weather_Site!C42</f>
        <v>0</v>
      </c>
      <c r="D39" s="3">
        <f>Weather_Site!D42</f>
        <v>0</v>
      </c>
      <c r="E39" s="3">
        <f>Weather_Site!E42</f>
        <v>0</v>
      </c>
      <c r="F39" s="3">
        <f>Weather_Site!F42</f>
        <v>0</v>
      </c>
      <c r="G39" s="3">
        <f>Weather_Site!G42</f>
        <v>0</v>
      </c>
      <c r="H39" s="27">
        <f>IF(Weather_Site!M42&lt;180,Weather_Site!M42+180,Weather_Site!M42-180)</f>
        <v>180</v>
      </c>
      <c r="I39" s="60">
        <f t="shared" si="0"/>
        <v>0.5583816659565537</v>
      </c>
      <c r="J39" s="61">
        <f t="shared" si="1"/>
        <v>9.5749999999999993</v>
      </c>
      <c r="K39" s="30">
        <f t="shared" si="2"/>
        <v>0.35554622857763796</v>
      </c>
      <c r="L39" s="30">
        <f t="shared" si="3"/>
        <v>0.35653500000000005</v>
      </c>
      <c r="M39" s="30">
        <f t="shared" si="4"/>
        <v>0.32869000000000004</v>
      </c>
      <c r="N39" s="30">
        <f t="shared" si="5"/>
        <v>0.35554622857763796</v>
      </c>
      <c r="O39" s="31">
        <f t="shared" si="6"/>
        <v>0.89274995615366604</v>
      </c>
      <c r="P39" s="30">
        <f t="shared" si="7"/>
        <v>1.7140349518557533E-2</v>
      </c>
      <c r="Q39" s="62" t="e">
        <f t="shared" si="8"/>
        <v>#NUM!</v>
      </c>
      <c r="R39" s="62">
        <f t="shared" si="9"/>
        <v>1.7140349518557533E-2</v>
      </c>
      <c r="S39" s="62" t="e">
        <f t="shared" si="10"/>
        <v>#NUM!</v>
      </c>
      <c r="T39" s="62" t="e">
        <f t="shared" si="11"/>
        <v>#NUM!</v>
      </c>
      <c r="U39" s="379">
        <f t="shared" si="12"/>
        <v>0</v>
      </c>
      <c r="V39" s="63">
        <f t="shared" si="13"/>
        <v>17.140349518557532</v>
      </c>
      <c r="W39" s="42">
        <f t="shared" si="14"/>
        <v>17.140349518557532</v>
      </c>
      <c r="X39" s="63">
        <f t="shared" si="15"/>
        <v>444.06201808262938</v>
      </c>
      <c r="Y39" s="65">
        <f t="shared" si="16"/>
        <v>0.50052126264423036</v>
      </c>
      <c r="Z39" s="42">
        <f t="shared" si="17"/>
        <v>53.13851157743207</v>
      </c>
      <c r="AA39" s="42">
        <f t="shared" si="18"/>
        <v>17.140349518557532</v>
      </c>
      <c r="AB39" s="42">
        <f t="shared" si="19"/>
        <v>17.140349518557532</v>
      </c>
      <c r="AC39" s="42">
        <f t="shared" si="20"/>
        <v>348.83785409064308</v>
      </c>
      <c r="AD39" s="65">
        <f t="shared" si="21"/>
        <v>0.21965677651711127</v>
      </c>
      <c r="AE39" s="42">
        <f t="shared" si="22"/>
        <v>35.425674384954711</v>
      </c>
      <c r="AF39" s="42">
        <f t="shared" si="23"/>
        <v>0</v>
      </c>
      <c r="AG39" s="42">
        <f t="shared" si="24"/>
        <v>0</v>
      </c>
      <c r="AH39" s="42">
        <f t="shared" si="25"/>
        <v>174.57763398530821</v>
      </c>
      <c r="AI39" s="65">
        <f t="shared" si="26"/>
        <v>3.038128512836093E-2</v>
      </c>
      <c r="AJ39" s="42">
        <f t="shared" si="27"/>
        <v>0</v>
      </c>
      <c r="AK39" s="42">
        <f t="shared" si="28"/>
        <v>11.998244662990272</v>
      </c>
      <c r="AL39" s="42">
        <f t="shared" si="29"/>
        <v>11.998244662990272</v>
      </c>
      <c r="AM39" s="42">
        <f t="shared" si="30"/>
        <v>348.83785409064308</v>
      </c>
      <c r="AN39" s="65">
        <f t="shared" si="31"/>
        <v>0.19655469190382616</v>
      </c>
      <c r="AO39" s="42">
        <f t="shared" si="32"/>
        <v>24.797972069468297</v>
      </c>
      <c r="AP39" s="42">
        <f t="shared" si="33"/>
        <v>8.5701747592787658</v>
      </c>
      <c r="AQ39" s="42">
        <f t="shared" si="34"/>
        <v>8.5701747592787658</v>
      </c>
      <c r="AR39" s="42">
        <f t="shared" si="35"/>
        <v>348.83785409064308</v>
      </c>
      <c r="AS39" s="65">
        <f t="shared" si="36"/>
        <v>0.1770029999783492</v>
      </c>
      <c r="AT39" s="42">
        <f t="shared" si="37"/>
        <v>17.712837192477355</v>
      </c>
    </row>
    <row r="40" spans="1:46" x14ac:dyDescent="0.35">
      <c r="A40" s="3" t="str">
        <f>Weather_Site!A43</f>
        <v>Sat</v>
      </c>
      <c r="B40" s="58">
        <f>Weather_Site!B43</f>
        <v>0</v>
      </c>
      <c r="C40" s="59">
        <f>Weather_Site!C43</f>
        <v>0</v>
      </c>
      <c r="D40" s="3">
        <f>Weather_Site!D43</f>
        <v>0</v>
      </c>
      <c r="E40" s="3">
        <f>Weather_Site!E43</f>
        <v>0</v>
      </c>
      <c r="F40" s="3">
        <f>Weather_Site!F43</f>
        <v>0</v>
      </c>
      <c r="G40" s="3">
        <f>Weather_Site!G43</f>
        <v>0</v>
      </c>
      <c r="H40" s="27">
        <f>IF(Weather_Site!M43&lt;180,Weather_Site!M43+180,Weather_Site!M43-180)</f>
        <v>180</v>
      </c>
      <c r="I40" s="60">
        <f t="shared" si="0"/>
        <v>0.5583816659565537</v>
      </c>
      <c r="J40" s="61">
        <f t="shared" si="1"/>
        <v>9.5749999999999993</v>
      </c>
      <c r="K40" s="30">
        <f t="shared" si="2"/>
        <v>0.35554622857763796</v>
      </c>
      <c r="L40" s="30">
        <f t="shared" si="3"/>
        <v>0.35653500000000005</v>
      </c>
      <c r="M40" s="30">
        <f t="shared" si="4"/>
        <v>0.32869000000000004</v>
      </c>
      <c r="N40" s="30">
        <f t="shared" si="5"/>
        <v>0.35554622857763796</v>
      </c>
      <c r="O40" s="31">
        <f t="shared" si="6"/>
        <v>0.89274995615366604</v>
      </c>
      <c r="P40" s="30">
        <f t="shared" si="7"/>
        <v>1.7140349518557533E-2</v>
      </c>
      <c r="Q40" s="62" t="e">
        <f t="shared" si="8"/>
        <v>#NUM!</v>
      </c>
      <c r="R40" s="62">
        <f t="shared" si="9"/>
        <v>1.7140349518557533E-2</v>
      </c>
      <c r="S40" s="62" t="e">
        <f t="shared" si="10"/>
        <v>#NUM!</v>
      </c>
      <c r="T40" s="62" t="e">
        <f t="shared" si="11"/>
        <v>#NUM!</v>
      </c>
      <c r="U40" s="379">
        <f t="shared" si="12"/>
        <v>0</v>
      </c>
      <c r="V40" s="63">
        <f t="shared" si="13"/>
        <v>17.140349518557532</v>
      </c>
      <c r="W40" s="42">
        <f t="shared" si="14"/>
        <v>17.140349518557532</v>
      </c>
      <c r="X40" s="63">
        <f t="shared" si="15"/>
        <v>444.06201808262938</v>
      </c>
      <c r="Y40" s="65">
        <f t="shared" si="16"/>
        <v>0.50052126264423036</v>
      </c>
      <c r="Z40" s="42">
        <f t="shared" si="17"/>
        <v>53.13851157743207</v>
      </c>
      <c r="AA40" s="42">
        <f t="shared" si="18"/>
        <v>17.140349518557532</v>
      </c>
      <c r="AB40" s="42">
        <f t="shared" si="19"/>
        <v>17.140349518557532</v>
      </c>
      <c r="AC40" s="42">
        <f t="shared" si="20"/>
        <v>348.83785409064308</v>
      </c>
      <c r="AD40" s="65">
        <f t="shared" si="21"/>
        <v>0.21965677651711127</v>
      </c>
      <c r="AE40" s="42">
        <f t="shared" si="22"/>
        <v>35.425674384954711</v>
      </c>
      <c r="AF40" s="42">
        <f t="shared" si="23"/>
        <v>0</v>
      </c>
      <c r="AG40" s="42">
        <f t="shared" si="24"/>
        <v>0</v>
      </c>
      <c r="AH40" s="42">
        <f t="shared" si="25"/>
        <v>174.57763398530821</v>
      </c>
      <c r="AI40" s="65">
        <f t="shared" si="26"/>
        <v>3.038128512836093E-2</v>
      </c>
      <c r="AJ40" s="42">
        <f t="shared" si="27"/>
        <v>0</v>
      </c>
      <c r="AK40" s="42">
        <f t="shared" si="28"/>
        <v>11.998244662990272</v>
      </c>
      <c r="AL40" s="42">
        <f t="shared" si="29"/>
        <v>11.998244662990272</v>
      </c>
      <c r="AM40" s="42">
        <f t="shared" si="30"/>
        <v>348.83785409064308</v>
      </c>
      <c r="AN40" s="65">
        <f t="shared" si="31"/>
        <v>0.19655469190382616</v>
      </c>
      <c r="AO40" s="42">
        <f t="shared" si="32"/>
        <v>24.797972069468297</v>
      </c>
      <c r="AP40" s="42">
        <f t="shared" si="33"/>
        <v>8.5701747592787658</v>
      </c>
      <c r="AQ40" s="42">
        <f t="shared" si="34"/>
        <v>8.5701747592787658</v>
      </c>
      <c r="AR40" s="42">
        <f t="shared" si="35"/>
        <v>348.83785409064308</v>
      </c>
      <c r="AS40" s="65">
        <f t="shared" si="36"/>
        <v>0.1770029999783492</v>
      </c>
      <c r="AT40" s="42">
        <f t="shared" si="37"/>
        <v>17.712837192477355</v>
      </c>
    </row>
    <row r="41" spans="1:46" x14ac:dyDescent="0.35">
      <c r="A41" s="3" t="str">
        <f>Weather_Site!A44</f>
        <v>Sat</v>
      </c>
      <c r="B41" s="58">
        <f>Weather_Site!B44</f>
        <v>0</v>
      </c>
      <c r="C41" s="59">
        <f>Weather_Site!C44</f>
        <v>0</v>
      </c>
      <c r="D41" s="3">
        <f>Weather_Site!D44</f>
        <v>0</v>
      </c>
      <c r="E41" s="3">
        <f>Weather_Site!E44</f>
        <v>0</v>
      </c>
      <c r="F41" s="3">
        <f>Weather_Site!F44</f>
        <v>0</v>
      </c>
      <c r="G41" s="3">
        <f>Weather_Site!G44</f>
        <v>0</v>
      </c>
      <c r="H41" s="27">
        <f>IF(Weather_Site!M44&lt;180,Weather_Site!M44+180,Weather_Site!M44-180)</f>
        <v>180</v>
      </c>
      <c r="I41" s="60">
        <f t="shared" si="0"/>
        <v>0.5583816659565537</v>
      </c>
      <c r="J41" s="61">
        <f t="shared" si="1"/>
        <v>9.5749999999999993</v>
      </c>
      <c r="K41" s="30">
        <f t="shared" si="2"/>
        <v>0.35554622857763796</v>
      </c>
      <c r="L41" s="30">
        <f t="shared" si="3"/>
        <v>0.35653500000000005</v>
      </c>
      <c r="M41" s="30">
        <f t="shared" si="4"/>
        <v>0.32869000000000004</v>
      </c>
      <c r="N41" s="30">
        <f t="shared" si="5"/>
        <v>0.35554622857763796</v>
      </c>
      <c r="O41" s="31">
        <f t="shared" si="6"/>
        <v>0.89274995615366604</v>
      </c>
      <c r="P41" s="30">
        <f t="shared" si="7"/>
        <v>1.7140349518557533E-2</v>
      </c>
      <c r="Q41" s="62" t="e">
        <f t="shared" si="8"/>
        <v>#NUM!</v>
      </c>
      <c r="R41" s="62">
        <f t="shared" si="9"/>
        <v>1.7140349518557533E-2</v>
      </c>
      <c r="S41" s="62" t="e">
        <f t="shared" si="10"/>
        <v>#NUM!</v>
      </c>
      <c r="T41" s="62" t="e">
        <f t="shared" si="11"/>
        <v>#NUM!</v>
      </c>
      <c r="U41" s="379">
        <f t="shared" si="12"/>
        <v>0</v>
      </c>
      <c r="V41" s="63">
        <f t="shared" si="13"/>
        <v>17.140349518557532</v>
      </c>
      <c r="W41" s="42">
        <f t="shared" si="14"/>
        <v>17.140349518557532</v>
      </c>
      <c r="X41" s="63">
        <f t="shared" si="15"/>
        <v>444.06201808262938</v>
      </c>
      <c r="Y41" s="65">
        <f t="shared" si="16"/>
        <v>0.50052126264423036</v>
      </c>
      <c r="Z41" s="42">
        <f t="shared" si="17"/>
        <v>53.13851157743207</v>
      </c>
      <c r="AA41" s="42">
        <f t="shared" si="18"/>
        <v>17.140349518557532</v>
      </c>
      <c r="AB41" s="42">
        <f t="shared" si="19"/>
        <v>17.140349518557532</v>
      </c>
      <c r="AC41" s="42">
        <f t="shared" si="20"/>
        <v>348.83785409064308</v>
      </c>
      <c r="AD41" s="65">
        <f t="shared" si="21"/>
        <v>0.21965677651711127</v>
      </c>
      <c r="AE41" s="42">
        <f t="shared" si="22"/>
        <v>35.425674384954711</v>
      </c>
      <c r="AF41" s="42">
        <f t="shared" si="23"/>
        <v>0</v>
      </c>
      <c r="AG41" s="42">
        <f t="shared" si="24"/>
        <v>0</v>
      </c>
      <c r="AH41" s="42">
        <f t="shared" si="25"/>
        <v>174.57763398530821</v>
      </c>
      <c r="AI41" s="65">
        <f t="shared" si="26"/>
        <v>3.038128512836093E-2</v>
      </c>
      <c r="AJ41" s="42">
        <f t="shared" si="27"/>
        <v>0</v>
      </c>
      <c r="AK41" s="42">
        <f t="shared" si="28"/>
        <v>11.998244662990272</v>
      </c>
      <c r="AL41" s="42">
        <f t="shared" si="29"/>
        <v>11.998244662990272</v>
      </c>
      <c r="AM41" s="42">
        <f t="shared" si="30"/>
        <v>348.83785409064308</v>
      </c>
      <c r="AN41" s="65">
        <f t="shared" si="31"/>
        <v>0.19655469190382616</v>
      </c>
      <c r="AO41" s="42">
        <f t="shared" si="32"/>
        <v>24.797972069468297</v>
      </c>
      <c r="AP41" s="42">
        <f t="shared" si="33"/>
        <v>8.5701747592787658</v>
      </c>
      <c r="AQ41" s="42">
        <f t="shared" si="34"/>
        <v>8.5701747592787658</v>
      </c>
      <c r="AR41" s="42">
        <f t="shared" si="35"/>
        <v>348.83785409064308</v>
      </c>
      <c r="AS41" s="65">
        <f t="shared" si="36"/>
        <v>0.1770029999783492</v>
      </c>
      <c r="AT41" s="42">
        <f t="shared" si="37"/>
        <v>17.712837192477355</v>
      </c>
    </row>
    <row r="42" spans="1:46" x14ac:dyDescent="0.35">
      <c r="A42" s="3" t="str">
        <f>Weather_Site!A45</f>
        <v>Sat</v>
      </c>
      <c r="B42" s="58">
        <f>Weather_Site!B45</f>
        <v>0</v>
      </c>
      <c r="C42" s="59">
        <f>Weather_Site!C45</f>
        <v>0</v>
      </c>
      <c r="D42" s="3">
        <f>Weather_Site!D45</f>
        <v>0</v>
      </c>
      <c r="E42" s="3">
        <f>Weather_Site!E45</f>
        <v>0</v>
      </c>
      <c r="F42" s="3">
        <f>Weather_Site!F45</f>
        <v>0</v>
      </c>
      <c r="G42" s="3">
        <f>Weather_Site!G45</f>
        <v>0</v>
      </c>
      <c r="H42" s="27">
        <f>IF(Weather_Site!M45&lt;180,Weather_Site!M45+180,Weather_Site!M45-180)</f>
        <v>180</v>
      </c>
      <c r="I42" s="60">
        <f t="shared" si="0"/>
        <v>0.5583816659565537</v>
      </c>
      <c r="J42" s="61">
        <f t="shared" si="1"/>
        <v>9.5749999999999993</v>
      </c>
      <c r="K42" s="30">
        <f t="shared" si="2"/>
        <v>0.35554622857763796</v>
      </c>
      <c r="L42" s="30">
        <f t="shared" si="3"/>
        <v>0.35653500000000005</v>
      </c>
      <c r="M42" s="30">
        <f t="shared" si="4"/>
        <v>0.32869000000000004</v>
      </c>
      <c r="N42" s="30">
        <f t="shared" si="5"/>
        <v>0.35554622857763796</v>
      </c>
      <c r="O42" s="31">
        <f t="shared" si="6"/>
        <v>0.89274995615366604</v>
      </c>
      <c r="P42" s="30">
        <f t="shared" si="7"/>
        <v>1.7140349518557533E-2</v>
      </c>
      <c r="Q42" s="62" t="e">
        <f t="shared" si="8"/>
        <v>#NUM!</v>
      </c>
      <c r="R42" s="62">
        <f t="shared" si="9"/>
        <v>1.7140349518557533E-2</v>
      </c>
      <c r="S42" s="62" t="e">
        <f t="shared" si="10"/>
        <v>#NUM!</v>
      </c>
      <c r="T42" s="62" t="e">
        <f t="shared" si="11"/>
        <v>#NUM!</v>
      </c>
      <c r="U42" s="379">
        <f t="shared" si="12"/>
        <v>0</v>
      </c>
      <c r="V42" s="63">
        <f t="shared" si="13"/>
        <v>17.140349518557532</v>
      </c>
      <c r="W42" s="42">
        <f t="shared" si="14"/>
        <v>17.140349518557532</v>
      </c>
      <c r="X42" s="63">
        <f t="shared" si="15"/>
        <v>444.06201808262938</v>
      </c>
      <c r="Y42" s="65">
        <f t="shared" si="16"/>
        <v>0.50052126264423036</v>
      </c>
      <c r="Z42" s="42">
        <f t="shared" si="17"/>
        <v>53.13851157743207</v>
      </c>
      <c r="AA42" s="42">
        <f t="shared" si="18"/>
        <v>17.140349518557532</v>
      </c>
      <c r="AB42" s="42">
        <f t="shared" si="19"/>
        <v>17.140349518557532</v>
      </c>
      <c r="AC42" s="42">
        <f t="shared" si="20"/>
        <v>348.83785409064308</v>
      </c>
      <c r="AD42" s="65">
        <f t="shared" si="21"/>
        <v>0.21965677651711127</v>
      </c>
      <c r="AE42" s="42">
        <f t="shared" si="22"/>
        <v>35.425674384954711</v>
      </c>
      <c r="AF42" s="42">
        <f t="shared" si="23"/>
        <v>0</v>
      </c>
      <c r="AG42" s="42">
        <f t="shared" si="24"/>
        <v>0</v>
      </c>
      <c r="AH42" s="42">
        <f t="shared" si="25"/>
        <v>174.57763398530821</v>
      </c>
      <c r="AI42" s="65">
        <f t="shared" si="26"/>
        <v>3.038128512836093E-2</v>
      </c>
      <c r="AJ42" s="42">
        <f t="shared" si="27"/>
        <v>0</v>
      </c>
      <c r="AK42" s="42">
        <f t="shared" si="28"/>
        <v>11.998244662990272</v>
      </c>
      <c r="AL42" s="42">
        <f t="shared" si="29"/>
        <v>11.998244662990272</v>
      </c>
      <c r="AM42" s="42">
        <f t="shared" si="30"/>
        <v>348.83785409064308</v>
      </c>
      <c r="AN42" s="65">
        <f t="shared" si="31"/>
        <v>0.19655469190382616</v>
      </c>
      <c r="AO42" s="42">
        <f t="shared" si="32"/>
        <v>24.797972069468297</v>
      </c>
      <c r="AP42" s="42">
        <f t="shared" si="33"/>
        <v>8.5701747592787658</v>
      </c>
      <c r="AQ42" s="42">
        <f t="shared" si="34"/>
        <v>8.5701747592787658</v>
      </c>
      <c r="AR42" s="42">
        <f t="shared" si="35"/>
        <v>348.83785409064308</v>
      </c>
      <c r="AS42" s="65">
        <f t="shared" si="36"/>
        <v>0.1770029999783492</v>
      </c>
      <c r="AT42" s="42">
        <f t="shared" si="37"/>
        <v>17.712837192477355</v>
      </c>
    </row>
    <row r="43" spans="1:46" x14ac:dyDescent="0.35">
      <c r="A43" s="3" t="str">
        <f>Weather_Site!A46</f>
        <v>Sat</v>
      </c>
      <c r="B43" s="58">
        <f>Weather_Site!B46</f>
        <v>0</v>
      </c>
      <c r="C43" s="59">
        <f>Weather_Site!C46</f>
        <v>0</v>
      </c>
      <c r="D43" s="3">
        <f>Weather_Site!D46</f>
        <v>0</v>
      </c>
      <c r="E43" s="3">
        <f>Weather_Site!E46</f>
        <v>0</v>
      </c>
      <c r="F43" s="3">
        <f>Weather_Site!F46</f>
        <v>0</v>
      </c>
      <c r="G43" s="3">
        <f>Weather_Site!G46</f>
        <v>0</v>
      </c>
      <c r="H43" s="27">
        <f>IF(Weather_Site!M46&lt;180,Weather_Site!M46+180,Weather_Site!M46-180)</f>
        <v>180</v>
      </c>
      <c r="I43" s="60">
        <f t="shared" si="0"/>
        <v>0.5583816659565537</v>
      </c>
      <c r="J43" s="61">
        <f t="shared" si="1"/>
        <v>9.5749999999999993</v>
      </c>
      <c r="K43" s="30">
        <f t="shared" si="2"/>
        <v>0.35554622857763796</v>
      </c>
      <c r="L43" s="30">
        <f t="shared" si="3"/>
        <v>0.35653500000000005</v>
      </c>
      <c r="M43" s="30">
        <f t="shared" si="4"/>
        <v>0.32869000000000004</v>
      </c>
      <c r="N43" s="30">
        <f t="shared" si="5"/>
        <v>0.35554622857763796</v>
      </c>
      <c r="O43" s="31">
        <f t="shared" si="6"/>
        <v>0.89274995615366604</v>
      </c>
      <c r="P43" s="30">
        <f t="shared" si="7"/>
        <v>1.7140349518557533E-2</v>
      </c>
      <c r="Q43" s="62" t="e">
        <f t="shared" si="8"/>
        <v>#NUM!</v>
      </c>
      <c r="R43" s="62">
        <f t="shared" si="9"/>
        <v>1.7140349518557533E-2</v>
      </c>
      <c r="S43" s="62" t="e">
        <f t="shared" si="10"/>
        <v>#NUM!</v>
      </c>
      <c r="T43" s="62" t="e">
        <f t="shared" si="11"/>
        <v>#NUM!</v>
      </c>
      <c r="U43" s="379">
        <f t="shared" si="12"/>
        <v>0</v>
      </c>
      <c r="V43" s="63">
        <f t="shared" si="13"/>
        <v>17.140349518557532</v>
      </c>
      <c r="W43" s="42">
        <f t="shared" si="14"/>
        <v>17.140349518557532</v>
      </c>
      <c r="X43" s="63">
        <f t="shared" si="15"/>
        <v>444.06201808262938</v>
      </c>
      <c r="Y43" s="65">
        <f t="shared" si="16"/>
        <v>0.50052126264423036</v>
      </c>
      <c r="Z43" s="42">
        <f t="shared" si="17"/>
        <v>53.13851157743207</v>
      </c>
      <c r="AA43" s="42">
        <f t="shared" si="18"/>
        <v>17.140349518557532</v>
      </c>
      <c r="AB43" s="42">
        <f t="shared" si="19"/>
        <v>17.140349518557532</v>
      </c>
      <c r="AC43" s="42">
        <f t="shared" si="20"/>
        <v>348.83785409064308</v>
      </c>
      <c r="AD43" s="65">
        <f t="shared" si="21"/>
        <v>0.21965677651711127</v>
      </c>
      <c r="AE43" s="42">
        <f t="shared" si="22"/>
        <v>35.425674384954711</v>
      </c>
      <c r="AF43" s="42">
        <f t="shared" si="23"/>
        <v>0</v>
      </c>
      <c r="AG43" s="42">
        <f t="shared" si="24"/>
        <v>0</v>
      </c>
      <c r="AH43" s="42">
        <f t="shared" si="25"/>
        <v>174.57763398530821</v>
      </c>
      <c r="AI43" s="65">
        <f t="shared" si="26"/>
        <v>3.038128512836093E-2</v>
      </c>
      <c r="AJ43" s="42">
        <f t="shared" si="27"/>
        <v>0</v>
      </c>
      <c r="AK43" s="42">
        <f t="shared" si="28"/>
        <v>11.998244662990272</v>
      </c>
      <c r="AL43" s="42">
        <f t="shared" si="29"/>
        <v>11.998244662990272</v>
      </c>
      <c r="AM43" s="42">
        <f t="shared" si="30"/>
        <v>348.83785409064308</v>
      </c>
      <c r="AN43" s="65">
        <f t="shared" si="31"/>
        <v>0.19655469190382616</v>
      </c>
      <c r="AO43" s="42">
        <f t="shared" si="32"/>
        <v>24.797972069468297</v>
      </c>
      <c r="AP43" s="42">
        <f t="shared" si="33"/>
        <v>8.5701747592787658</v>
      </c>
      <c r="AQ43" s="42">
        <f t="shared" si="34"/>
        <v>8.5701747592787658</v>
      </c>
      <c r="AR43" s="42">
        <f t="shared" si="35"/>
        <v>348.83785409064308</v>
      </c>
      <c r="AS43" s="65">
        <f t="shared" si="36"/>
        <v>0.1770029999783492</v>
      </c>
      <c r="AT43" s="42">
        <f t="shared" si="37"/>
        <v>17.712837192477355</v>
      </c>
    </row>
    <row r="44" spans="1:46" x14ac:dyDescent="0.35">
      <c r="A44" s="66" t="str">
        <f>Weather_Site!A47</f>
        <v>Sat</v>
      </c>
      <c r="B44" s="67">
        <f>Weather_Site!B47</f>
        <v>0</v>
      </c>
      <c r="C44" s="68">
        <f>Weather_Site!C47</f>
        <v>0</v>
      </c>
      <c r="D44" s="66">
        <f>Weather_Site!D47</f>
        <v>0</v>
      </c>
      <c r="E44" s="66">
        <f>Weather_Site!E47</f>
        <v>0</v>
      </c>
      <c r="F44" s="66">
        <f>Weather_Site!F47</f>
        <v>0</v>
      </c>
      <c r="G44" s="66">
        <f>Weather_Site!G47</f>
        <v>0</v>
      </c>
      <c r="H44" s="48">
        <f>IF(Weather_Site!M47&lt;180,Weather_Site!M47+180,Weather_Site!M47-180)</f>
        <v>180</v>
      </c>
      <c r="I44" s="69">
        <f t="shared" si="0"/>
        <v>0.5583816659565537</v>
      </c>
      <c r="J44" s="70">
        <f t="shared" si="1"/>
        <v>9.5749999999999993</v>
      </c>
      <c r="K44" s="55">
        <f t="shared" si="2"/>
        <v>0.35554622857763796</v>
      </c>
      <c r="L44" s="55">
        <f t="shared" si="3"/>
        <v>0.35653500000000005</v>
      </c>
      <c r="M44" s="55">
        <f t="shared" si="4"/>
        <v>0.32869000000000004</v>
      </c>
      <c r="N44" s="55">
        <f t="shared" si="5"/>
        <v>0.35554622857763796</v>
      </c>
      <c r="O44" s="54">
        <f t="shared" si="6"/>
        <v>0.89274995615366604</v>
      </c>
      <c r="P44" s="55">
        <f t="shared" si="7"/>
        <v>1.7140349518557533E-2</v>
      </c>
      <c r="Q44" s="55" t="e">
        <f t="shared" si="8"/>
        <v>#NUM!</v>
      </c>
      <c r="R44" s="55">
        <f t="shared" si="9"/>
        <v>1.7140349518557533E-2</v>
      </c>
      <c r="S44" s="55" t="e">
        <f t="shared" si="10"/>
        <v>#NUM!</v>
      </c>
      <c r="T44" s="55" t="e">
        <f t="shared" si="11"/>
        <v>#NUM!</v>
      </c>
      <c r="U44" s="379">
        <f t="shared" si="12"/>
        <v>0</v>
      </c>
      <c r="V44" s="71">
        <f t="shared" si="13"/>
        <v>17.140349518557532</v>
      </c>
      <c r="W44" s="53">
        <f t="shared" si="14"/>
        <v>17.140349518557532</v>
      </c>
      <c r="X44" s="71">
        <f t="shared" si="15"/>
        <v>444.06201808262938</v>
      </c>
      <c r="Y44" s="72">
        <f t="shared" si="16"/>
        <v>0.50052126264423036</v>
      </c>
      <c r="Z44" s="53">
        <f t="shared" si="17"/>
        <v>53.13851157743207</v>
      </c>
      <c r="AA44" s="53">
        <f t="shared" si="18"/>
        <v>17.140349518557532</v>
      </c>
      <c r="AB44" s="53">
        <f t="shared" si="19"/>
        <v>17.140349518557532</v>
      </c>
      <c r="AC44" s="53">
        <f t="shared" si="20"/>
        <v>348.83785409064308</v>
      </c>
      <c r="AD44" s="72">
        <f t="shared" si="21"/>
        <v>0.21965677651711127</v>
      </c>
      <c r="AE44" s="53">
        <f t="shared" si="22"/>
        <v>35.425674384954711</v>
      </c>
      <c r="AF44" s="53">
        <f t="shared" si="23"/>
        <v>0</v>
      </c>
      <c r="AG44" s="53">
        <f t="shared" si="24"/>
        <v>0</v>
      </c>
      <c r="AH44" s="53">
        <f t="shared" si="25"/>
        <v>174.57763398530821</v>
      </c>
      <c r="AI44" s="72">
        <f t="shared" si="26"/>
        <v>3.038128512836093E-2</v>
      </c>
      <c r="AJ44" s="53">
        <f t="shared" si="27"/>
        <v>0</v>
      </c>
      <c r="AK44" s="53">
        <f t="shared" si="28"/>
        <v>11.998244662990272</v>
      </c>
      <c r="AL44" s="53">
        <f t="shared" si="29"/>
        <v>11.998244662990272</v>
      </c>
      <c r="AM44" s="53">
        <f t="shared" si="30"/>
        <v>348.83785409064308</v>
      </c>
      <c r="AN44" s="72">
        <f t="shared" si="31"/>
        <v>0.19655469190382616</v>
      </c>
      <c r="AO44" s="53">
        <f t="shared" si="32"/>
        <v>24.797972069468297</v>
      </c>
      <c r="AP44" s="53">
        <f t="shared" si="33"/>
        <v>8.5701747592787658</v>
      </c>
      <c r="AQ44" s="53">
        <f t="shared" si="34"/>
        <v>8.5701747592787658</v>
      </c>
      <c r="AR44" s="53">
        <f t="shared" si="35"/>
        <v>348.83785409064308</v>
      </c>
      <c r="AS44" s="72">
        <f t="shared" si="36"/>
        <v>0.1770029999783492</v>
      </c>
      <c r="AT44" s="53">
        <f t="shared" si="37"/>
        <v>17.712837192477355</v>
      </c>
    </row>
    <row r="45" spans="1:46" x14ac:dyDescent="0.35">
      <c r="A45" s="66" t="str">
        <f>Weather_Site!A48</f>
        <v>Sat</v>
      </c>
      <c r="B45" s="67">
        <f>Weather_Site!B48</f>
        <v>0</v>
      </c>
      <c r="C45" s="68">
        <f>Weather_Site!C48</f>
        <v>0</v>
      </c>
      <c r="D45" s="66">
        <f>Weather_Site!D48</f>
        <v>0</v>
      </c>
      <c r="E45" s="66">
        <f>Weather_Site!E48</f>
        <v>0</v>
      </c>
      <c r="F45" s="66">
        <f>Weather_Site!F48</f>
        <v>0</v>
      </c>
      <c r="G45" s="66">
        <f>Weather_Site!G48</f>
        <v>0</v>
      </c>
      <c r="H45" s="48">
        <f>IF(Weather_Site!M48&lt;180,Weather_Site!M48+180,Weather_Site!M48-180)</f>
        <v>180</v>
      </c>
      <c r="I45" s="69">
        <f t="shared" si="0"/>
        <v>0.5583816659565537</v>
      </c>
      <c r="J45" s="70">
        <f t="shared" si="1"/>
        <v>9.5749999999999993</v>
      </c>
      <c r="K45" s="55">
        <f t="shared" si="2"/>
        <v>0.35554622857763796</v>
      </c>
      <c r="L45" s="55">
        <f t="shared" si="3"/>
        <v>0.35653500000000005</v>
      </c>
      <c r="M45" s="55">
        <f t="shared" si="4"/>
        <v>0.32869000000000004</v>
      </c>
      <c r="N45" s="55">
        <f t="shared" si="5"/>
        <v>0.35554622857763796</v>
      </c>
      <c r="O45" s="54">
        <f t="shared" si="6"/>
        <v>0.89274995615366604</v>
      </c>
      <c r="P45" s="55">
        <f t="shared" si="7"/>
        <v>1.7140349518557533E-2</v>
      </c>
      <c r="Q45" s="55" t="e">
        <f t="shared" si="8"/>
        <v>#NUM!</v>
      </c>
      <c r="R45" s="55">
        <f t="shared" si="9"/>
        <v>1.7140349518557533E-2</v>
      </c>
      <c r="S45" s="55" t="e">
        <f t="shared" si="10"/>
        <v>#NUM!</v>
      </c>
      <c r="T45" s="55" t="e">
        <f t="shared" si="11"/>
        <v>#NUM!</v>
      </c>
      <c r="U45" s="379">
        <f t="shared" si="12"/>
        <v>0</v>
      </c>
      <c r="V45" s="71">
        <f t="shared" si="13"/>
        <v>17.140349518557532</v>
      </c>
      <c r="W45" s="53">
        <f t="shared" si="14"/>
        <v>17.140349518557532</v>
      </c>
      <c r="X45" s="71">
        <f t="shared" si="15"/>
        <v>444.06201808262938</v>
      </c>
      <c r="Y45" s="72">
        <f t="shared" si="16"/>
        <v>0.50052126264423036</v>
      </c>
      <c r="Z45" s="53">
        <f t="shared" si="17"/>
        <v>53.13851157743207</v>
      </c>
      <c r="AA45" s="53">
        <f t="shared" si="18"/>
        <v>17.140349518557532</v>
      </c>
      <c r="AB45" s="53">
        <f t="shared" si="19"/>
        <v>17.140349518557532</v>
      </c>
      <c r="AC45" s="53">
        <f t="shared" si="20"/>
        <v>348.83785409064308</v>
      </c>
      <c r="AD45" s="72">
        <f t="shared" si="21"/>
        <v>0.21965677651711127</v>
      </c>
      <c r="AE45" s="53">
        <f t="shared" si="22"/>
        <v>35.425674384954711</v>
      </c>
      <c r="AF45" s="53">
        <f t="shared" si="23"/>
        <v>0</v>
      </c>
      <c r="AG45" s="53">
        <f t="shared" si="24"/>
        <v>0</v>
      </c>
      <c r="AH45" s="53">
        <f t="shared" si="25"/>
        <v>174.57763398530821</v>
      </c>
      <c r="AI45" s="72">
        <f t="shared" si="26"/>
        <v>3.038128512836093E-2</v>
      </c>
      <c r="AJ45" s="53">
        <f t="shared" si="27"/>
        <v>0</v>
      </c>
      <c r="AK45" s="53">
        <f t="shared" si="28"/>
        <v>11.998244662990272</v>
      </c>
      <c r="AL45" s="53">
        <f t="shared" si="29"/>
        <v>11.998244662990272</v>
      </c>
      <c r="AM45" s="53">
        <f t="shared" si="30"/>
        <v>348.83785409064308</v>
      </c>
      <c r="AN45" s="72">
        <f t="shared" si="31"/>
        <v>0.19655469190382616</v>
      </c>
      <c r="AO45" s="53">
        <f t="shared" si="32"/>
        <v>24.797972069468297</v>
      </c>
      <c r="AP45" s="53">
        <f t="shared" si="33"/>
        <v>8.5701747592787658</v>
      </c>
      <c r="AQ45" s="53">
        <f t="shared" si="34"/>
        <v>8.5701747592787658</v>
      </c>
      <c r="AR45" s="53">
        <f t="shared" si="35"/>
        <v>348.83785409064308</v>
      </c>
      <c r="AS45" s="72">
        <f t="shared" si="36"/>
        <v>0.1770029999783492</v>
      </c>
      <c r="AT45" s="53">
        <f t="shared" si="37"/>
        <v>17.712837192477355</v>
      </c>
    </row>
    <row r="46" spans="1:46" x14ac:dyDescent="0.35">
      <c r="A46" s="66" t="str">
        <f>Weather_Site!A49</f>
        <v>Sat</v>
      </c>
      <c r="B46" s="67">
        <f>Weather_Site!B49</f>
        <v>0</v>
      </c>
      <c r="C46" s="68">
        <f>Weather_Site!C49</f>
        <v>0</v>
      </c>
      <c r="D46" s="66">
        <f>Weather_Site!D49</f>
        <v>0</v>
      </c>
      <c r="E46" s="66">
        <f>Weather_Site!E49</f>
        <v>0</v>
      </c>
      <c r="F46" s="66">
        <f>Weather_Site!F49</f>
        <v>0</v>
      </c>
      <c r="G46" s="66">
        <f>Weather_Site!G49</f>
        <v>0</v>
      </c>
      <c r="H46" s="48">
        <f>IF(Weather_Site!M49&lt;180,Weather_Site!M49+180,Weather_Site!M49-180)</f>
        <v>180</v>
      </c>
      <c r="I46" s="69">
        <f t="shared" si="0"/>
        <v>0.5583816659565537</v>
      </c>
      <c r="J46" s="70">
        <f t="shared" si="1"/>
        <v>9.5749999999999993</v>
      </c>
      <c r="K46" s="55">
        <f t="shared" si="2"/>
        <v>0.35554622857763796</v>
      </c>
      <c r="L46" s="55">
        <f t="shared" si="3"/>
        <v>0.35653500000000005</v>
      </c>
      <c r="M46" s="55">
        <f t="shared" si="4"/>
        <v>0.32869000000000004</v>
      </c>
      <c r="N46" s="55">
        <f t="shared" si="5"/>
        <v>0.35554622857763796</v>
      </c>
      <c r="O46" s="54">
        <f t="shared" si="6"/>
        <v>0.89274995615366604</v>
      </c>
      <c r="P46" s="55">
        <f t="shared" si="7"/>
        <v>1.7140349518557533E-2</v>
      </c>
      <c r="Q46" s="55" t="e">
        <f t="shared" si="8"/>
        <v>#NUM!</v>
      </c>
      <c r="R46" s="55">
        <f t="shared" si="9"/>
        <v>1.7140349518557533E-2</v>
      </c>
      <c r="S46" s="55" t="e">
        <f t="shared" si="10"/>
        <v>#NUM!</v>
      </c>
      <c r="T46" s="55" t="e">
        <f t="shared" si="11"/>
        <v>#NUM!</v>
      </c>
      <c r="U46" s="379">
        <f t="shared" si="12"/>
        <v>0</v>
      </c>
      <c r="V46" s="71">
        <f t="shared" si="13"/>
        <v>17.140349518557532</v>
      </c>
      <c r="W46" s="53">
        <f t="shared" si="14"/>
        <v>17.140349518557532</v>
      </c>
      <c r="X46" s="71">
        <f t="shared" si="15"/>
        <v>444.06201808262938</v>
      </c>
      <c r="Y46" s="72">
        <f t="shared" si="16"/>
        <v>0.50052126264423036</v>
      </c>
      <c r="Z46" s="53">
        <f t="shared" si="17"/>
        <v>53.13851157743207</v>
      </c>
      <c r="AA46" s="53">
        <f t="shared" si="18"/>
        <v>17.140349518557532</v>
      </c>
      <c r="AB46" s="53">
        <f t="shared" si="19"/>
        <v>17.140349518557532</v>
      </c>
      <c r="AC46" s="53">
        <f t="shared" si="20"/>
        <v>348.83785409064308</v>
      </c>
      <c r="AD46" s="72">
        <f t="shared" si="21"/>
        <v>0.21965677651711127</v>
      </c>
      <c r="AE46" s="53">
        <f t="shared" si="22"/>
        <v>35.425674384954711</v>
      </c>
      <c r="AF46" s="53">
        <f t="shared" si="23"/>
        <v>0</v>
      </c>
      <c r="AG46" s="53">
        <f t="shared" si="24"/>
        <v>0</v>
      </c>
      <c r="AH46" s="53">
        <f t="shared" si="25"/>
        <v>174.57763398530821</v>
      </c>
      <c r="AI46" s="72">
        <f t="shared" si="26"/>
        <v>3.038128512836093E-2</v>
      </c>
      <c r="AJ46" s="53">
        <f t="shared" si="27"/>
        <v>0</v>
      </c>
      <c r="AK46" s="53">
        <f t="shared" si="28"/>
        <v>11.998244662990272</v>
      </c>
      <c r="AL46" s="53">
        <f t="shared" si="29"/>
        <v>11.998244662990272</v>
      </c>
      <c r="AM46" s="53">
        <f t="shared" si="30"/>
        <v>348.83785409064308</v>
      </c>
      <c r="AN46" s="72">
        <f t="shared" si="31"/>
        <v>0.19655469190382616</v>
      </c>
      <c r="AO46" s="53">
        <f t="shared" si="32"/>
        <v>24.797972069468297</v>
      </c>
      <c r="AP46" s="53">
        <f t="shared" si="33"/>
        <v>8.5701747592787658</v>
      </c>
      <c r="AQ46" s="53">
        <f t="shared" si="34"/>
        <v>8.5701747592787658</v>
      </c>
      <c r="AR46" s="53">
        <f t="shared" si="35"/>
        <v>348.83785409064308</v>
      </c>
      <c r="AS46" s="72">
        <f t="shared" si="36"/>
        <v>0.1770029999783492</v>
      </c>
      <c r="AT46" s="53">
        <f t="shared" si="37"/>
        <v>17.712837192477355</v>
      </c>
    </row>
    <row r="47" spans="1:46" x14ac:dyDescent="0.35">
      <c r="A47" s="66" t="str">
        <f>Weather_Site!A50</f>
        <v>Sat</v>
      </c>
      <c r="B47" s="67">
        <f>Weather_Site!B50</f>
        <v>0</v>
      </c>
      <c r="C47" s="68">
        <f>Weather_Site!C50</f>
        <v>0</v>
      </c>
      <c r="D47" s="66">
        <f>Weather_Site!D50</f>
        <v>0</v>
      </c>
      <c r="E47" s="66">
        <f>Weather_Site!E50</f>
        <v>0</v>
      </c>
      <c r="F47" s="66">
        <f>Weather_Site!F50</f>
        <v>0</v>
      </c>
      <c r="G47" s="66">
        <f>Weather_Site!G50</f>
        <v>0</v>
      </c>
      <c r="H47" s="48">
        <f>IF(Weather_Site!M50&lt;180,Weather_Site!M50+180,Weather_Site!M50-180)</f>
        <v>180</v>
      </c>
      <c r="I47" s="69">
        <f t="shared" si="0"/>
        <v>0.5583816659565537</v>
      </c>
      <c r="J47" s="70">
        <f t="shared" si="1"/>
        <v>9.5749999999999993</v>
      </c>
      <c r="K47" s="55">
        <f t="shared" si="2"/>
        <v>0.35554622857763796</v>
      </c>
      <c r="L47" s="55">
        <f t="shared" si="3"/>
        <v>0.35653500000000005</v>
      </c>
      <c r="M47" s="55">
        <f t="shared" si="4"/>
        <v>0.32869000000000004</v>
      </c>
      <c r="N47" s="55">
        <f t="shared" si="5"/>
        <v>0.35554622857763796</v>
      </c>
      <c r="O47" s="54">
        <f t="shared" si="6"/>
        <v>0.89274995615366604</v>
      </c>
      <c r="P47" s="55">
        <f t="shared" si="7"/>
        <v>1.7140349518557533E-2</v>
      </c>
      <c r="Q47" s="55" t="e">
        <f t="shared" si="8"/>
        <v>#NUM!</v>
      </c>
      <c r="R47" s="55">
        <f t="shared" si="9"/>
        <v>1.7140349518557533E-2</v>
      </c>
      <c r="S47" s="55" t="e">
        <f t="shared" si="10"/>
        <v>#NUM!</v>
      </c>
      <c r="T47" s="55" t="e">
        <f t="shared" si="11"/>
        <v>#NUM!</v>
      </c>
      <c r="U47" s="379">
        <f t="shared" si="12"/>
        <v>0</v>
      </c>
      <c r="V47" s="71">
        <f t="shared" si="13"/>
        <v>17.140349518557532</v>
      </c>
      <c r="W47" s="53">
        <f t="shared" si="14"/>
        <v>17.140349518557532</v>
      </c>
      <c r="X47" s="71">
        <f t="shared" si="15"/>
        <v>444.06201808262938</v>
      </c>
      <c r="Y47" s="72">
        <f t="shared" si="16"/>
        <v>0.50052126264423036</v>
      </c>
      <c r="Z47" s="53">
        <f t="shared" si="17"/>
        <v>53.13851157743207</v>
      </c>
      <c r="AA47" s="53">
        <f t="shared" si="18"/>
        <v>17.140349518557532</v>
      </c>
      <c r="AB47" s="53">
        <f t="shared" si="19"/>
        <v>17.140349518557532</v>
      </c>
      <c r="AC47" s="53">
        <f t="shared" si="20"/>
        <v>348.83785409064308</v>
      </c>
      <c r="AD47" s="72">
        <f t="shared" si="21"/>
        <v>0.21965677651711127</v>
      </c>
      <c r="AE47" s="53">
        <f t="shared" si="22"/>
        <v>35.425674384954711</v>
      </c>
      <c r="AF47" s="53">
        <f t="shared" si="23"/>
        <v>0</v>
      </c>
      <c r="AG47" s="53">
        <f t="shared" si="24"/>
        <v>0</v>
      </c>
      <c r="AH47" s="53">
        <f t="shared" si="25"/>
        <v>174.57763398530821</v>
      </c>
      <c r="AI47" s="72">
        <f t="shared" si="26"/>
        <v>3.038128512836093E-2</v>
      </c>
      <c r="AJ47" s="53">
        <f t="shared" si="27"/>
        <v>0</v>
      </c>
      <c r="AK47" s="53">
        <f t="shared" si="28"/>
        <v>11.998244662990272</v>
      </c>
      <c r="AL47" s="53">
        <f t="shared" si="29"/>
        <v>11.998244662990272</v>
      </c>
      <c r="AM47" s="53">
        <f t="shared" si="30"/>
        <v>348.83785409064308</v>
      </c>
      <c r="AN47" s="72">
        <f t="shared" si="31"/>
        <v>0.19655469190382616</v>
      </c>
      <c r="AO47" s="53">
        <f t="shared" si="32"/>
        <v>24.797972069468297</v>
      </c>
      <c r="AP47" s="53">
        <f t="shared" si="33"/>
        <v>8.5701747592787658</v>
      </c>
      <c r="AQ47" s="53">
        <f t="shared" si="34"/>
        <v>8.5701747592787658</v>
      </c>
      <c r="AR47" s="53">
        <f t="shared" si="35"/>
        <v>348.83785409064308</v>
      </c>
      <c r="AS47" s="72">
        <f t="shared" si="36"/>
        <v>0.1770029999783492</v>
      </c>
      <c r="AT47" s="53">
        <f t="shared" si="37"/>
        <v>17.712837192477355</v>
      </c>
    </row>
    <row r="48" spans="1:46" x14ac:dyDescent="0.35">
      <c r="A48" s="66" t="str">
        <f>Weather_Site!A51</f>
        <v>Sat</v>
      </c>
      <c r="B48" s="67">
        <f>Weather_Site!B51</f>
        <v>0</v>
      </c>
      <c r="C48" s="68">
        <f>Weather_Site!C51</f>
        <v>0</v>
      </c>
      <c r="D48" s="66">
        <f>Weather_Site!D51</f>
        <v>0</v>
      </c>
      <c r="E48" s="66">
        <f>Weather_Site!E51</f>
        <v>0</v>
      </c>
      <c r="F48" s="66">
        <f>Weather_Site!F51</f>
        <v>0</v>
      </c>
      <c r="G48" s="66">
        <f>Weather_Site!G51</f>
        <v>0</v>
      </c>
      <c r="H48" s="48">
        <f>IF(Weather_Site!M51&lt;180,Weather_Site!M51+180,Weather_Site!M51-180)</f>
        <v>180</v>
      </c>
      <c r="I48" s="69">
        <f t="shared" si="0"/>
        <v>0.5583816659565537</v>
      </c>
      <c r="J48" s="70">
        <f t="shared" si="1"/>
        <v>9.5749999999999993</v>
      </c>
      <c r="K48" s="55">
        <f t="shared" si="2"/>
        <v>0.35554622857763796</v>
      </c>
      <c r="L48" s="55">
        <f t="shared" si="3"/>
        <v>0.35653500000000005</v>
      </c>
      <c r="M48" s="55">
        <f t="shared" si="4"/>
        <v>0.32869000000000004</v>
      </c>
      <c r="N48" s="55">
        <f t="shared" si="5"/>
        <v>0.35554622857763796</v>
      </c>
      <c r="O48" s="54">
        <f t="shared" si="6"/>
        <v>0.89274995615366604</v>
      </c>
      <c r="P48" s="55">
        <f t="shared" si="7"/>
        <v>1.7140349518557533E-2</v>
      </c>
      <c r="Q48" s="55" t="e">
        <f t="shared" si="8"/>
        <v>#NUM!</v>
      </c>
      <c r="R48" s="55">
        <f t="shared" si="9"/>
        <v>1.7140349518557533E-2</v>
      </c>
      <c r="S48" s="55" t="e">
        <f t="shared" si="10"/>
        <v>#NUM!</v>
      </c>
      <c r="T48" s="55" t="e">
        <f t="shared" si="11"/>
        <v>#NUM!</v>
      </c>
      <c r="U48" s="379">
        <f t="shared" si="12"/>
        <v>0</v>
      </c>
      <c r="V48" s="71">
        <f t="shared" si="13"/>
        <v>17.140349518557532</v>
      </c>
      <c r="W48" s="53">
        <f t="shared" si="14"/>
        <v>17.140349518557532</v>
      </c>
      <c r="X48" s="71">
        <f t="shared" si="15"/>
        <v>444.06201808262938</v>
      </c>
      <c r="Y48" s="72">
        <f t="shared" si="16"/>
        <v>0.50052126264423036</v>
      </c>
      <c r="Z48" s="53">
        <f t="shared" si="17"/>
        <v>53.13851157743207</v>
      </c>
      <c r="AA48" s="53">
        <f t="shared" si="18"/>
        <v>17.140349518557532</v>
      </c>
      <c r="AB48" s="53">
        <f t="shared" si="19"/>
        <v>17.140349518557532</v>
      </c>
      <c r="AC48" s="53">
        <f t="shared" si="20"/>
        <v>348.83785409064308</v>
      </c>
      <c r="AD48" s="72">
        <f t="shared" si="21"/>
        <v>0.21965677651711127</v>
      </c>
      <c r="AE48" s="53">
        <f t="shared" si="22"/>
        <v>35.425674384954711</v>
      </c>
      <c r="AF48" s="53">
        <f t="shared" si="23"/>
        <v>0</v>
      </c>
      <c r="AG48" s="53">
        <f t="shared" si="24"/>
        <v>0</v>
      </c>
      <c r="AH48" s="53">
        <f t="shared" si="25"/>
        <v>174.57763398530821</v>
      </c>
      <c r="AI48" s="72">
        <f t="shared" si="26"/>
        <v>3.038128512836093E-2</v>
      </c>
      <c r="AJ48" s="53">
        <f t="shared" si="27"/>
        <v>0</v>
      </c>
      <c r="AK48" s="53">
        <f t="shared" si="28"/>
        <v>11.998244662990272</v>
      </c>
      <c r="AL48" s="53">
        <f t="shared" si="29"/>
        <v>11.998244662990272</v>
      </c>
      <c r="AM48" s="53">
        <f t="shared" si="30"/>
        <v>348.83785409064308</v>
      </c>
      <c r="AN48" s="72">
        <f t="shared" si="31"/>
        <v>0.19655469190382616</v>
      </c>
      <c r="AO48" s="53">
        <f t="shared" si="32"/>
        <v>24.797972069468297</v>
      </c>
      <c r="AP48" s="53">
        <f t="shared" si="33"/>
        <v>8.5701747592787658</v>
      </c>
      <c r="AQ48" s="53">
        <f t="shared" si="34"/>
        <v>8.5701747592787658</v>
      </c>
      <c r="AR48" s="53">
        <f t="shared" si="35"/>
        <v>348.83785409064308</v>
      </c>
      <c r="AS48" s="72">
        <f t="shared" si="36"/>
        <v>0.1770029999783492</v>
      </c>
      <c r="AT48" s="53">
        <f t="shared" si="37"/>
        <v>17.712837192477355</v>
      </c>
    </row>
    <row r="49" spans="1:46" x14ac:dyDescent="0.35">
      <c r="A49" s="3" t="str">
        <f>Weather_Site!A52</f>
        <v>Sat</v>
      </c>
      <c r="B49" s="58">
        <f>Weather_Site!B52</f>
        <v>0</v>
      </c>
      <c r="C49" s="59">
        <f>Weather_Site!C52</f>
        <v>0</v>
      </c>
      <c r="D49" s="3">
        <f>Weather_Site!D52</f>
        <v>0</v>
      </c>
      <c r="E49" s="3">
        <f>Weather_Site!E52</f>
        <v>0</v>
      </c>
      <c r="F49" s="3">
        <f>Weather_Site!F52</f>
        <v>0</v>
      </c>
      <c r="G49" s="3">
        <f>Weather_Site!G52</f>
        <v>0</v>
      </c>
      <c r="H49" s="27">
        <f>IF(Weather_Site!M52&lt;180,Weather_Site!M52+180,Weather_Site!M52-180)</f>
        <v>180</v>
      </c>
      <c r="I49" s="60">
        <f t="shared" si="0"/>
        <v>0.5583816659565537</v>
      </c>
      <c r="J49" s="61">
        <f t="shared" si="1"/>
        <v>9.5749999999999993</v>
      </c>
      <c r="K49" s="30">
        <f t="shared" si="2"/>
        <v>0.35554622857763796</v>
      </c>
      <c r="L49" s="30">
        <f t="shared" si="3"/>
        <v>0.35653500000000005</v>
      </c>
      <c r="M49" s="30">
        <f t="shared" si="4"/>
        <v>0.32869000000000004</v>
      </c>
      <c r="N49" s="30">
        <f t="shared" si="5"/>
        <v>0.35554622857763796</v>
      </c>
      <c r="O49" s="31">
        <f t="shared" si="6"/>
        <v>0.89274995615366604</v>
      </c>
      <c r="P49" s="30">
        <f t="shared" si="7"/>
        <v>1.7140349518557533E-2</v>
      </c>
      <c r="Q49" s="62" t="e">
        <f t="shared" si="8"/>
        <v>#NUM!</v>
      </c>
      <c r="R49" s="62">
        <f t="shared" si="9"/>
        <v>1.7140349518557533E-2</v>
      </c>
      <c r="S49" s="62" t="e">
        <f t="shared" si="10"/>
        <v>#NUM!</v>
      </c>
      <c r="T49" s="62" t="e">
        <f t="shared" si="11"/>
        <v>#NUM!</v>
      </c>
      <c r="U49" s="379">
        <f t="shared" si="12"/>
        <v>0</v>
      </c>
      <c r="V49" s="63">
        <f t="shared" si="13"/>
        <v>17.140349518557532</v>
      </c>
      <c r="W49" s="42">
        <f t="shared" si="14"/>
        <v>17.140349518557532</v>
      </c>
      <c r="X49" s="63">
        <f t="shared" si="15"/>
        <v>444.06201808262938</v>
      </c>
      <c r="Y49" s="65">
        <f t="shared" si="16"/>
        <v>0.50052126264423036</v>
      </c>
      <c r="Z49" s="42">
        <f t="shared" si="17"/>
        <v>53.13851157743207</v>
      </c>
      <c r="AA49" s="42">
        <f t="shared" si="18"/>
        <v>17.140349518557532</v>
      </c>
      <c r="AB49" s="42">
        <f t="shared" si="19"/>
        <v>17.140349518557532</v>
      </c>
      <c r="AC49" s="42">
        <f t="shared" si="20"/>
        <v>348.83785409064308</v>
      </c>
      <c r="AD49" s="65">
        <f t="shared" si="21"/>
        <v>0.21965677651711127</v>
      </c>
      <c r="AE49" s="42">
        <f t="shared" si="22"/>
        <v>35.425674384954711</v>
      </c>
      <c r="AF49" s="42">
        <f t="shared" si="23"/>
        <v>0</v>
      </c>
      <c r="AG49" s="42">
        <f t="shared" si="24"/>
        <v>0</v>
      </c>
      <c r="AH49" s="42">
        <f t="shared" si="25"/>
        <v>174.57763398530821</v>
      </c>
      <c r="AI49" s="65">
        <f t="shared" si="26"/>
        <v>3.038128512836093E-2</v>
      </c>
      <c r="AJ49" s="42">
        <f t="shared" si="27"/>
        <v>0</v>
      </c>
      <c r="AK49" s="42">
        <f t="shared" si="28"/>
        <v>11.998244662990272</v>
      </c>
      <c r="AL49" s="42">
        <f t="shared" si="29"/>
        <v>11.998244662990272</v>
      </c>
      <c r="AM49" s="42">
        <f t="shared" si="30"/>
        <v>348.83785409064308</v>
      </c>
      <c r="AN49" s="65">
        <f t="shared" si="31"/>
        <v>0.19655469190382616</v>
      </c>
      <c r="AO49" s="42">
        <f t="shared" si="32"/>
        <v>24.797972069468297</v>
      </c>
      <c r="AP49" s="42">
        <f t="shared" si="33"/>
        <v>8.5701747592787658</v>
      </c>
      <c r="AQ49" s="42">
        <f t="shared" si="34"/>
        <v>8.5701747592787658</v>
      </c>
      <c r="AR49" s="42">
        <f t="shared" si="35"/>
        <v>348.83785409064308</v>
      </c>
      <c r="AS49" s="65">
        <f t="shared" si="36"/>
        <v>0.1770029999783492</v>
      </c>
      <c r="AT49" s="42">
        <f t="shared" si="37"/>
        <v>17.712837192477355</v>
      </c>
    </row>
    <row r="50" spans="1:46" x14ac:dyDescent="0.35">
      <c r="A50" s="3" t="str">
        <f>Weather_Site!A53</f>
        <v>Sat</v>
      </c>
      <c r="B50" s="58">
        <f>Weather_Site!B53</f>
        <v>0</v>
      </c>
      <c r="C50" s="59">
        <f>Weather_Site!C53</f>
        <v>0</v>
      </c>
      <c r="D50" s="3">
        <f>Weather_Site!D53</f>
        <v>0</v>
      </c>
      <c r="E50" s="3">
        <f>Weather_Site!E53</f>
        <v>0</v>
      </c>
      <c r="F50" s="3">
        <f>Weather_Site!F53</f>
        <v>0</v>
      </c>
      <c r="G50" s="3">
        <f>Weather_Site!G53</f>
        <v>0</v>
      </c>
      <c r="H50" s="27">
        <f>IF(Weather_Site!M53&lt;180,Weather_Site!M53+180,Weather_Site!M53-180)</f>
        <v>180</v>
      </c>
      <c r="I50" s="60">
        <f t="shared" si="0"/>
        <v>0.5583816659565537</v>
      </c>
      <c r="J50" s="61">
        <f t="shared" si="1"/>
        <v>9.5749999999999993</v>
      </c>
      <c r="K50" s="30">
        <f t="shared" si="2"/>
        <v>0.35554622857763796</v>
      </c>
      <c r="L50" s="30">
        <f t="shared" si="3"/>
        <v>0.35653500000000005</v>
      </c>
      <c r="M50" s="30">
        <f t="shared" si="4"/>
        <v>0.32869000000000004</v>
      </c>
      <c r="N50" s="30">
        <f t="shared" si="5"/>
        <v>0.35554622857763796</v>
      </c>
      <c r="O50" s="31">
        <f t="shared" si="6"/>
        <v>0.89274995615366604</v>
      </c>
      <c r="P50" s="30">
        <f t="shared" si="7"/>
        <v>1.7140349518557533E-2</v>
      </c>
      <c r="Q50" s="62" t="e">
        <f t="shared" si="8"/>
        <v>#NUM!</v>
      </c>
      <c r="R50" s="62">
        <f t="shared" si="9"/>
        <v>1.7140349518557533E-2</v>
      </c>
      <c r="S50" s="62" t="e">
        <f t="shared" si="10"/>
        <v>#NUM!</v>
      </c>
      <c r="T50" s="62" t="e">
        <f t="shared" si="11"/>
        <v>#NUM!</v>
      </c>
      <c r="U50" s="379">
        <f t="shared" si="12"/>
        <v>0</v>
      </c>
      <c r="V50" s="63">
        <f t="shared" si="13"/>
        <v>17.140349518557532</v>
      </c>
      <c r="W50" s="42">
        <f t="shared" si="14"/>
        <v>17.140349518557532</v>
      </c>
      <c r="X50" s="63">
        <f t="shared" si="15"/>
        <v>444.06201808262938</v>
      </c>
      <c r="Y50" s="65">
        <f t="shared" si="16"/>
        <v>0.50052126264423036</v>
      </c>
      <c r="Z50" s="42">
        <f t="shared" si="17"/>
        <v>53.13851157743207</v>
      </c>
      <c r="AA50" s="42">
        <f t="shared" si="18"/>
        <v>17.140349518557532</v>
      </c>
      <c r="AB50" s="42">
        <f t="shared" si="19"/>
        <v>17.140349518557532</v>
      </c>
      <c r="AC50" s="42">
        <f t="shared" si="20"/>
        <v>348.83785409064308</v>
      </c>
      <c r="AD50" s="65">
        <f t="shared" si="21"/>
        <v>0.21965677651711127</v>
      </c>
      <c r="AE50" s="42">
        <f t="shared" si="22"/>
        <v>35.425674384954711</v>
      </c>
      <c r="AF50" s="42">
        <f t="shared" si="23"/>
        <v>0</v>
      </c>
      <c r="AG50" s="42">
        <f t="shared" si="24"/>
        <v>0</v>
      </c>
      <c r="AH50" s="42">
        <f t="shared" si="25"/>
        <v>174.57763398530821</v>
      </c>
      <c r="AI50" s="65">
        <f t="shared" si="26"/>
        <v>3.038128512836093E-2</v>
      </c>
      <c r="AJ50" s="42">
        <f t="shared" si="27"/>
        <v>0</v>
      </c>
      <c r="AK50" s="42">
        <f t="shared" si="28"/>
        <v>11.998244662990272</v>
      </c>
      <c r="AL50" s="42">
        <f t="shared" si="29"/>
        <v>11.998244662990272</v>
      </c>
      <c r="AM50" s="42">
        <f t="shared" si="30"/>
        <v>348.83785409064308</v>
      </c>
      <c r="AN50" s="65">
        <f t="shared" si="31"/>
        <v>0.19655469190382616</v>
      </c>
      <c r="AO50" s="42">
        <f t="shared" si="32"/>
        <v>24.797972069468297</v>
      </c>
      <c r="AP50" s="42">
        <f t="shared" si="33"/>
        <v>8.5701747592787658</v>
      </c>
      <c r="AQ50" s="42">
        <f t="shared" si="34"/>
        <v>8.5701747592787658</v>
      </c>
      <c r="AR50" s="42">
        <f t="shared" si="35"/>
        <v>348.83785409064308</v>
      </c>
      <c r="AS50" s="65">
        <f t="shared" si="36"/>
        <v>0.1770029999783492</v>
      </c>
      <c r="AT50" s="42">
        <f t="shared" si="37"/>
        <v>17.712837192477355</v>
      </c>
    </row>
    <row r="51" spans="1:46" x14ac:dyDescent="0.35">
      <c r="A51" s="3" t="str">
        <f>Weather_Site!A54</f>
        <v>Sat</v>
      </c>
      <c r="B51" s="58">
        <f>Weather_Site!B54</f>
        <v>0</v>
      </c>
      <c r="C51" s="59">
        <f>Weather_Site!C54</f>
        <v>0</v>
      </c>
      <c r="D51" s="3">
        <f>Weather_Site!D54</f>
        <v>0</v>
      </c>
      <c r="E51" s="3">
        <f>Weather_Site!E54</f>
        <v>0</v>
      </c>
      <c r="F51" s="3">
        <f>Weather_Site!F54</f>
        <v>0</v>
      </c>
      <c r="G51" s="3">
        <f>Weather_Site!G54</f>
        <v>0</v>
      </c>
      <c r="H51" s="27">
        <f>IF(Weather_Site!M54&lt;180,Weather_Site!M54+180,Weather_Site!M54-180)</f>
        <v>180</v>
      </c>
      <c r="I51" s="60">
        <f t="shared" si="0"/>
        <v>0.5583816659565537</v>
      </c>
      <c r="J51" s="61">
        <f t="shared" si="1"/>
        <v>9.5749999999999993</v>
      </c>
      <c r="K51" s="30">
        <f t="shared" si="2"/>
        <v>0.35554622857763796</v>
      </c>
      <c r="L51" s="30">
        <f t="shared" si="3"/>
        <v>0.35653500000000005</v>
      </c>
      <c r="M51" s="30">
        <f t="shared" si="4"/>
        <v>0.32869000000000004</v>
      </c>
      <c r="N51" s="30">
        <f t="shared" si="5"/>
        <v>0.35554622857763796</v>
      </c>
      <c r="O51" s="31">
        <f t="shared" si="6"/>
        <v>0.89274995615366604</v>
      </c>
      <c r="P51" s="30">
        <f t="shared" si="7"/>
        <v>1.7140349518557533E-2</v>
      </c>
      <c r="Q51" s="62" t="e">
        <f t="shared" si="8"/>
        <v>#NUM!</v>
      </c>
      <c r="R51" s="62">
        <f t="shared" si="9"/>
        <v>1.7140349518557533E-2</v>
      </c>
      <c r="S51" s="62" t="e">
        <f t="shared" si="10"/>
        <v>#NUM!</v>
      </c>
      <c r="T51" s="62" t="e">
        <f t="shared" si="11"/>
        <v>#NUM!</v>
      </c>
      <c r="U51" s="379">
        <f t="shared" si="12"/>
        <v>0</v>
      </c>
      <c r="V51" s="63">
        <f t="shared" si="13"/>
        <v>17.140349518557532</v>
      </c>
      <c r="W51" s="42">
        <f t="shared" si="14"/>
        <v>17.140349518557532</v>
      </c>
      <c r="X51" s="63">
        <f t="shared" si="15"/>
        <v>444.06201808262938</v>
      </c>
      <c r="Y51" s="65">
        <f t="shared" si="16"/>
        <v>0.50052126264423036</v>
      </c>
      <c r="Z51" s="42">
        <f t="shared" si="17"/>
        <v>53.13851157743207</v>
      </c>
      <c r="AA51" s="42">
        <f t="shared" si="18"/>
        <v>17.140349518557532</v>
      </c>
      <c r="AB51" s="42">
        <f t="shared" si="19"/>
        <v>17.140349518557532</v>
      </c>
      <c r="AC51" s="42">
        <f t="shared" si="20"/>
        <v>348.83785409064308</v>
      </c>
      <c r="AD51" s="65">
        <f t="shared" si="21"/>
        <v>0.21965677651711127</v>
      </c>
      <c r="AE51" s="42">
        <f t="shared" si="22"/>
        <v>35.425674384954711</v>
      </c>
      <c r="AF51" s="42">
        <f t="shared" si="23"/>
        <v>0</v>
      </c>
      <c r="AG51" s="42">
        <f t="shared" si="24"/>
        <v>0</v>
      </c>
      <c r="AH51" s="42">
        <f t="shared" si="25"/>
        <v>174.57763398530821</v>
      </c>
      <c r="AI51" s="65">
        <f t="shared" si="26"/>
        <v>3.038128512836093E-2</v>
      </c>
      <c r="AJ51" s="42">
        <f t="shared" si="27"/>
        <v>0</v>
      </c>
      <c r="AK51" s="42">
        <f t="shared" si="28"/>
        <v>11.998244662990272</v>
      </c>
      <c r="AL51" s="42">
        <f t="shared" si="29"/>
        <v>11.998244662990272</v>
      </c>
      <c r="AM51" s="42">
        <f t="shared" si="30"/>
        <v>348.83785409064308</v>
      </c>
      <c r="AN51" s="65">
        <f t="shared" si="31"/>
        <v>0.19655469190382616</v>
      </c>
      <c r="AO51" s="42">
        <f t="shared" si="32"/>
        <v>24.797972069468297</v>
      </c>
      <c r="AP51" s="42">
        <f t="shared" si="33"/>
        <v>8.5701747592787658</v>
      </c>
      <c r="AQ51" s="42">
        <f t="shared" si="34"/>
        <v>8.5701747592787658</v>
      </c>
      <c r="AR51" s="42">
        <f t="shared" si="35"/>
        <v>348.83785409064308</v>
      </c>
      <c r="AS51" s="65">
        <f t="shared" si="36"/>
        <v>0.1770029999783492</v>
      </c>
      <c r="AT51" s="42">
        <f t="shared" si="37"/>
        <v>17.712837192477355</v>
      </c>
    </row>
    <row r="52" spans="1:46" x14ac:dyDescent="0.35">
      <c r="A52" s="3" t="str">
        <f>Weather_Site!A55</f>
        <v>Sat</v>
      </c>
      <c r="B52" s="58">
        <f>Weather_Site!B55</f>
        <v>0</v>
      </c>
      <c r="C52" s="59">
        <f>Weather_Site!C55</f>
        <v>0</v>
      </c>
      <c r="D52" s="3">
        <f>Weather_Site!D55</f>
        <v>0</v>
      </c>
      <c r="E52" s="3">
        <f>Weather_Site!E55</f>
        <v>0</v>
      </c>
      <c r="F52" s="3">
        <f>Weather_Site!F55</f>
        <v>0</v>
      </c>
      <c r="G52" s="3">
        <f>Weather_Site!G55</f>
        <v>0</v>
      </c>
      <c r="H52" s="27">
        <f>IF(Weather_Site!M55&lt;180,Weather_Site!M55+180,Weather_Site!M55-180)</f>
        <v>180</v>
      </c>
      <c r="I52" s="60">
        <f t="shared" si="0"/>
        <v>0.5583816659565537</v>
      </c>
      <c r="J52" s="61">
        <f t="shared" si="1"/>
        <v>9.5749999999999993</v>
      </c>
      <c r="K52" s="30">
        <f t="shared" si="2"/>
        <v>0.35554622857763796</v>
      </c>
      <c r="L52" s="30">
        <f t="shared" si="3"/>
        <v>0.35653500000000005</v>
      </c>
      <c r="M52" s="30">
        <f t="shared" si="4"/>
        <v>0.32869000000000004</v>
      </c>
      <c r="N52" s="30">
        <f t="shared" si="5"/>
        <v>0.35554622857763796</v>
      </c>
      <c r="O52" s="31">
        <f t="shared" si="6"/>
        <v>0.89274995615366604</v>
      </c>
      <c r="P52" s="30">
        <f t="shared" si="7"/>
        <v>1.7140349518557533E-2</v>
      </c>
      <c r="Q52" s="62" t="e">
        <f t="shared" si="8"/>
        <v>#NUM!</v>
      </c>
      <c r="R52" s="62">
        <f t="shared" si="9"/>
        <v>1.7140349518557533E-2</v>
      </c>
      <c r="S52" s="62" t="e">
        <f t="shared" si="10"/>
        <v>#NUM!</v>
      </c>
      <c r="T52" s="62" t="e">
        <f t="shared" si="11"/>
        <v>#NUM!</v>
      </c>
      <c r="U52" s="379">
        <f t="shared" si="12"/>
        <v>0</v>
      </c>
      <c r="V52" s="63">
        <f t="shared" si="13"/>
        <v>17.140349518557532</v>
      </c>
      <c r="W52" s="42">
        <f t="shared" si="14"/>
        <v>17.140349518557532</v>
      </c>
      <c r="X52" s="63">
        <f t="shared" si="15"/>
        <v>444.06201808262938</v>
      </c>
      <c r="Y52" s="65">
        <f t="shared" si="16"/>
        <v>0.50052126264423036</v>
      </c>
      <c r="Z52" s="42">
        <f t="shared" si="17"/>
        <v>53.13851157743207</v>
      </c>
      <c r="AA52" s="42">
        <f t="shared" si="18"/>
        <v>17.140349518557532</v>
      </c>
      <c r="AB52" s="42">
        <f t="shared" si="19"/>
        <v>17.140349518557532</v>
      </c>
      <c r="AC52" s="42">
        <f t="shared" si="20"/>
        <v>348.83785409064308</v>
      </c>
      <c r="AD52" s="65">
        <f t="shared" si="21"/>
        <v>0.21965677651711127</v>
      </c>
      <c r="AE52" s="42">
        <f t="shared" si="22"/>
        <v>35.425674384954711</v>
      </c>
      <c r="AF52" s="42">
        <f t="shared" si="23"/>
        <v>0</v>
      </c>
      <c r="AG52" s="42">
        <f t="shared" si="24"/>
        <v>0</v>
      </c>
      <c r="AH52" s="42">
        <f t="shared" si="25"/>
        <v>174.57763398530821</v>
      </c>
      <c r="AI52" s="65">
        <f t="shared" si="26"/>
        <v>3.038128512836093E-2</v>
      </c>
      <c r="AJ52" s="42">
        <f t="shared" si="27"/>
        <v>0</v>
      </c>
      <c r="AK52" s="42">
        <f t="shared" si="28"/>
        <v>11.998244662990272</v>
      </c>
      <c r="AL52" s="42">
        <f t="shared" si="29"/>
        <v>11.998244662990272</v>
      </c>
      <c r="AM52" s="42">
        <f t="shared" si="30"/>
        <v>348.83785409064308</v>
      </c>
      <c r="AN52" s="65">
        <f t="shared" si="31"/>
        <v>0.19655469190382616</v>
      </c>
      <c r="AO52" s="42">
        <f t="shared" si="32"/>
        <v>24.797972069468297</v>
      </c>
      <c r="AP52" s="42">
        <f t="shared" si="33"/>
        <v>8.5701747592787658</v>
      </c>
      <c r="AQ52" s="42">
        <f t="shared" si="34"/>
        <v>8.5701747592787658</v>
      </c>
      <c r="AR52" s="42">
        <f t="shared" si="35"/>
        <v>348.83785409064308</v>
      </c>
      <c r="AS52" s="65">
        <f t="shared" si="36"/>
        <v>0.1770029999783492</v>
      </c>
      <c r="AT52" s="42">
        <f t="shared" si="37"/>
        <v>17.712837192477355</v>
      </c>
    </row>
    <row r="53" spans="1:46" x14ac:dyDescent="0.35">
      <c r="A53" s="3" t="str">
        <f>Weather_Site!A56</f>
        <v>Sat</v>
      </c>
      <c r="B53" s="58">
        <f>Weather_Site!B56</f>
        <v>0</v>
      </c>
      <c r="C53" s="59">
        <f>Weather_Site!C56</f>
        <v>0</v>
      </c>
      <c r="D53" s="3">
        <f>Weather_Site!D56</f>
        <v>0</v>
      </c>
      <c r="E53" s="3">
        <f>Weather_Site!E56</f>
        <v>0</v>
      </c>
      <c r="F53" s="3">
        <f>Weather_Site!F56</f>
        <v>0</v>
      </c>
      <c r="G53" s="3">
        <f>Weather_Site!G56</f>
        <v>0</v>
      </c>
      <c r="H53" s="27">
        <f>IF(Weather_Site!M56&lt;180,Weather_Site!M56+180,Weather_Site!M56-180)</f>
        <v>180</v>
      </c>
      <c r="I53" s="60">
        <f t="shared" si="0"/>
        <v>0.5583816659565537</v>
      </c>
      <c r="J53" s="61">
        <f t="shared" si="1"/>
        <v>9.5749999999999993</v>
      </c>
      <c r="K53" s="30">
        <f t="shared" si="2"/>
        <v>0.35554622857763796</v>
      </c>
      <c r="L53" s="30">
        <f t="shared" si="3"/>
        <v>0.35653500000000005</v>
      </c>
      <c r="M53" s="30">
        <f t="shared" si="4"/>
        <v>0.32869000000000004</v>
      </c>
      <c r="N53" s="30">
        <f t="shared" si="5"/>
        <v>0.35554622857763796</v>
      </c>
      <c r="O53" s="31">
        <f t="shared" si="6"/>
        <v>0.89274995615366604</v>
      </c>
      <c r="P53" s="30">
        <f t="shared" si="7"/>
        <v>1.7140349518557533E-2</v>
      </c>
      <c r="Q53" s="62" t="e">
        <f t="shared" si="8"/>
        <v>#NUM!</v>
      </c>
      <c r="R53" s="62">
        <f t="shared" si="9"/>
        <v>1.7140349518557533E-2</v>
      </c>
      <c r="S53" s="62" t="e">
        <f t="shared" si="10"/>
        <v>#NUM!</v>
      </c>
      <c r="T53" s="62" t="e">
        <f t="shared" si="11"/>
        <v>#NUM!</v>
      </c>
      <c r="U53" s="379">
        <f t="shared" si="12"/>
        <v>0</v>
      </c>
      <c r="V53" s="63">
        <f t="shared" si="13"/>
        <v>17.140349518557532</v>
      </c>
      <c r="W53" s="42">
        <f t="shared" si="14"/>
        <v>17.140349518557532</v>
      </c>
      <c r="X53" s="63">
        <f t="shared" si="15"/>
        <v>444.06201808262938</v>
      </c>
      <c r="Y53" s="65">
        <f t="shared" si="16"/>
        <v>0.50052126264423036</v>
      </c>
      <c r="Z53" s="42">
        <f t="shared" si="17"/>
        <v>53.13851157743207</v>
      </c>
      <c r="AA53" s="42">
        <f t="shared" si="18"/>
        <v>17.140349518557532</v>
      </c>
      <c r="AB53" s="42">
        <f t="shared" si="19"/>
        <v>17.140349518557532</v>
      </c>
      <c r="AC53" s="42">
        <f t="shared" si="20"/>
        <v>348.83785409064308</v>
      </c>
      <c r="AD53" s="65">
        <f t="shared" si="21"/>
        <v>0.21965677651711127</v>
      </c>
      <c r="AE53" s="42">
        <f t="shared" si="22"/>
        <v>35.425674384954711</v>
      </c>
      <c r="AF53" s="42">
        <f t="shared" si="23"/>
        <v>0</v>
      </c>
      <c r="AG53" s="42">
        <f t="shared" si="24"/>
        <v>0</v>
      </c>
      <c r="AH53" s="42">
        <f t="shared" si="25"/>
        <v>174.57763398530821</v>
      </c>
      <c r="AI53" s="65">
        <f t="shared" si="26"/>
        <v>3.038128512836093E-2</v>
      </c>
      <c r="AJ53" s="42">
        <f t="shared" si="27"/>
        <v>0</v>
      </c>
      <c r="AK53" s="42">
        <f t="shared" si="28"/>
        <v>11.998244662990272</v>
      </c>
      <c r="AL53" s="42">
        <f t="shared" si="29"/>
        <v>11.998244662990272</v>
      </c>
      <c r="AM53" s="42">
        <f t="shared" si="30"/>
        <v>348.83785409064308</v>
      </c>
      <c r="AN53" s="65">
        <f t="shared" si="31"/>
        <v>0.19655469190382616</v>
      </c>
      <c r="AO53" s="42">
        <f t="shared" si="32"/>
        <v>24.797972069468297</v>
      </c>
      <c r="AP53" s="42">
        <f t="shared" si="33"/>
        <v>8.5701747592787658</v>
      </c>
      <c r="AQ53" s="42">
        <f t="shared" si="34"/>
        <v>8.5701747592787658</v>
      </c>
      <c r="AR53" s="42">
        <f t="shared" si="35"/>
        <v>348.83785409064308</v>
      </c>
      <c r="AS53" s="65">
        <f t="shared" si="36"/>
        <v>0.1770029999783492</v>
      </c>
      <c r="AT53" s="42">
        <f t="shared" si="37"/>
        <v>17.712837192477355</v>
      </c>
    </row>
    <row r="54" spans="1:46" x14ac:dyDescent="0.35">
      <c r="A54" s="66" t="str">
        <f>Weather_Site!A57</f>
        <v>Sat</v>
      </c>
      <c r="B54" s="67">
        <f>Weather_Site!B57</f>
        <v>0</v>
      </c>
      <c r="C54" s="68">
        <f>Weather_Site!C57</f>
        <v>0</v>
      </c>
      <c r="D54" s="66">
        <f>Weather_Site!D57</f>
        <v>0</v>
      </c>
      <c r="E54" s="66">
        <f>Weather_Site!E57</f>
        <v>0</v>
      </c>
      <c r="F54" s="66">
        <f>Weather_Site!F57</f>
        <v>0</v>
      </c>
      <c r="G54" s="66">
        <f>Weather_Site!G57</f>
        <v>0</v>
      </c>
      <c r="H54" s="48">
        <f>IF(Weather_Site!M57&lt;180,Weather_Site!M57+180,Weather_Site!M57-180)</f>
        <v>180</v>
      </c>
      <c r="I54" s="69">
        <f t="shared" si="0"/>
        <v>0.5583816659565537</v>
      </c>
      <c r="J54" s="70">
        <f t="shared" si="1"/>
        <v>9.5749999999999993</v>
      </c>
      <c r="K54" s="55">
        <f t="shared" si="2"/>
        <v>0.35554622857763796</v>
      </c>
      <c r="L54" s="55">
        <f t="shared" si="3"/>
        <v>0.35653500000000005</v>
      </c>
      <c r="M54" s="55">
        <f t="shared" si="4"/>
        <v>0.32869000000000004</v>
      </c>
      <c r="N54" s="55">
        <f t="shared" si="5"/>
        <v>0.35554622857763796</v>
      </c>
      <c r="O54" s="54">
        <f t="shared" si="6"/>
        <v>0.89274995615366604</v>
      </c>
      <c r="P54" s="55">
        <f t="shared" si="7"/>
        <v>1.7140349518557533E-2</v>
      </c>
      <c r="Q54" s="55" t="e">
        <f t="shared" si="8"/>
        <v>#NUM!</v>
      </c>
      <c r="R54" s="55">
        <f t="shared" si="9"/>
        <v>1.7140349518557533E-2</v>
      </c>
      <c r="S54" s="55" t="e">
        <f t="shared" si="10"/>
        <v>#NUM!</v>
      </c>
      <c r="T54" s="55" t="e">
        <f t="shared" si="11"/>
        <v>#NUM!</v>
      </c>
      <c r="U54" s="379">
        <f t="shared" si="12"/>
        <v>0</v>
      </c>
      <c r="V54" s="71">
        <f t="shared" si="13"/>
        <v>17.140349518557532</v>
      </c>
      <c r="W54" s="53">
        <f t="shared" si="14"/>
        <v>17.140349518557532</v>
      </c>
      <c r="X54" s="71">
        <f t="shared" si="15"/>
        <v>444.06201808262938</v>
      </c>
      <c r="Y54" s="72">
        <f t="shared" si="16"/>
        <v>0.50052126264423036</v>
      </c>
      <c r="Z54" s="53">
        <f t="shared" si="17"/>
        <v>53.13851157743207</v>
      </c>
      <c r="AA54" s="53">
        <f t="shared" si="18"/>
        <v>17.140349518557532</v>
      </c>
      <c r="AB54" s="53">
        <f t="shared" si="19"/>
        <v>17.140349518557532</v>
      </c>
      <c r="AC54" s="53">
        <f t="shared" si="20"/>
        <v>348.83785409064308</v>
      </c>
      <c r="AD54" s="72">
        <f t="shared" si="21"/>
        <v>0.21965677651711127</v>
      </c>
      <c r="AE54" s="53">
        <f t="shared" si="22"/>
        <v>35.425674384954711</v>
      </c>
      <c r="AF54" s="53">
        <f t="shared" si="23"/>
        <v>0</v>
      </c>
      <c r="AG54" s="53">
        <f t="shared" si="24"/>
        <v>0</v>
      </c>
      <c r="AH54" s="53">
        <f t="shared" si="25"/>
        <v>174.57763398530821</v>
      </c>
      <c r="AI54" s="72">
        <f t="shared" si="26"/>
        <v>3.038128512836093E-2</v>
      </c>
      <c r="AJ54" s="53">
        <f t="shared" si="27"/>
        <v>0</v>
      </c>
      <c r="AK54" s="53">
        <f t="shared" si="28"/>
        <v>11.998244662990272</v>
      </c>
      <c r="AL54" s="53">
        <f t="shared" si="29"/>
        <v>11.998244662990272</v>
      </c>
      <c r="AM54" s="53">
        <f t="shared" si="30"/>
        <v>348.83785409064308</v>
      </c>
      <c r="AN54" s="72">
        <f t="shared" si="31"/>
        <v>0.19655469190382616</v>
      </c>
      <c r="AO54" s="53">
        <f t="shared" si="32"/>
        <v>24.797972069468297</v>
      </c>
      <c r="AP54" s="53">
        <f t="shared" si="33"/>
        <v>8.5701747592787658</v>
      </c>
      <c r="AQ54" s="53">
        <f t="shared" si="34"/>
        <v>8.5701747592787658</v>
      </c>
      <c r="AR54" s="53">
        <f t="shared" si="35"/>
        <v>348.83785409064308</v>
      </c>
      <c r="AS54" s="72">
        <f t="shared" si="36"/>
        <v>0.1770029999783492</v>
      </c>
      <c r="AT54" s="53">
        <f t="shared" si="37"/>
        <v>17.712837192477355</v>
      </c>
    </row>
    <row r="55" spans="1:46" x14ac:dyDescent="0.35">
      <c r="A55" s="66" t="str">
        <f>Weather_Site!A58</f>
        <v>Sat</v>
      </c>
      <c r="B55" s="67">
        <f>Weather_Site!B58</f>
        <v>0</v>
      </c>
      <c r="C55" s="68">
        <f>Weather_Site!C58</f>
        <v>0</v>
      </c>
      <c r="D55" s="66">
        <f>Weather_Site!D58</f>
        <v>0</v>
      </c>
      <c r="E55" s="66">
        <f>Weather_Site!E58</f>
        <v>0</v>
      </c>
      <c r="F55" s="66">
        <f>Weather_Site!F58</f>
        <v>0</v>
      </c>
      <c r="G55" s="66">
        <f>Weather_Site!G58</f>
        <v>0</v>
      </c>
      <c r="H55" s="48">
        <f>IF(Weather_Site!M58&lt;180,Weather_Site!M58+180,Weather_Site!M58-180)</f>
        <v>180</v>
      </c>
      <c r="I55" s="69">
        <f t="shared" si="0"/>
        <v>0.5583816659565537</v>
      </c>
      <c r="J55" s="70">
        <f t="shared" si="1"/>
        <v>9.5749999999999993</v>
      </c>
      <c r="K55" s="55">
        <f t="shared" si="2"/>
        <v>0.35554622857763796</v>
      </c>
      <c r="L55" s="55">
        <f t="shared" si="3"/>
        <v>0.35653500000000005</v>
      </c>
      <c r="M55" s="55">
        <f t="shared" si="4"/>
        <v>0.32869000000000004</v>
      </c>
      <c r="N55" s="55">
        <f t="shared" si="5"/>
        <v>0.35554622857763796</v>
      </c>
      <c r="O55" s="54">
        <f t="shared" si="6"/>
        <v>0.89274995615366604</v>
      </c>
      <c r="P55" s="55">
        <f t="shared" si="7"/>
        <v>1.7140349518557533E-2</v>
      </c>
      <c r="Q55" s="55" t="e">
        <f t="shared" si="8"/>
        <v>#NUM!</v>
      </c>
      <c r="R55" s="55">
        <f t="shared" si="9"/>
        <v>1.7140349518557533E-2</v>
      </c>
      <c r="S55" s="55" t="e">
        <f t="shared" si="10"/>
        <v>#NUM!</v>
      </c>
      <c r="T55" s="55" t="e">
        <f t="shared" si="11"/>
        <v>#NUM!</v>
      </c>
      <c r="U55" s="379">
        <f t="shared" si="12"/>
        <v>0</v>
      </c>
      <c r="V55" s="71">
        <f t="shared" si="13"/>
        <v>17.140349518557532</v>
      </c>
      <c r="W55" s="53">
        <f t="shared" si="14"/>
        <v>17.140349518557532</v>
      </c>
      <c r="X55" s="71">
        <f t="shared" si="15"/>
        <v>444.06201808262938</v>
      </c>
      <c r="Y55" s="72">
        <f t="shared" si="16"/>
        <v>0.50052126264423036</v>
      </c>
      <c r="Z55" s="53">
        <f t="shared" si="17"/>
        <v>53.13851157743207</v>
      </c>
      <c r="AA55" s="53">
        <f t="shared" si="18"/>
        <v>17.140349518557532</v>
      </c>
      <c r="AB55" s="53">
        <f t="shared" si="19"/>
        <v>17.140349518557532</v>
      </c>
      <c r="AC55" s="53">
        <f t="shared" si="20"/>
        <v>348.83785409064308</v>
      </c>
      <c r="AD55" s="72">
        <f t="shared" si="21"/>
        <v>0.21965677651711127</v>
      </c>
      <c r="AE55" s="53">
        <f t="shared" si="22"/>
        <v>35.425674384954711</v>
      </c>
      <c r="AF55" s="53">
        <f t="shared" si="23"/>
        <v>0</v>
      </c>
      <c r="AG55" s="53">
        <f t="shared" si="24"/>
        <v>0</v>
      </c>
      <c r="AH55" s="53">
        <f t="shared" si="25"/>
        <v>174.57763398530821</v>
      </c>
      <c r="AI55" s="72">
        <f t="shared" si="26"/>
        <v>3.038128512836093E-2</v>
      </c>
      <c r="AJ55" s="53">
        <f t="shared" si="27"/>
        <v>0</v>
      </c>
      <c r="AK55" s="53">
        <f t="shared" si="28"/>
        <v>11.998244662990272</v>
      </c>
      <c r="AL55" s="53">
        <f t="shared" si="29"/>
        <v>11.998244662990272</v>
      </c>
      <c r="AM55" s="53">
        <f t="shared" si="30"/>
        <v>348.83785409064308</v>
      </c>
      <c r="AN55" s="72">
        <f t="shared" si="31"/>
        <v>0.19655469190382616</v>
      </c>
      <c r="AO55" s="53">
        <f t="shared" si="32"/>
        <v>24.797972069468297</v>
      </c>
      <c r="AP55" s="53">
        <f t="shared" si="33"/>
        <v>8.5701747592787658</v>
      </c>
      <c r="AQ55" s="53">
        <f t="shared" si="34"/>
        <v>8.5701747592787658</v>
      </c>
      <c r="AR55" s="53">
        <f t="shared" si="35"/>
        <v>348.83785409064308</v>
      </c>
      <c r="AS55" s="72">
        <f t="shared" si="36"/>
        <v>0.1770029999783492</v>
      </c>
      <c r="AT55" s="53">
        <f t="shared" si="37"/>
        <v>17.712837192477355</v>
      </c>
    </row>
    <row r="56" spans="1:46" x14ac:dyDescent="0.35">
      <c r="A56" s="66" t="str">
        <f>Weather_Site!A59</f>
        <v>Sat</v>
      </c>
      <c r="B56" s="67">
        <f>Weather_Site!B59</f>
        <v>0</v>
      </c>
      <c r="C56" s="68">
        <f>Weather_Site!C59</f>
        <v>0</v>
      </c>
      <c r="D56" s="66">
        <f>Weather_Site!D59</f>
        <v>0</v>
      </c>
      <c r="E56" s="66">
        <f>Weather_Site!E59</f>
        <v>0</v>
      </c>
      <c r="F56" s="66">
        <f>Weather_Site!F59</f>
        <v>0</v>
      </c>
      <c r="G56" s="66">
        <f>Weather_Site!G59</f>
        <v>0</v>
      </c>
      <c r="H56" s="48">
        <f>IF(Weather_Site!M59&lt;180,Weather_Site!M59+180,Weather_Site!M59-180)</f>
        <v>180</v>
      </c>
      <c r="I56" s="69">
        <f t="shared" si="0"/>
        <v>0.5583816659565537</v>
      </c>
      <c r="J56" s="70">
        <f t="shared" si="1"/>
        <v>9.5749999999999993</v>
      </c>
      <c r="K56" s="55">
        <f t="shared" si="2"/>
        <v>0.35554622857763796</v>
      </c>
      <c r="L56" s="55">
        <f t="shared" si="3"/>
        <v>0.35653500000000005</v>
      </c>
      <c r="M56" s="55">
        <f t="shared" si="4"/>
        <v>0.32869000000000004</v>
      </c>
      <c r="N56" s="55">
        <f t="shared" si="5"/>
        <v>0.35554622857763796</v>
      </c>
      <c r="O56" s="54">
        <f t="shared" si="6"/>
        <v>0.89274995615366604</v>
      </c>
      <c r="P56" s="55">
        <f t="shared" si="7"/>
        <v>1.7140349518557533E-2</v>
      </c>
      <c r="Q56" s="55" t="e">
        <f t="shared" si="8"/>
        <v>#NUM!</v>
      </c>
      <c r="R56" s="55">
        <f t="shared" si="9"/>
        <v>1.7140349518557533E-2</v>
      </c>
      <c r="S56" s="55" t="e">
        <f t="shared" si="10"/>
        <v>#NUM!</v>
      </c>
      <c r="T56" s="55" t="e">
        <f t="shared" si="11"/>
        <v>#NUM!</v>
      </c>
      <c r="U56" s="379">
        <f t="shared" si="12"/>
        <v>0</v>
      </c>
      <c r="V56" s="71">
        <f t="shared" si="13"/>
        <v>17.140349518557532</v>
      </c>
      <c r="W56" s="53">
        <f t="shared" si="14"/>
        <v>17.140349518557532</v>
      </c>
      <c r="X56" s="71">
        <f t="shared" si="15"/>
        <v>444.06201808262938</v>
      </c>
      <c r="Y56" s="72">
        <f t="shared" si="16"/>
        <v>0.50052126264423036</v>
      </c>
      <c r="Z56" s="53">
        <f t="shared" si="17"/>
        <v>53.13851157743207</v>
      </c>
      <c r="AA56" s="53">
        <f t="shared" si="18"/>
        <v>17.140349518557532</v>
      </c>
      <c r="AB56" s="53">
        <f t="shared" si="19"/>
        <v>17.140349518557532</v>
      </c>
      <c r="AC56" s="53">
        <f t="shared" si="20"/>
        <v>348.83785409064308</v>
      </c>
      <c r="AD56" s="72">
        <f t="shared" si="21"/>
        <v>0.21965677651711127</v>
      </c>
      <c r="AE56" s="53">
        <f t="shared" si="22"/>
        <v>35.425674384954711</v>
      </c>
      <c r="AF56" s="53">
        <f t="shared" si="23"/>
        <v>0</v>
      </c>
      <c r="AG56" s="53">
        <f t="shared" si="24"/>
        <v>0</v>
      </c>
      <c r="AH56" s="53">
        <f t="shared" si="25"/>
        <v>174.57763398530821</v>
      </c>
      <c r="AI56" s="72">
        <f t="shared" si="26"/>
        <v>3.038128512836093E-2</v>
      </c>
      <c r="AJ56" s="53">
        <f t="shared" si="27"/>
        <v>0</v>
      </c>
      <c r="AK56" s="53">
        <f t="shared" si="28"/>
        <v>11.998244662990272</v>
      </c>
      <c r="AL56" s="53">
        <f t="shared" si="29"/>
        <v>11.998244662990272</v>
      </c>
      <c r="AM56" s="53">
        <f t="shared" si="30"/>
        <v>348.83785409064308</v>
      </c>
      <c r="AN56" s="72">
        <f t="shared" si="31"/>
        <v>0.19655469190382616</v>
      </c>
      <c r="AO56" s="53">
        <f t="shared" si="32"/>
        <v>24.797972069468297</v>
      </c>
      <c r="AP56" s="53">
        <f t="shared" si="33"/>
        <v>8.5701747592787658</v>
      </c>
      <c r="AQ56" s="53">
        <f t="shared" si="34"/>
        <v>8.5701747592787658</v>
      </c>
      <c r="AR56" s="53">
        <f t="shared" si="35"/>
        <v>348.83785409064308</v>
      </c>
      <c r="AS56" s="72">
        <f t="shared" si="36"/>
        <v>0.1770029999783492</v>
      </c>
      <c r="AT56" s="53">
        <f t="shared" si="37"/>
        <v>17.712837192477355</v>
      </c>
    </row>
    <row r="57" spans="1:46" x14ac:dyDescent="0.35">
      <c r="A57" s="66" t="str">
        <f>Weather_Site!A60</f>
        <v>Sat</v>
      </c>
      <c r="B57" s="67">
        <f>Weather_Site!B60</f>
        <v>0</v>
      </c>
      <c r="C57" s="68">
        <f>Weather_Site!C60</f>
        <v>0</v>
      </c>
      <c r="D57" s="66">
        <f>Weather_Site!D60</f>
        <v>0</v>
      </c>
      <c r="E57" s="66">
        <f>Weather_Site!E60</f>
        <v>0</v>
      </c>
      <c r="F57" s="66">
        <f>Weather_Site!F60</f>
        <v>0</v>
      </c>
      <c r="G57" s="66">
        <f>Weather_Site!G60</f>
        <v>0</v>
      </c>
      <c r="H57" s="48">
        <f>IF(Weather_Site!M60&lt;180,Weather_Site!M60+180,Weather_Site!M60-180)</f>
        <v>180</v>
      </c>
      <c r="I57" s="69">
        <f t="shared" si="0"/>
        <v>0.5583816659565537</v>
      </c>
      <c r="J57" s="70">
        <f t="shared" si="1"/>
        <v>9.5749999999999993</v>
      </c>
      <c r="K57" s="55">
        <f t="shared" si="2"/>
        <v>0.35554622857763796</v>
      </c>
      <c r="L57" s="55">
        <f t="shared" si="3"/>
        <v>0.35653500000000005</v>
      </c>
      <c r="M57" s="55">
        <f t="shared" si="4"/>
        <v>0.32869000000000004</v>
      </c>
      <c r="N57" s="55">
        <f t="shared" si="5"/>
        <v>0.35554622857763796</v>
      </c>
      <c r="O57" s="54">
        <f t="shared" si="6"/>
        <v>0.89274995615366604</v>
      </c>
      <c r="P57" s="55">
        <f t="shared" si="7"/>
        <v>1.7140349518557533E-2</v>
      </c>
      <c r="Q57" s="55" t="e">
        <f t="shared" si="8"/>
        <v>#NUM!</v>
      </c>
      <c r="R57" s="55">
        <f t="shared" si="9"/>
        <v>1.7140349518557533E-2</v>
      </c>
      <c r="S57" s="55" t="e">
        <f t="shared" si="10"/>
        <v>#NUM!</v>
      </c>
      <c r="T57" s="55" t="e">
        <f t="shared" si="11"/>
        <v>#NUM!</v>
      </c>
      <c r="U57" s="379">
        <f t="shared" si="12"/>
        <v>0</v>
      </c>
      <c r="V57" s="71">
        <f t="shared" si="13"/>
        <v>17.140349518557532</v>
      </c>
      <c r="W57" s="53">
        <f t="shared" si="14"/>
        <v>17.140349518557532</v>
      </c>
      <c r="X57" s="71">
        <f t="shared" si="15"/>
        <v>444.06201808262938</v>
      </c>
      <c r="Y57" s="72">
        <f t="shared" si="16"/>
        <v>0.50052126264423036</v>
      </c>
      <c r="Z57" s="53">
        <f t="shared" si="17"/>
        <v>53.13851157743207</v>
      </c>
      <c r="AA57" s="53">
        <f t="shared" si="18"/>
        <v>17.140349518557532</v>
      </c>
      <c r="AB57" s="53">
        <f t="shared" si="19"/>
        <v>17.140349518557532</v>
      </c>
      <c r="AC57" s="53">
        <f t="shared" si="20"/>
        <v>348.83785409064308</v>
      </c>
      <c r="AD57" s="72">
        <f t="shared" si="21"/>
        <v>0.21965677651711127</v>
      </c>
      <c r="AE57" s="53">
        <f t="shared" si="22"/>
        <v>35.425674384954711</v>
      </c>
      <c r="AF57" s="53">
        <f t="shared" si="23"/>
        <v>0</v>
      </c>
      <c r="AG57" s="53">
        <f t="shared" si="24"/>
        <v>0</v>
      </c>
      <c r="AH57" s="53">
        <f t="shared" si="25"/>
        <v>174.57763398530821</v>
      </c>
      <c r="AI57" s="72">
        <f t="shared" si="26"/>
        <v>3.038128512836093E-2</v>
      </c>
      <c r="AJ57" s="53">
        <f t="shared" si="27"/>
        <v>0</v>
      </c>
      <c r="AK57" s="53">
        <f t="shared" si="28"/>
        <v>11.998244662990272</v>
      </c>
      <c r="AL57" s="53">
        <f t="shared" si="29"/>
        <v>11.998244662990272</v>
      </c>
      <c r="AM57" s="53">
        <f t="shared" si="30"/>
        <v>348.83785409064308</v>
      </c>
      <c r="AN57" s="72">
        <f t="shared" si="31"/>
        <v>0.19655469190382616</v>
      </c>
      <c r="AO57" s="53">
        <f t="shared" si="32"/>
        <v>24.797972069468297</v>
      </c>
      <c r="AP57" s="53">
        <f t="shared" si="33"/>
        <v>8.5701747592787658</v>
      </c>
      <c r="AQ57" s="53">
        <f t="shared" si="34"/>
        <v>8.5701747592787658</v>
      </c>
      <c r="AR57" s="53">
        <f t="shared" si="35"/>
        <v>348.83785409064308</v>
      </c>
      <c r="AS57" s="72">
        <f t="shared" si="36"/>
        <v>0.1770029999783492</v>
      </c>
      <c r="AT57" s="53">
        <f t="shared" si="37"/>
        <v>17.712837192477355</v>
      </c>
    </row>
    <row r="58" spans="1:46" x14ac:dyDescent="0.35">
      <c r="A58" s="66" t="str">
        <f>Weather_Site!A61</f>
        <v>Sat</v>
      </c>
      <c r="B58" s="67">
        <f>Weather_Site!B61</f>
        <v>0</v>
      </c>
      <c r="C58" s="68">
        <f>Weather_Site!C61</f>
        <v>0</v>
      </c>
      <c r="D58" s="66">
        <f>Weather_Site!D61</f>
        <v>0</v>
      </c>
      <c r="E58" s="66">
        <f>Weather_Site!E61</f>
        <v>0</v>
      </c>
      <c r="F58" s="66">
        <f>Weather_Site!F61</f>
        <v>0</v>
      </c>
      <c r="G58" s="66">
        <f>Weather_Site!G61</f>
        <v>0</v>
      </c>
      <c r="H58" s="48">
        <f>IF(Weather_Site!M61&lt;180,Weather_Site!M61+180,Weather_Site!M61-180)</f>
        <v>180</v>
      </c>
      <c r="I58" s="69">
        <f t="shared" si="0"/>
        <v>0.5583816659565537</v>
      </c>
      <c r="J58" s="70">
        <f t="shared" si="1"/>
        <v>9.5749999999999993</v>
      </c>
      <c r="K58" s="55">
        <f t="shared" si="2"/>
        <v>0.35554622857763796</v>
      </c>
      <c r="L58" s="55">
        <f t="shared" si="3"/>
        <v>0.35653500000000005</v>
      </c>
      <c r="M58" s="55">
        <f t="shared" si="4"/>
        <v>0.32869000000000004</v>
      </c>
      <c r="N58" s="55">
        <f t="shared" si="5"/>
        <v>0.35554622857763796</v>
      </c>
      <c r="O58" s="54">
        <f t="shared" si="6"/>
        <v>0.89274995615366604</v>
      </c>
      <c r="P58" s="55">
        <f t="shared" si="7"/>
        <v>1.7140349518557533E-2</v>
      </c>
      <c r="Q58" s="55" t="e">
        <f t="shared" si="8"/>
        <v>#NUM!</v>
      </c>
      <c r="R58" s="55">
        <f t="shared" si="9"/>
        <v>1.7140349518557533E-2</v>
      </c>
      <c r="S58" s="55" t="e">
        <f t="shared" si="10"/>
        <v>#NUM!</v>
      </c>
      <c r="T58" s="55" t="e">
        <f t="shared" si="11"/>
        <v>#NUM!</v>
      </c>
      <c r="U58" s="379">
        <f t="shared" si="12"/>
        <v>0</v>
      </c>
      <c r="V58" s="71">
        <f t="shared" si="13"/>
        <v>17.140349518557532</v>
      </c>
      <c r="W58" s="53">
        <f t="shared" si="14"/>
        <v>17.140349518557532</v>
      </c>
      <c r="X58" s="71">
        <f t="shared" si="15"/>
        <v>444.06201808262938</v>
      </c>
      <c r="Y58" s="72">
        <f t="shared" si="16"/>
        <v>0.50052126264423036</v>
      </c>
      <c r="Z58" s="53">
        <f t="shared" si="17"/>
        <v>53.13851157743207</v>
      </c>
      <c r="AA58" s="53">
        <f t="shared" si="18"/>
        <v>17.140349518557532</v>
      </c>
      <c r="AB58" s="53">
        <f t="shared" si="19"/>
        <v>17.140349518557532</v>
      </c>
      <c r="AC58" s="53">
        <f t="shared" si="20"/>
        <v>348.83785409064308</v>
      </c>
      <c r="AD58" s="72">
        <f t="shared" si="21"/>
        <v>0.21965677651711127</v>
      </c>
      <c r="AE58" s="53">
        <f t="shared" si="22"/>
        <v>35.425674384954711</v>
      </c>
      <c r="AF58" s="53">
        <f t="shared" si="23"/>
        <v>0</v>
      </c>
      <c r="AG58" s="53">
        <f t="shared" si="24"/>
        <v>0</v>
      </c>
      <c r="AH58" s="53">
        <f t="shared" si="25"/>
        <v>174.57763398530821</v>
      </c>
      <c r="AI58" s="72">
        <f t="shared" si="26"/>
        <v>3.038128512836093E-2</v>
      </c>
      <c r="AJ58" s="53">
        <f t="shared" si="27"/>
        <v>0</v>
      </c>
      <c r="AK58" s="53">
        <f t="shared" si="28"/>
        <v>11.998244662990272</v>
      </c>
      <c r="AL58" s="53">
        <f t="shared" si="29"/>
        <v>11.998244662990272</v>
      </c>
      <c r="AM58" s="53">
        <f t="shared" si="30"/>
        <v>348.83785409064308</v>
      </c>
      <c r="AN58" s="72">
        <f t="shared" si="31"/>
        <v>0.19655469190382616</v>
      </c>
      <c r="AO58" s="53">
        <f t="shared" si="32"/>
        <v>24.797972069468297</v>
      </c>
      <c r="AP58" s="53">
        <f t="shared" si="33"/>
        <v>8.5701747592787658</v>
      </c>
      <c r="AQ58" s="53">
        <f t="shared" si="34"/>
        <v>8.5701747592787658</v>
      </c>
      <c r="AR58" s="53">
        <f t="shared" si="35"/>
        <v>348.83785409064308</v>
      </c>
      <c r="AS58" s="72">
        <f t="shared" si="36"/>
        <v>0.1770029999783492</v>
      </c>
      <c r="AT58" s="53">
        <f t="shared" si="37"/>
        <v>17.712837192477355</v>
      </c>
    </row>
    <row r="59" spans="1:46" x14ac:dyDescent="0.35">
      <c r="A59" s="3" t="str">
        <f>Weather_Site!A62</f>
        <v>Sat</v>
      </c>
      <c r="B59" s="58">
        <f>Weather_Site!B62</f>
        <v>0</v>
      </c>
      <c r="C59" s="59">
        <f>Weather_Site!C62</f>
        <v>0</v>
      </c>
      <c r="D59" s="3">
        <f>Weather_Site!D62</f>
        <v>0</v>
      </c>
      <c r="E59" s="3">
        <f>Weather_Site!E62</f>
        <v>0</v>
      </c>
      <c r="F59" s="3">
        <f>Weather_Site!F62</f>
        <v>0</v>
      </c>
      <c r="G59" s="3">
        <f>Weather_Site!G62</f>
        <v>0</v>
      </c>
      <c r="H59" s="27">
        <f>IF(Weather_Site!M62&lt;180,Weather_Site!M62+180,Weather_Site!M62-180)</f>
        <v>180</v>
      </c>
      <c r="I59" s="60">
        <f t="shared" si="0"/>
        <v>0.5583816659565537</v>
      </c>
      <c r="J59" s="61">
        <f t="shared" si="1"/>
        <v>9.5749999999999993</v>
      </c>
      <c r="K59" s="30">
        <f t="shared" si="2"/>
        <v>0.35554622857763796</v>
      </c>
      <c r="L59" s="30">
        <f t="shared" si="3"/>
        <v>0.35653500000000005</v>
      </c>
      <c r="M59" s="30">
        <f t="shared" si="4"/>
        <v>0.32869000000000004</v>
      </c>
      <c r="N59" s="30">
        <f t="shared" si="5"/>
        <v>0.35554622857763796</v>
      </c>
      <c r="O59" s="31">
        <f t="shared" si="6"/>
        <v>0.89274995615366604</v>
      </c>
      <c r="P59" s="30">
        <f t="shared" si="7"/>
        <v>1.7140349518557533E-2</v>
      </c>
      <c r="Q59" s="62" t="e">
        <f t="shared" si="8"/>
        <v>#NUM!</v>
      </c>
      <c r="R59" s="62">
        <f t="shared" si="9"/>
        <v>1.7140349518557533E-2</v>
      </c>
      <c r="S59" s="62" t="e">
        <f t="shared" si="10"/>
        <v>#NUM!</v>
      </c>
      <c r="T59" s="62" t="e">
        <f t="shared" si="11"/>
        <v>#NUM!</v>
      </c>
      <c r="U59" s="379">
        <f t="shared" si="12"/>
        <v>0</v>
      </c>
      <c r="V59" s="63">
        <f t="shared" si="13"/>
        <v>17.140349518557532</v>
      </c>
      <c r="W59" s="42">
        <f t="shared" si="14"/>
        <v>17.140349518557532</v>
      </c>
      <c r="X59" s="63">
        <f t="shared" si="15"/>
        <v>444.06201808262938</v>
      </c>
      <c r="Y59" s="65">
        <f t="shared" si="16"/>
        <v>0.50052126264423036</v>
      </c>
      <c r="Z59" s="42">
        <f t="shared" si="17"/>
        <v>53.13851157743207</v>
      </c>
      <c r="AA59" s="42">
        <f t="shared" si="18"/>
        <v>17.140349518557532</v>
      </c>
      <c r="AB59" s="42">
        <f t="shared" si="19"/>
        <v>17.140349518557532</v>
      </c>
      <c r="AC59" s="42">
        <f t="shared" si="20"/>
        <v>348.83785409064308</v>
      </c>
      <c r="AD59" s="65">
        <f t="shared" si="21"/>
        <v>0.21965677651711127</v>
      </c>
      <c r="AE59" s="42">
        <f t="shared" si="22"/>
        <v>35.425674384954711</v>
      </c>
      <c r="AF59" s="42">
        <f t="shared" si="23"/>
        <v>0</v>
      </c>
      <c r="AG59" s="42">
        <f t="shared" si="24"/>
        <v>0</v>
      </c>
      <c r="AH59" s="42">
        <f t="shared" si="25"/>
        <v>174.57763398530821</v>
      </c>
      <c r="AI59" s="65">
        <f t="shared" si="26"/>
        <v>3.038128512836093E-2</v>
      </c>
      <c r="AJ59" s="42">
        <f t="shared" si="27"/>
        <v>0</v>
      </c>
      <c r="AK59" s="42">
        <f t="shared" si="28"/>
        <v>11.998244662990272</v>
      </c>
      <c r="AL59" s="42">
        <f t="shared" si="29"/>
        <v>11.998244662990272</v>
      </c>
      <c r="AM59" s="42">
        <f t="shared" si="30"/>
        <v>348.83785409064308</v>
      </c>
      <c r="AN59" s="65">
        <f t="shared" si="31"/>
        <v>0.19655469190382616</v>
      </c>
      <c r="AO59" s="42">
        <f t="shared" si="32"/>
        <v>24.797972069468297</v>
      </c>
      <c r="AP59" s="42">
        <f t="shared" si="33"/>
        <v>8.5701747592787658</v>
      </c>
      <c r="AQ59" s="42">
        <f t="shared" si="34"/>
        <v>8.5701747592787658</v>
      </c>
      <c r="AR59" s="42">
        <f t="shared" si="35"/>
        <v>348.83785409064308</v>
      </c>
      <c r="AS59" s="65">
        <f t="shared" si="36"/>
        <v>0.1770029999783492</v>
      </c>
      <c r="AT59" s="42">
        <f t="shared" si="37"/>
        <v>17.712837192477355</v>
      </c>
    </row>
    <row r="60" spans="1:46" x14ac:dyDescent="0.35">
      <c r="A60" s="3" t="str">
        <f>Weather_Site!A63</f>
        <v>Sat</v>
      </c>
      <c r="B60" s="58">
        <f>Weather_Site!B63</f>
        <v>0</v>
      </c>
      <c r="C60" s="59">
        <f>Weather_Site!C63</f>
        <v>0</v>
      </c>
      <c r="D60" s="3">
        <f>Weather_Site!D63</f>
        <v>0</v>
      </c>
      <c r="E60" s="3">
        <f>Weather_Site!E63</f>
        <v>0</v>
      </c>
      <c r="F60" s="3">
        <f>Weather_Site!F63</f>
        <v>0</v>
      </c>
      <c r="G60" s="3">
        <f>Weather_Site!G63</f>
        <v>0</v>
      </c>
      <c r="H60" s="27">
        <f>IF(Weather_Site!M63&lt;180,Weather_Site!M63+180,Weather_Site!M63-180)</f>
        <v>180</v>
      </c>
      <c r="I60" s="60">
        <f t="shared" si="0"/>
        <v>0.5583816659565537</v>
      </c>
      <c r="J60" s="61">
        <f t="shared" si="1"/>
        <v>9.5749999999999993</v>
      </c>
      <c r="K60" s="30">
        <f t="shared" si="2"/>
        <v>0.35554622857763796</v>
      </c>
      <c r="L60" s="30">
        <f t="shared" si="3"/>
        <v>0.35653500000000005</v>
      </c>
      <c r="M60" s="30">
        <f t="shared" si="4"/>
        <v>0.32869000000000004</v>
      </c>
      <c r="N60" s="30">
        <f t="shared" si="5"/>
        <v>0.35554622857763796</v>
      </c>
      <c r="O60" s="31">
        <f t="shared" si="6"/>
        <v>0.89274995615366604</v>
      </c>
      <c r="P60" s="30">
        <f t="shared" si="7"/>
        <v>1.7140349518557533E-2</v>
      </c>
      <c r="Q60" s="62" t="e">
        <f t="shared" si="8"/>
        <v>#NUM!</v>
      </c>
      <c r="R60" s="62">
        <f t="shared" si="9"/>
        <v>1.7140349518557533E-2</v>
      </c>
      <c r="S60" s="62" t="e">
        <f t="shared" si="10"/>
        <v>#NUM!</v>
      </c>
      <c r="T60" s="62" t="e">
        <f t="shared" si="11"/>
        <v>#NUM!</v>
      </c>
      <c r="U60" s="379">
        <f t="shared" si="12"/>
        <v>0</v>
      </c>
      <c r="V60" s="63">
        <f t="shared" si="13"/>
        <v>17.140349518557532</v>
      </c>
      <c r="W60" s="42">
        <f t="shared" si="14"/>
        <v>17.140349518557532</v>
      </c>
      <c r="X60" s="63">
        <f t="shared" si="15"/>
        <v>444.06201808262938</v>
      </c>
      <c r="Y60" s="65">
        <f t="shared" si="16"/>
        <v>0.50052126264423036</v>
      </c>
      <c r="Z60" s="42">
        <f t="shared" si="17"/>
        <v>53.13851157743207</v>
      </c>
      <c r="AA60" s="42">
        <f t="shared" si="18"/>
        <v>17.140349518557532</v>
      </c>
      <c r="AB60" s="42">
        <f t="shared" si="19"/>
        <v>17.140349518557532</v>
      </c>
      <c r="AC60" s="42">
        <f t="shared" si="20"/>
        <v>348.83785409064308</v>
      </c>
      <c r="AD60" s="65">
        <f t="shared" si="21"/>
        <v>0.21965677651711127</v>
      </c>
      <c r="AE60" s="42">
        <f t="shared" si="22"/>
        <v>35.425674384954711</v>
      </c>
      <c r="AF60" s="42">
        <f t="shared" si="23"/>
        <v>0</v>
      </c>
      <c r="AG60" s="42">
        <f t="shared" si="24"/>
        <v>0</v>
      </c>
      <c r="AH60" s="42">
        <f t="shared" si="25"/>
        <v>174.57763398530821</v>
      </c>
      <c r="AI60" s="65">
        <f t="shared" si="26"/>
        <v>3.038128512836093E-2</v>
      </c>
      <c r="AJ60" s="42">
        <f t="shared" si="27"/>
        <v>0</v>
      </c>
      <c r="AK60" s="42">
        <f t="shared" si="28"/>
        <v>11.998244662990272</v>
      </c>
      <c r="AL60" s="42">
        <f t="shared" si="29"/>
        <v>11.998244662990272</v>
      </c>
      <c r="AM60" s="42">
        <f t="shared" si="30"/>
        <v>348.83785409064308</v>
      </c>
      <c r="AN60" s="65">
        <f t="shared" si="31"/>
        <v>0.19655469190382616</v>
      </c>
      <c r="AO60" s="42">
        <f t="shared" si="32"/>
        <v>24.797972069468297</v>
      </c>
      <c r="AP60" s="42">
        <f t="shared" si="33"/>
        <v>8.5701747592787658</v>
      </c>
      <c r="AQ60" s="42">
        <f t="shared" si="34"/>
        <v>8.5701747592787658</v>
      </c>
      <c r="AR60" s="42">
        <f t="shared" si="35"/>
        <v>348.83785409064308</v>
      </c>
      <c r="AS60" s="65">
        <f t="shared" si="36"/>
        <v>0.1770029999783492</v>
      </c>
      <c r="AT60" s="42">
        <f t="shared" si="37"/>
        <v>17.712837192477355</v>
      </c>
    </row>
    <row r="61" spans="1:46" x14ac:dyDescent="0.35">
      <c r="A61" s="3" t="str">
        <f>Weather_Site!A64</f>
        <v>Sat</v>
      </c>
      <c r="B61" s="58">
        <f>Weather_Site!B64</f>
        <v>0</v>
      </c>
      <c r="C61" s="59">
        <f>Weather_Site!C64</f>
        <v>0</v>
      </c>
      <c r="D61" s="3">
        <f>Weather_Site!D64</f>
        <v>0</v>
      </c>
      <c r="E61" s="3">
        <f>Weather_Site!E64</f>
        <v>0</v>
      </c>
      <c r="F61" s="3">
        <f>Weather_Site!F64</f>
        <v>0</v>
      </c>
      <c r="G61" s="3">
        <f>Weather_Site!G64</f>
        <v>0</v>
      </c>
      <c r="H61" s="27">
        <f>IF(Weather_Site!M64&lt;180,Weather_Site!M64+180,Weather_Site!M64-180)</f>
        <v>180</v>
      </c>
      <c r="I61" s="60">
        <f t="shared" si="0"/>
        <v>0.5583816659565537</v>
      </c>
      <c r="J61" s="61">
        <f t="shared" si="1"/>
        <v>9.5749999999999993</v>
      </c>
      <c r="K61" s="30">
        <f t="shared" si="2"/>
        <v>0.35554622857763796</v>
      </c>
      <c r="L61" s="30">
        <f t="shared" si="3"/>
        <v>0.35653500000000005</v>
      </c>
      <c r="M61" s="30">
        <f t="shared" si="4"/>
        <v>0.32869000000000004</v>
      </c>
      <c r="N61" s="30">
        <f t="shared" si="5"/>
        <v>0.35554622857763796</v>
      </c>
      <c r="O61" s="31">
        <f t="shared" si="6"/>
        <v>0.89274995615366604</v>
      </c>
      <c r="P61" s="30">
        <f t="shared" si="7"/>
        <v>1.7140349518557533E-2</v>
      </c>
      <c r="Q61" s="62" t="e">
        <f t="shared" si="8"/>
        <v>#NUM!</v>
      </c>
      <c r="R61" s="62">
        <f t="shared" si="9"/>
        <v>1.7140349518557533E-2</v>
      </c>
      <c r="S61" s="62" t="e">
        <f t="shared" si="10"/>
        <v>#NUM!</v>
      </c>
      <c r="T61" s="62" t="e">
        <f t="shared" si="11"/>
        <v>#NUM!</v>
      </c>
      <c r="U61" s="379">
        <f t="shared" si="12"/>
        <v>0</v>
      </c>
      <c r="V61" s="63">
        <f t="shared" si="13"/>
        <v>17.140349518557532</v>
      </c>
      <c r="W61" s="42">
        <f t="shared" si="14"/>
        <v>17.140349518557532</v>
      </c>
      <c r="X61" s="63">
        <f t="shared" si="15"/>
        <v>444.06201808262938</v>
      </c>
      <c r="Y61" s="65">
        <f t="shared" si="16"/>
        <v>0.50052126264423036</v>
      </c>
      <c r="Z61" s="42">
        <f t="shared" si="17"/>
        <v>53.13851157743207</v>
      </c>
      <c r="AA61" s="42">
        <f t="shared" si="18"/>
        <v>17.140349518557532</v>
      </c>
      <c r="AB61" s="42">
        <f t="shared" si="19"/>
        <v>17.140349518557532</v>
      </c>
      <c r="AC61" s="42">
        <f t="shared" si="20"/>
        <v>348.83785409064308</v>
      </c>
      <c r="AD61" s="65">
        <f t="shared" si="21"/>
        <v>0.21965677651711127</v>
      </c>
      <c r="AE61" s="42">
        <f t="shared" si="22"/>
        <v>35.425674384954711</v>
      </c>
      <c r="AF61" s="42">
        <f t="shared" si="23"/>
        <v>0</v>
      </c>
      <c r="AG61" s="42">
        <f t="shared" si="24"/>
        <v>0</v>
      </c>
      <c r="AH61" s="42">
        <f t="shared" si="25"/>
        <v>174.57763398530821</v>
      </c>
      <c r="AI61" s="65">
        <f t="shared" si="26"/>
        <v>3.038128512836093E-2</v>
      </c>
      <c r="AJ61" s="42">
        <f t="shared" si="27"/>
        <v>0</v>
      </c>
      <c r="AK61" s="42">
        <f t="shared" si="28"/>
        <v>11.998244662990272</v>
      </c>
      <c r="AL61" s="42">
        <f t="shared" si="29"/>
        <v>11.998244662990272</v>
      </c>
      <c r="AM61" s="42">
        <f t="shared" si="30"/>
        <v>348.83785409064308</v>
      </c>
      <c r="AN61" s="65">
        <f t="shared" si="31"/>
        <v>0.19655469190382616</v>
      </c>
      <c r="AO61" s="42">
        <f t="shared" si="32"/>
        <v>24.797972069468297</v>
      </c>
      <c r="AP61" s="42">
        <f t="shared" si="33"/>
        <v>8.5701747592787658</v>
      </c>
      <c r="AQ61" s="42">
        <f t="shared" si="34"/>
        <v>8.5701747592787658</v>
      </c>
      <c r="AR61" s="42">
        <f t="shared" si="35"/>
        <v>348.83785409064308</v>
      </c>
      <c r="AS61" s="65">
        <f t="shared" si="36"/>
        <v>0.1770029999783492</v>
      </c>
      <c r="AT61" s="42">
        <f t="shared" si="37"/>
        <v>17.712837192477355</v>
      </c>
    </row>
    <row r="62" spans="1:46" x14ac:dyDescent="0.35">
      <c r="A62" s="3" t="str">
        <f>Weather_Site!A65</f>
        <v>Sat</v>
      </c>
      <c r="B62" s="58">
        <f>Weather_Site!B65</f>
        <v>0</v>
      </c>
      <c r="C62" s="59">
        <f>Weather_Site!C65</f>
        <v>0</v>
      </c>
      <c r="D62" s="3">
        <f>Weather_Site!D65</f>
        <v>0</v>
      </c>
      <c r="E62" s="3">
        <f>Weather_Site!E65</f>
        <v>0</v>
      </c>
      <c r="F62" s="3">
        <f>Weather_Site!F65</f>
        <v>0</v>
      </c>
      <c r="G62" s="3">
        <f>Weather_Site!G65</f>
        <v>0</v>
      </c>
      <c r="H62" s="27">
        <f>IF(Weather_Site!M65&lt;180,Weather_Site!M65+180,Weather_Site!M65-180)</f>
        <v>180</v>
      </c>
      <c r="I62" s="60">
        <f t="shared" si="0"/>
        <v>0.5583816659565537</v>
      </c>
      <c r="J62" s="61">
        <f t="shared" si="1"/>
        <v>9.5749999999999993</v>
      </c>
      <c r="K62" s="30">
        <f t="shared" si="2"/>
        <v>0.35554622857763796</v>
      </c>
      <c r="L62" s="30">
        <f t="shared" si="3"/>
        <v>0.35653500000000005</v>
      </c>
      <c r="M62" s="30">
        <f t="shared" si="4"/>
        <v>0.32869000000000004</v>
      </c>
      <c r="N62" s="30">
        <f t="shared" si="5"/>
        <v>0.35554622857763796</v>
      </c>
      <c r="O62" s="31">
        <f t="shared" si="6"/>
        <v>0.89274995615366604</v>
      </c>
      <c r="P62" s="30">
        <f t="shared" si="7"/>
        <v>1.7140349518557533E-2</v>
      </c>
      <c r="Q62" s="62" t="e">
        <f t="shared" si="8"/>
        <v>#NUM!</v>
      </c>
      <c r="R62" s="62">
        <f t="shared" si="9"/>
        <v>1.7140349518557533E-2</v>
      </c>
      <c r="S62" s="62" t="e">
        <f t="shared" si="10"/>
        <v>#NUM!</v>
      </c>
      <c r="T62" s="62" t="e">
        <f t="shared" si="11"/>
        <v>#NUM!</v>
      </c>
      <c r="U62" s="379">
        <f t="shared" si="12"/>
        <v>0</v>
      </c>
      <c r="V62" s="63">
        <f t="shared" si="13"/>
        <v>17.140349518557532</v>
      </c>
      <c r="W62" s="42">
        <f t="shared" si="14"/>
        <v>17.140349518557532</v>
      </c>
      <c r="X62" s="63">
        <f t="shared" si="15"/>
        <v>444.06201808262938</v>
      </c>
      <c r="Y62" s="65">
        <f t="shared" si="16"/>
        <v>0.50052126264423036</v>
      </c>
      <c r="Z62" s="42">
        <f t="shared" si="17"/>
        <v>53.13851157743207</v>
      </c>
      <c r="AA62" s="42">
        <f t="shared" si="18"/>
        <v>17.140349518557532</v>
      </c>
      <c r="AB62" s="42">
        <f t="shared" si="19"/>
        <v>17.140349518557532</v>
      </c>
      <c r="AC62" s="42">
        <f t="shared" si="20"/>
        <v>348.83785409064308</v>
      </c>
      <c r="AD62" s="65">
        <f t="shared" si="21"/>
        <v>0.21965677651711127</v>
      </c>
      <c r="AE62" s="42">
        <f t="shared" si="22"/>
        <v>35.425674384954711</v>
      </c>
      <c r="AF62" s="42">
        <f t="shared" si="23"/>
        <v>0</v>
      </c>
      <c r="AG62" s="42">
        <f t="shared" si="24"/>
        <v>0</v>
      </c>
      <c r="AH62" s="42">
        <f t="shared" si="25"/>
        <v>174.57763398530821</v>
      </c>
      <c r="AI62" s="65">
        <f t="shared" si="26"/>
        <v>3.038128512836093E-2</v>
      </c>
      <c r="AJ62" s="42">
        <f t="shared" si="27"/>
        <v>0</v>
      </c>
      <c r="AK62" s="42">
        <f t="shared" si="28"/>
        <v>11.998244662990272</v>
      </c>
      <c r="AL62" s="42">
        <f t="shared" si="29"/>
        <v>11.998244662990272</v>
      </c>
      <c r="AM62" s="42">
        <f t="shared" si="30"/>
        <v>348.83785409064308</v>
      </c>
      <c r="AN62" s="65">
        <f t="shared" si="31"/>
        <v>0.19655469190382616</v>
      </c>
      <c r="AO62" s="42">
        <f t="shared" si="32"/>
        <v>24.797972069468297</v>
      </c>
      <c r="AP62" s="42">
        <f t="shared" si="33"/>
        <v>8.5701747592787658</v>
      </c>
      <c r="AQ62" s="42">
        <f t="shared" si="34"/>
        <v>8.5701747592787658</v>
      </c>
      <c r="AR62" s="42">
        <f t="shared" si="35"/>
        <v>348.83785409064308</v>
      </c>
      <c r="AS62" s="65">
        <f t="shared" si="36"/>
        <v>0.1770029999783492</v>
      </c>
      <c r="AT62" s="42">
        <f t="shared" si="37"/>
        <v>17.712837192477355</v>
      </c>
    </row>
    <row r="63" spans="1:46" x14ac:dyDescent="0.35">
      <c r="A63" s="3" t="str">
        <f>Weather_Site!A66</f>
        <v>Sat</v>
      </c>
      <c r="B63" s="58">
        <f>Weather_Site!B66</f>
        <v>0</v>
      </c>
      <c r="C63" s="59">
        <f>Weather_Site!C66</f>
        <v>0</v>
      </c>
      <c r="D63" s="3">
        <f>Weather_Site!D66</f>
        <v>0</v>
      </c>
      <c r="E63" s="3">
        <f>Weather_Site!E66</f>
        <v>0</v>
      </c>
      <c r="F63" s="3">
        <f>Weather_Site!F66</f>
        <v>0</v>
      </c>
      <c r="G63" s="3">
        <f>Weather_Site!G66</f>
        <v>0</v>
      </c>
      <c r="H63" s="27">
        <f>IF(Weather_Site!M66&lt;180,Weather_Site!M66+180,Weather_Site!M66-180)</f>
        <v>180</v>
      </c>
      <c r="I63" s="60">
        <f t="shared" si="0"/>
        <v>0.5583816659565537</v>
      </c>
      <c r="J63" s="61">
        <f t="shared" si="1"/>
        <v>9.5749999999999993</v>
      </c>
      <c r="K63" s="30">
        <f t="shared" si="2"/>
        <v>0.35554622857763796</v>
      </c>
      <c r="L63" s="30">
        <f t="shared" si="3"/>
        <v>0.35653500000000005</v>
      </c>
      <c r="M63" s="30">
        <f t="shared" si="4"/>
        <v>0.32869000000000004</v>
      </c>
      <c r="N63" s="30">
        <f t="shared" si="5"/>
        <v>0.35554622857763796</v>
      </c>
      <c r="O63" s="31">
        <f t="shared" si="6"/>
        <v>0.89274995615366604</v>
      </c>
      <c r="P63" s="30">
        <f t="shared" si="7"/>
        <v>1.7140349518557533E-2</v>
      </c>
      <c r="Q63" s="62" t="e">
        <f t="shared" si="8"/>
        <v>#NUM!</v>
      </c>
      <c r="R63" s="62">
        <f t="shared" si="9"/>
        <v>1.7140349518557533E-2</v>
      </c>
      <c r="S63" s="62" t="e">
        <f t="shared" si="10"/>
        <v>#NUM!</v>
      </c>
      <c r="T63" s="62" t="e">
        <f t="shared" si="11"/>
        <v>#NUM!</v>
      </c>
      <c r="U63" s="379">
        <f t="shared" si="12"/>
        <v>0</v>
      </c>
      <c r="V63" s="63">
        <f t="shared" si="13"/>
        <v>17.140349518557532</v>
      </c>
      <c r="W63" s="42">
        <f t="shared" si="14"/>
        <v>17.140349518557532</v>
      </c>
      <c r="X63" s="63">
        <f t="shared" si="15"/>
        <v>444.06201808262938</v>
      </c>
      <c r="Y63" s="65">
        <f t="shared" si="16"/>
        <v>0.50052126264423036</v>
      </c>
      <c r="Z63" s="42">
        <f t="shared" si="17"/>
        <v>53.13851157743207</v>
      </c>
      <c r="AA63" s="42">
        <f t="shared" si="18"/>
        <v>17.140349518557532</v>
      </c>
      <c r="AB63" s="42">
        <f t="shared" si="19"/>
        <v>17.140349518557532</v>
      </c>
      <c r="AC63" s="42">
        <f t="shared" si="20"/>
        <v>348.83785409064308</v>
      </c>
      <c r="AD63" s="65">
        <f t="shared" si="21"/>
        <v>0.21965677651711127</v>
      </c>
      <c r="AE63" s="42">
        <f t="shared" si="22"/>
        <v>35.425674384954711</v>
      </c>
      <c r="AF63" s="42">
        <f t="shared" si="23"/>
        <v>0</v>
      </c>
      <c r="AG63" s="42">
        <f t="shared" si="24"/>
        <v>0</v>
      </c>
      <c r="AH63" s="42">
        <f t="shared" si="25"/>
        <v>174.57763398530821</v>
      </c>
      <c r="AI63" s="65">
        <f t="shared" si="26"/>
        <v>3.038128512836093E-2</v>
      </c>
      <c r="AJ63" s="42">
        <f t="shared" si="27"/>
        <v>0</v>
      </c>
      <c r="AK63" s="42">
        <f t="shared" si="28"/>
        <v>11.998244662990272</v>
      </c>
      <c r="AL63" s="42">
        <f t="shared" si="29"/>
        <v>11.998244662990272</v>
      </c>
      <c r="AM63" s="42">
        <f t="shared" si="30"/>
        <v>348.83785409064308</v>
      </c>
      <c r="AN63" s="65">
        <f t="shared" si="31"/>
        <v>0.19655469190382616</v>
      </c>
      <c r="AO63" s="42">
        <f t="shared" si="32"/>
        <v>24.797972069468297</v>
      </c>
      <c r="AP63" s="42">
        <f t="shared" si="33"/>
        <v>8.5701747592787658</v>
      </c>
      <c r="AQ63" s="42">
        <f t="shared" si="34"/>
        <v>8.5701747592787658</v>
      </c>
      <c r="AR63" s="42">
        <f t="shared" si="35"/>
        <v>348.83785409064308</v>
      </c>
      <c r="AS63" s="65">
        <f t="shared" si="36"/>
        <v>0.1770029999783492</v>
      </c>
      <c r="AT63" s="42">
        <f t="shared" si="37"/>
        <v>17.712837192477355</v>
      </c>
    </row>
    <row r="64" spans="1:46" x14ac:dyDescent="0.35">
      <c r="A64" s="66" t="str">
        <f>Weather_Site!A67</f>
        <v>Sat</v>
      </c>
      <c r="B64" s="67">
        <f>Weather_Site!B67</f>
        <v>0</v>
      </c>
      <c r="C64" s="68">
        <f>Weather_Site!C67</f>
        <v>0</v>
      </c>
      <c r="D64" s="66">
        <f>Weather_Site!D67</f>
        <v>0</v>
      </c>
      <c r="E64" s="66">
        <f>Weather_Site!E67</f>
        <v>0</v>
      </c>
      <c r="F64" s="66">
        <f>Weather_Site!F67</f>
        <v>0</v>
      </c>
      <c r="G64" s="66">
        <f>Weather_Site!G67</f>
        <v>0</v>
      </c>
      <c r="H64" s="48">
        <f>IF(Weather_Site!M67&lt;180,Weather_Site!M67+180,Weather_Site!M67-180)</f>
        <v>180</v>
      </c>
      <c r="I64" s="69">
        <f t="shared" si="0"/>
        <v>0.5583816659565537</v>
      </c>
      <c r="J64" s="70">
        <f t="shared" si="1"/>
        <v>9.5749999999999993</v>
      </c>
      <c r="K64" s="55">
        <f t="shared" si="2"/>
        <v>0.35554622857763796</v>
      </c>
      <c r="L64" s="55">
        <f t="shared" si="3"/>
        <v>0.35653500000000005</v>
      </c>
      <c r="M64" s="55">
        <f t="shared" si="4"/>
        <v>0.32869000000000004</v>
      </c>
      <c r="N64" s="55">
        <f t="shared" si="5"/>
        <v>0.35554622857763796</v>
      </c>
      <c r="O64" s="54">
        <f t="shared" si="6"/>
        <v>0.89274995615366604</v>
      </c>
      <c r="P64" s="55">
        <f t="shared" si="7"/>
        <v>1.7140349518557533E-2</v>
      </c>
      <c r="Q64" s="55" t="e">
        <f t="shared" si="8"/>
        <v>#NUM!</v>
      </c>
      <c r="R64" s="55">
        <f t="shared" si="9"/>
        <v>1.7140349518557533E-2</v>
      </c>
      <c r="S64" s="55" t="e">
        <f t="shared" si="10"/>
        <v>#NUM!</v>
      </c>
      <c r="T64" s="55" t="e">
        <f t="shared" si="11"/>
        <v>#NUM!</v>
      </c>
      <c r="U64" s="379">
        <f t="shared" si="12"/>
        <v>0</v>
      </c>
      <c r="V64" s="71">
        <f t="shared" si="13"/>
        <v>17.140349518557532</v>
      </c>
      <c r="W64" s="53">
        <f t="shared" si="14"/>
        <v>17.140349518557532</v>
      </c>
      <c r="X64" s="71">
        <f t="shared" si="15"/>
        <v>444.06201808262938</v>
      </c>
      <c r="Y64" s="72">
        <f t="shared" si="16"/>
        <v>0.50052126264423036</v>
      </c>
      <c r="Z64" s="53">
        <f t="shared" si="17"/>
        <v>53.13851157743207</v>
      </c>
      <c r="AA64" s="53">
        <f t="shared" si="18"/>
        <v>17.140349518557532</v>
      </c>
      <c r="AB64" s="53">
        <f t="shared" si="19"/>
        <v>17.140349518557532</v>
      </c>
      <c r="AC64" s="53">
        <f t="shared" si="20"/>
        <v>348.83785409064308</v>
      </c>
      <c r="AD64" s="72">
        <f t="shared" si="21"/>
        <v>0.21965677651711127</v>
      </c>
      <c r="AE64" s="53">
        <f t="shared" si="22"/>
        <v>35.425674384954711</v>
      </c>
      <c r="AF64" s="53">
        <f t="shared" si="23"/>
        <v>0</v>
      </c>
      <c r="AG64" s="53">
        <f t="shared" si="24"/>
        <v>0</v>
      </c>
      <c r="AH64" s="53">
        <f t="shared" si="25"/>
        <v>174.57763398530821</v>
      </c>
      <c r="AI64" s="72">
        <f t="shared" si="26"/>
        <v>3.038128512836093E-2</v>
      </c>
      <c r="AJ64" s="53">
        <f t="shared" si="27"/>
        <v>0</v>
      </c>
      <c r="AK64" s="53">
        <f t="shared" si="28"/>
        <v>11.998244662990272</v>
      </c>
      <c r="AL64" s="53">
        <f t="shared" si="29"/>
        <v>11.998244662990272</v>
      </c>
      <c r="AM64" s="53">
        <f t="shared" si="30"/>
        <v>348.83785409064308</v>
      </c>
      <c r="AN64" s="72">
        <f t="shared" si="31"/>
        <v>0.19655469190382616</v>
      </c>
      <c r="AO64" s="53">
        <f t="shared" si="32"/>
        <v>24.797972069468297</v>
      </c>
      <c r="AP64" s="53">
        <f t="shared" si="33"/>
        <v>8.5701747592787658</v>
      </c>
      <c r="AQ64" s="53">
        <f t="shared" si="34"/>
        <v>8.5701747592787658</v>
      </c>
      <c r="AR64" s="53">
        <f t="shared" si="35"/>
        <v>348.83785409064308</v>
      </c>
      <c r="AS64" s="72">
        <f t="shared" si="36"/>
        <v>0.1770029999783492</v>
      </c>
      <c r="AT64" s="53">
        <f t="shared" si="37"/>
        <v>17.712837192477355</v>
      </c>
    </row>
    <row r="65" spans="1:46" x14ac:dyDescent="0.35">
      <c r="A65" s="66" t="str">
        <f>Weather_Site!A68</f>
        <v>Sat</v>
      </c>
      <c r="B65" s="67">
        <f>Weather_Site!B68</f>
        <v>0</v>
      </c>
      <c r="C65" s="68">
        <f>Weather_Site!C68</f>
        <v>0</v>
      </c>
      <c r="D65" s="66">
        <f>Weather_Site!D68</f>
        <v>0</v>
      </c>
      <c r="E65" s="66">
        <f>Weather_Site!E68</f>
        <v>0</v>
      </c>
      <c r="F65" s="66">
        <f>Weather_Site!F68</f>
        <v>0</v>
      </c>
      <c r="G65" s="66">
        <f>Weather_Site!G68</f>
        <v>0</v>
      </c>
      <c r="H65" s="48">
        <f>IF(Weather_Site!M68&lt;180,Weather_Site!M68+180,Weather_Site!M68-180)</f>
        <v>180</v>
      </c>
      <c r="I65" s="69">
        <f t="shared" si="0"/>
        <v>0.5583816659565537</v>
      </c>
      <c r="J65" s="70">
        <f t="shared" si="1"/>
        <v>9.5749999999999993</v>
      </c>
      <c r="K65" s="55">
        <f t="shared" si="2"/>
        <v>0.35554622857763796</v>
      </c>
      <c r="L65" s="55">
        <f t="shared" si="3"/>
        <v>0.35653500000000005</v>
      </c>
      <c r="M65" s="55">
        <f t="shared" si="4"/>
        <v>0.32869000000000004</v>
      </c>
      <c r="N65" s="55">
        <f t="shared" si="5"/>
        <v>0.35554622857763796</v>
      </c>
      <c r="O65" s="54">
        <f t="shared" si="6"/>
        <v>0.89274995615366604</v>
      </c>
      <c r="P65" s="55">
        <f t="shared" si="7"/>
        <v>1.7140349518557533E-2</v>
      </c>
      <c r="Q65" s="55" t="e">
        <f t="shared" si="8"/>
        <v>#NUM!</v>
      </c>
      <c r="R65" s="55">
        <f t="shared" si="9"/>
        <v>1.7140349518557533E-2</v>
      </c>
      <c r="S65" s="55" t="e">
        <f t="shared" si="10"/>
        <v>#NUM!</v>
      </c>
      <c r="T65" s="55" t="e">
        <f t="shared" si="11"/>
        <v>#NUM!</v>
      </c>
      <c r="U65" s="379">
        <f t="shared" si="12"/>
        <v>0</v>
      </c>
      <c r="V65" s="71">
        <f t="shared" si="13"/>
        <v>17.140349518557532</v>
      </c>
      <c r="W65" s="53">
        <f t="shared" si="14"/>
        <v>17.140349518557532</v>
      </c>
      <c r="X65" s="71">
        <f t="shared" si="15"/>
        <v>444.06201808262938</v>
      </c>
      <c r="Y65" s="72">
        <f t="shared" si="16"/>
        <v>0.50052126264423036</v>
      </c>
      <c r="Z65" s="53">
        <f t="shared" si="17"/>
        <v>53.13851157743207</v>
      </c>
      <c r="AA65" s="53">
        <f t="shared" si="18"/>
        <v>17.140349518557532</v>
      </c>
      <c r="AB65" s="53">
        <f t="shared" si="19"/>
        <v>17.140349518557532</v>
      </c>
      <c r="AC65" s="53">
        <f t="shared" si="20"/>
        <v>348.83785409064308</v>
      </c>
      <c r="AD65" s="72">
        <f t="shared" si="21"/>
        <v>0.21965677651711127</v>
      </c>
      <c r="AE65" s="53">
        <f t="shared" si="22"/>
        <v>35.425674384954711</v>
      </c>
      <c r="AF65" s="53">
        <f t="shared" si="23"/>
        <v>0</v>
      </c>
      <c r="AG65" s="53">
        <f t="shared" si="24"/>
        <v>0</v>
      </c>
      <c r="AH65" s="53">
        <f t="shared" si="25"/>
        <v>174.57763398530821</v>
      </c>
      <c r="AI65" s="72">
        <f t="shared" si="26"/>
        <v>3.038128512836093E-2</v>
      </c>
      <c r="AJ65" s="53">
        <f t="shared" si="27"/>
        <v>0</v>
      </c>
      <c r="AK65" s="53">
        <f t="shared" si="28"/>
        <v>11.998244662990272</v>
      </c>
      <c r="AL65" s="53">
        <f t="shared" si="29"/>
        <v>11.998244662990272</v>
      </c>
      <c r="AM65" s="53">
        <f t="shared" si="30"/>
        <v>348.83785409064308</v>
      </c>
      <c r="AN65" s="72">
        <f t="shared" si="31"/>
        <v>0.19655469190382616</v>
      </c>
      <c r="AO65" s="53">
        <f t="shared" si="32"/>
        <v>24.797972069468297</v>
      </c>
      <c r="AP65" s="53">
        <f t="shared" si="33"/>
        <v>8.5701747592787658</v>
      </c>
      <c r="AQ65" s="53">
        <f t="shared" si="34"/>
        <v>8.5701747592787658</v>
      </c>
      <c r="AR65" s="53">
        <f t="shared" si="35"/>
        <v>348.83785409064308</v>
      </c>
      <c r="AS65" s="72">
        <f t="shared" si="36"/>
        <v>0.1770029999783492</v>
      </c>
      <c r="AT65" s="53">
        <f t="shared" si="37"/>
        <v>17.712837192477355</v>
      </c>
    </row>
    <row r="66" spans="1:46" x14ac:dyDescent="0.35">
      <c r="A66" s="66" t="str">
        <f>Weather_Site!A69</f>
        <v>Sat</v>
      </c>
      <c r="B66" s="67">
        <f>Weather_Site!B69</f>
        <v>0</v>
      </c>
      <c r="C66" s="68">
        <f>Weather_Site!C69</f>
        <v>0</v>
      </c>
      <c r="D66" s="66">
        <f>Weather_Site!D69</f>
        <v>0</v>
      </c>
      <c r="E66" s="66">
        <f>Weather_Site!E69</f>
        <v>0</v>
      </c>
      <c r="F66" s="66">
        <f>Weather_Site!F69</f>
        <v>0</v>
      </c>
      <c r="G66" s="66">
        <f>Weather_Site!G69</f>
        <v>0</v>
      </c>
      <c r="H66" s="48">
        <f>IF(Weather_Site!M69&lt;180,Weather_Site!M69+180,Weather_Site!M69-180)</f>
        <v>180</v>
      </c>
      <c r="I66" s="69">
        <f t="shared" si="0"/>
        <v>0.5583816659565537</v>
      </c>
      <c r="J66" s="70">
        <f t="shared" si="1"/>
        <v>9.5749999999999993</v>
      </c>
      <c r="K66" s="55">
        <f t="shared" si="2"/>
        <v>0.35554622857763796</v>
      </c>
      <c r="L66" s="55">
        <f t="shared" si="3"/>
        <v>0.35653500000000005</v>
      </c>
      <c r="M66" s="55">
        <f t="shared" si="4"/>
        <v>0.32869000000000004</v>
      </c>
      <c r="N66" s="55">
        <f t="shared" si="5"/>
        <v>0.35554622857763796</v>
      </c>
      <c r="O66" s="54">
        <f t="shared" si="6"/>
        <v>0.89274995615366604</v>
      </c>
      <c r="P66" s="55">
        <f t="shared" si="7"/>
        <v>1.7140349518557533E-2</v>
      </c>
      <c r="Q66" s="55" t="e">
        <f t="shared" si="8"/>
        <v>#NUM!</v>
      </c>
      <c r="R66" s="55">
        <f t="shared" si="9"/>
        <v>1.7140349518557533E-2</v>
      </c>
      <c r="S66" s="55" t="e">
        <f t="shared" si="10"/>
        <v>#NUM!</v>
      </c>
      <c r="T66" s="55" t="e">
        <f t="shared" si="11"/>
        <v>#NUM!</v>
      </c>
      <c r="U66" s="379">
        <f t="shared" si="12"/>
        <v>0</v>
      </c>
      <c r="V66" s="71">
        <f t="shared" si="13"/>
        <v>17.140349518557532</v>
      </c>
      <c r="W66" s="53">
        <f t="shared" si="14"/>
        <v>17.140349518557532</v>
      </c>
      <c r="X66" s="71">
        <f t="shared" si="15"/>
        <v>444.06201808262938</v>
      </c>
      <c r="Y66" s="72">
        <f t="shared" si="16"/>
        <v>0.50052126264423036</v>
      </c>
      <c r="Z66" s="53">
        <f t="shared" si="17"/>
        <v>53.13851157743207</v>
      </c>
      <c r="AA66" s="53">
        <f t="shared" si="18"/>
        <v>17.140349518557532</v>
      </c>
      <c r="AB66" s="53">
        <f t="shared" si="19"/>
        <v>17.140349518557532</v>
      </c>
      <c r="AC66" s="53">
        <f t="shared" si="20"/>
        <v>348.83785409064308</v>
      </c>
      <c r="AD66" s="72">
        <f t="shared" si="21"/>
        <v>0.21965677651711127</v>
      </c>
      <c r="AE66" s="53">
        <f t="shared" si="22"/>
        <v>35.425674384954711</v>
      </c>
      <c r="AF66" s="53">
        <f t="shared" si="23"/>
        <v>0</v>
      </c>
      <c r="AG66" s="53">
        <f t="shared" si="24"/>
        <v>0</v>
      </c>
      <c r="AH66" s="53">
        <f t="shared" si="25"/>
        <v>174.57763398530821</v>
      </c>
      <c r="AI66" s="72">
        <f t="shared" si="26"/>
        <v>3.038128512836093E-2</v>
      </c>
      <c r="AJ66" s="53">
        <f t="shared" si="27"/>
        <v>0</v>
      </c>
      <c r="AK66" s="53">
        <f t="shared" si="28"/>
        <v>11.998244662990272</v>
      </c>
      <c r="AL66" s="53">
        <f t="shared" si="29"/>
        <v>11.998244662990272</v>
      </c>
      <c r="AM66" s="53">
        <f t="shared" si="30"/>
        <v>348.83785409064308</v>
      </c>
      <c r="AN66" s="72">
        <f t="shared" si="31"/>
        <v>0.19655469190382616</v>
      </c>
      <c r="AO66" s="53">
        <f t="shared" si="32"/>
        <v>24.797972069468297</v>
      </c>
      <c r="AP66" s="53">
        <f t="shared" si="33"/>
        <v>8.5701747592787658</v>
      </c>
      <c r="AQ66" s="53">
        <f t="shared" si="34"/>
        <v>8.5701747592787658</v>
      </c>
      <c r="AR66" s="53">
        <f t="shared" si="35"/>
        <v>348.83785409064308</v>
      </c>
      <c r="AS66" s="72">
        <f t="shared" si="36"/>
        <v>0.1770029999783492</v>
      </c>
      <c r="AT66" s="53">
        <f t="shared" si="37"/>
        <v>17.712837192477355</v>
      </c>
    </row>
    <row r="67" spans="1:46" x14ac:dyDescent="0.35">
      <c r="A67" s="66" t="str">
        <f>Weather_Site!A70</f>
        <v>Sat</v>
      </c>
      <c r="B67" s="67">
        <f>Weather_Site!B70</f>
        <v>0</v>
      </c>
      <c r="C67" s="68">
        <f>Weather_Site!C70</f>
        <v>0</v>
      </c>
      <c r="D67" s="66">
        <f>Weather_Site!D70</f>
        <v>0</v>
      </c>
      <c r="E67" s="66">
        <f>Weather_Site!E70</f>
        <v>0</v>
      </c>
      <c r="F67" s="66">
        <f>Weather_Site!F70</f>
        <v>0</v>
      </c>
      <c r="G67" s="66">
        <f>Weather_Site!G70</f>
        <v>0</v>
      </c>
      <c r="H67" s="48">
        <f>IF(Weather_Site!M70&lt;180,Weather_Site!M70+180,Weather_Site!M70-180)</f>
        <v>180</v>
      </c>
      <c r="I67" s="69">
        <f t="shared" si="0"/>
        <v>0.5583816659565537</v>
      </c>
      <c r="J67" s="70">
        <f t="shared" si="1"/>
        <v>9.5749999999999993</v>
      </c>
      <c r="K67" s="55">
        <f t="shared" si="2"/>
        <v>0.35554622857763796</v>
      </c>
      <c r="L67" s="55">
        <f t="shared" si="3"/>
        <v>0.35653500000000005</v>
      </c>
      <c r="M67" s="55">
        <f t="shared" si="4"/>
        <v>0.32869000000000004</v>
      </c>
      <c r="N67" s="55">
        <f t="shared" si="5"/>
        <v>0.35554622857763796</v>
      </c>
      <c r="O67" s="54">
        <f t="shared" si="6"/>
        <v>0.89274995615366604</v>
      </c>
      <c r="P67" s="55">
        <f t="shared" si="7"/>
        <v>1.7140349518557533E-2</v>
      </c>
      <c r="Q67" s="55" t="e">
        <f t="shared" si="8"/>
        <v>#NUM!</v>
      </c>
      <c r="R67" s="55">
        <f t="shared" si="9"/>
        <v>1.7140349518557533E-2</v>
      </c>
      <c r="S67" s="55" t="e">
        <f t="shared" si="10"/>
        <v>#NUM!</v>
      </c>
      <c r="T67" s="55" t="e">
        <f t="shared" si="11"/>
        <v>#NUM!</v>
      </c>
      <c r="U67" s="379">
        <f t="shared" si="12"/>
        <v>0</v>
      </c>
      <c r="V67" s="71">
        <f t="shared" si="13"/>
        <v>17.140349518557532</v>
      </c>
      <c r="W67" s="53">
        <f t="shared" si="14"/>
        <v>17.140349518557532</v>
      </c>
      <c r="X67" s="71">
        <f t="shared" si="15"/>
        <v>444.06201808262938</v>
      </c>
      <c r="Y67" s="72">
        <f t="shared" si="16"/>
        <v>0.50052126264423036</v>
      </c>
      <c r="Z67" s="53">
        <f t="shared" si="17"/>
        <v>53.13851157743207</v>
      </c>
      <c r="AA67" s="53">
        <f t="shared" si="18"/>
        <v>17.140349518557532</v>
      </c>
      <c r="AB67" s="53">
        <f t="shared" si="19"/>
        <v>17.140349518557532</v>
      </c>
      <c r="AC67" s="53">
        <f t="shared" si="20"/>
        <v>348.83785409064308</v>
      </c>
      <c r="AD67" s="72">
        <f t="shared" si="21"/>
        <v>0.21965677651711127</v>
      </c>
      <c r="AE67" s="53">
        <f t="shared" si="22"/>
        <v>35.425674384954711</v>
      </c>
      <c r="AF67" s="53">
        <f t="shared" si="23"/>
        <v>0</v>
      </c>
      <c r="AG67" s="53">
        <f t="shared" si="24"/>
        <v>0</v>
      </c>
      <c r="AH67" s="53">
        <f t="shared" si="25"/>
        <v>174.57763398530821</v>
      </c>
      <c r="AI67" s="72">
        <f t="shared" si="26"/>
        <v>3.038128512836093E-2</v>
      </c>
      <c r="AJ67" s="53">
        <f t="shared" si="27"/>
        <v>0</v>
      </c>
      <c r="AK67" s="53">
        <f t="shared" si="28"/>
        <v>11.998244662990272</v>
      </c>
      <c r="AL67" s="53">
        <f t="shared" si="29"/>
        <v>11.998244662990272</v>
      </c>
      <c r="AM67" s="53">
        <f t="shared" si="30"/>
        <v>348.83785409064308</v>
      </c>
      <c r="AN67" s="72">
        <f t="shared" si="31"/>
        <v>0.19655469190382616</v>
      </c>
      <c r="AO67" s="53">
        <f t="shared" si="32"/>
        <v>24.797972069468297</v>
      </c>
      <c r="AP67" s="53">
        <f t="shared" si="33"/>
        <v>8.5701747592787658</v>
      </c>
      <c r="AQ67" s="53">
        <f t="shared" si="34"/>
        <v>8.5701747592787658</v>
      </c>
      <c r="AR67" s="53">
        <f t="shared" si="35"/>
        <v>348.83785409064308</v>
      </c>
      <c r="AS67" s="72">
        <f t="shared" si="36"/>
        <v>0.1770029999783492</v>
      </c>
      <c r="AT67" s="53">
        <f t="shared" si="37"/>
        <v>17.712837192477355</v>
      </c>
    </row>
    <row r="68" spans="1:46" x14ac:dyDescent="0.35">
      <c r="A68" s="66" t="str">
        <f>Weather_Site!A71</f>
        <v>Sat</v>
      </c>
      <c r="B68" s="67">
        <f>Weather_Site!B71</f>
        <v>0</v>
      </c>
      <c r="C68" s="68">
        <f>Weather_Site!C71</f>
        <v>0</v>
      </c>
      <c r="D68" s="66">
        <f>Weather_Site!D71</f>
        <v>0</v>
      </c>
      <c r="E68" s="66">
        <f>Weather_Site!E71</f>
        <v>0</v>
      </c>
      <c r="F68" s="66">
        <f>Weather_Site!F71</f>
        <v>0</v>
      </c>
      <c r="G68" s="66">
        <f>Weather_Site!G71</f>
        <v>0</v>
      </c>
      <c r="H68" s="48">
        <f>IF(Weather_Site!M71&lt;180,Weather_Site!M71+180,Weather_Site!M71-180)</f>
        <v>180</v>
      </c>
      <c r="I68" s="69">
        <f t="shared" si="0"/>
        <v>0.5583816659565537</v>
      </c>
      <c r="J68" s="70">
        <f t="shared" si="1"/>
        <v>9.5749999999999993</v>
      </c>
      <c r="K68" s="55">
        <f t="shared" si="2"/>
        <v>0.35554622857763796</v>
      </c>
      <c r="L68" s="55">
        <f t="shared" si="3"/>
        <v>0.35653500000000005</v>
      </c>
      <c r="M68" s="55">
        <f t="shared" si="4"/>
        <v>0.32869000000000004</v>
      </c>
      <c r="N68" s="55">
        <f t="shared" si="5"/>
        <v>0.35554622857763796</v>
      </c>
      <c r="O68" s="54">
        <f t="shared" si="6"/>
        <v>0.89274995615366604</v>
      </c>
      <c r="P68" s="55">
        <f t="shared" si="7"/>
        <v>1.7140349518557533E-2</v>
      </c>
      <c r="Q68" s="55" t="e">
        <f t="shared" si="8"/>
        <v>#NUM!</v>
      </c>
      <c r="R68" s="55">
        <f t="shared" si="9"/>
        <v>1.7140349518557533E-2</v>
      </c>
      <c r="S68" s="55" t="e">
        <f t="shared" si="10"/>
        <v>#NUM!</v>
      </c>
      <c r="T68" s="55" t="e">
        <f t="shared" si="11"/>
        <v>#NUM!</v>
      </c>
      <c r="U68" s="379">
        <f t="shared" si="12"/>
        <v>0</v>
      </c>
      <c r="V68" s="71">
        <f t="shared" si="13"/>
        <v>17.140349518557532</v>
      </c>
      <c r="W68" s="53">
        <f t="shared" si="14"/>
        <v>17.140349518557532</v>
      </c>
      <c r="X68" s="71">
        <f t="shared" si="15"/>
        <v>444.06201808262938</v>
      </c>
      <c r="Y68" s="72">
        <f t="shared" si="16"/>
        <v>0.50052126264423036</v>
      </c>
      <c r="Z68" s="53">
        <f t="shared" si="17"/>
        <v>53.13851157743207</v>
      </c>
      <c r="AA68" s="53">
        <f t="shared" si="18"/>
        <v>17.140349518557532</v>
      </c>
      <c r="AB68" s="53">
        <f t="shared" si="19"/>
        <v>17.140349518557532</v>
      </c>
      <c r="AC68" s="53">
        <f t="shared" si="20"/>
        <v>348.83785409064308</v>
      </c>
      <c r="AD68" s="72">
        <f t="shared" si="21"/>
        <v>0.21965677651711127</v>
      </c>
      <c r="AE68" s="53">
        <f t="shared" si="22"/>
        <v>35.425674384954711</v>
      </c>
      <c r="AF68" s="53">
        <f t="shared" si="23"/>
        <v>0</v>
      </c>
      <c r="AG68" s="53">
        <f t="shared" si="24"/>
        <v>0</v>
      </c>
      <c r="AH68" s="53">
        <f t="shared" si="25"/>
        <v>174.57763398530821</v>
      </c>
      <c r="AI68" s="72">
        <f t="shared" si="26"/>
        <v>3.038128512836093E-2</v>
      </c>
      <c r="AJ68" s="53">
        <f t="shared" si="27"/>
        <v>0</v>
      </c>
      <c r="AK68" s="53">
        <f t="shared" si="28"/>
        <v>11.998244662990272</v>
      </c>
      <c r="AL68" s="53">
        <f t="shared" si="29"/>
        <v>11.998244662990272</v>
      </c>
      <c r="AM68" s="53">
        <f t="shared" si="30"/>
        <v>348.83785409064308</v>
      </c>
      <c r="AN68" s="72">
        <f t="shared" si="31"/>
        <v>0.19655469190382616</v>
      </c>
      <c r="AO68" s="53">
        <f t="shared" si="32"/>
        <v>24.797972069468297</v>
      </c>
      <c r="AP68" s="53">
        <f t="shared" si="33"/>
        <v>8.5701747592787658</v>
      </c>
      <c r="AQ68" s="53">
        <f t="shared" si="34"/>
        <v>8.5701747592787658</v>
      </c>
      <c r="AR68" s="53">
        <f t="shared" si="35"/>
        <v>348.83785409064308</v>
      </c>
      <c r="AS68" s="72">
        <f t="shared" si="36"/>
        <v>0.1770029999783492</v>
      </c>
      <c r="AT68" s="53">
        <f t="shared" si="37"/>
        <v>17.712837192477355</v>
      </c>
    </row>
    <row r="69" spans="1:46" x14ac:dyDescent="0.35">
      <c r="A69" s="3" t="str">
        <f>Weather_Site!A72</f>
        <v>Sat</v>
      </c>
      <c r="B69" s="58">
        <f>Weather_Site!B72</f>
        <v>0</v>
      </c>
      <c r="C69" s="59">
        <f>Weather_Site!C72</f>
        <v>0</v>
      </c>
      <c r="D69" s="3">
        <f>Weather_Site!D72</f>
        <v>0</v>
      </c>
      <c r="E69" s="3">
        <f>Weather_Site!E72</f>
        <v>0</v>
      </c>
      <c r="F69" s="3">
        <f>Weather_Site!F72</f>
        <v>0</v>
      </c>
      <c r="G69" s="3">
        <f>Weather_Site!G72</f>
        <v>0</v>
      </c>
      <c r="H69" s="27">
        <f>IF(Weather_Site!M72&lt;180,Weather_Site!M72+180,Weather_Site!M72-180)</f>
        <v>180</v>
      </c>
      <c r="I69" s="60">
        <f t="shared" si="0"/>
        <v>0.5583816659565537</v>
      </c>
      <c r="J69" s="61">
        <f t="shared" si="1"/>
        <v>9.5749999999999993</v>
      </c>
      <c r="K69" s="30">
        <f t="shared" si="2"/>
        <v>0.35554622857763796</v>
      </c>
      <c r="L69" s="30">
        <f t="shared" si="3"/>
        <v>0.35653500000000005</v>
      </c>
      <c r="M69" s="30">
        <f t="shared" si="4"/>
        <v>0.32869000000000004</v>
      </c>
      <c r="N69" s="30">
        <f t="shared" si="5"/>
        <v>0.35554622857763796</v>
      </c>
      <c r="O69" s="31">
        <f t="shared" si="6"/>
        <v>0.89274995615366604</v>
      </c>
      <c r="P69" s="30">
        <f t="shared" si="7"/>
        <v>1.7140349518557533E-2</v>
      </c>
      <c r="Q69" s="62" t="e">
        <f t="shared" si="8"/>
        <v>#NUM!</v>
      </c>
      <c r="R69" s="62">
        <f t="shared" si="9"/>
        <v>1.7140349518557533E-2</v>
      </c>
      <c r="S69" s="62" t="e">
        <f t="shared" si="10"/>
        <v>#NUM!</v>
      </c>
      <c r="T69" s="62" t="e">
        <f t="shared" si="11"/>
        <v>#NUM!</v>
      </c>
      <c r="U69" s="379">
        <f t="shared" si="12"/>
        <v>0</v>
      </c>
      <c r="V69" s="63">
        <f t="shared" si="13"/>
        <v>17.140349518557532</v>
      </c>
      <c r="W69" s="42">
        <f t="shared" si="14"/>
        <v>17.140349518557532</v>
      </c>
      <c r="X69" s="63">
        <f t="shared" si="15"/>
        <v>444.06201808262938</v>
      </c>
      <c r="Y69" s="65">
        <f t="shared" si="16"/>
        <v>0.50052126264423036</v>
      </c>
      <c r="Z69" s="42">
        <f t="shared" si="17"/>
        <v>53.13851157743207</v>
      </c>
      <c r="AA69" s="42">
        <f t="shared" si="18"/>
        <v>17.140349518557532</v>
      </c>
      <c r="AB69" s="42">
        <f t="shared" si="19"/>
        <v>17.140349518557532</v>
      </c>
      <c r="AC69" s="42">
        <f t="shared" si="20"/>
        <v>348.83785409064308</v>
      </c>
      <c r="AD69" s="65">
        <f t="shared" si="21"/>
        <v>0.21965677651711127</v>
      </c>
      <c r="AE69" s="42">
        <f t="shared" si="22"/>
        <v>35.425674384954711</v>
      </c>
      <c r="AF69" s="42">
        <f t="shared" si="23"/>
        <v>0</v>
      </c>
      <c r="AG69" s="42">
        <f t="shared" si="24"/>
        <v>0</v>
      </c>
      <c r="AH69" s="42">
        <f t="shared" si="25"/>
        <v>174.57763398530821</v>
      </c>
      <c r="AI69" s="65">
        <f t="shared" si="26"/>
        <v>3.038128512836093E-2</v>
      </c>
      <c r="AJ69" s="42">
        <f t="shared" si="27"/>
        <v>0</v>
      </c>
      <c r="AK69" s="42">
        <f t="shared" si="28"/>
        <v>11.998244662990272</v>
      </c>
      <c r="AL69" s="42">
        <f t="shared" si="29"/>
        <v>11.998244662990272</v>
      </c>
      <c r="AM69" s="42">
        <f t="shared" si="30"/>
        <v>348.83785409064308</v>
      </c>
      <c r="AN69" s="65">
        <f t="shared" si="31"/>
        <v>0.19655469190382616</v>
      </c>
      <c r="AO69" s="42">
        <f t="shared" si="32"/>
        <v>24.797972069468297</v>
      </c>
      <c r="AP69" s="42">
        <f t="shared" si="33"/>
        <v>8.5701747592787658</v>
      </c>
      <c r="AQ69" s="42">
        <f t="shared" si="34"/>
        <v>8.5701747592787658</v>
      </c>
      <c r="AR69" s="42">
        <f t="shared" si="35"/>
        <v>348.83785409064308</v>
      </c>
      <c r="AS69" s="65">
        <f t="shared" si="36"/>
        <v>0.1770029999783492</v>
      </c>
      <c r="AT69" s="42">
        <f t="shared" si="37"/>
        <v>17.712837192477355</v>
      </c>
    </row>
    <row r="70" spans="1:46" x14ac:dyDescent="0.35">
      <c r="A70" s="3" t="str">
        <f>Weather_Site!A73</f>
        <v>Sat</v>
      </c>
      <c r="B70" s="58">
        <f>Weather_Site!B73</f>
        <v>0</v>
      </c>
      <c r="C70" s="59">
        <f>Weather_Site!C73</f>
        <v>0</v>
      </c>
      <c r="D70" s="3">
        <f>Weather_Site!D73</f>
        <v>0</v>
      </c>
      <c r="E70" s="3">
        <f>Weather_Site!E73</f>
        <v>0</v>
      </c>
      <c r="F70" s="3">
        <f>Weather_Site!F73</f>
        <v>0</v>
      </c>
      <c r="G70" s="3">
        <f>Weather_Site!G73</f>
        <v>0</v>
      </c>
      <c r="H70" s="27">
        <f>IF(Weather_Site!M73&lt;180,Weather_Site!M73+180,Weather_Site!M73-180)</f>
        <v>180</v>
      </c>
      <c r="I70" s="60">
        <f t="shared" si="0"/>
        <v>0.5583816659565537</v>
      </c>
      <c r="J70" s="61">
        <f t="shared" si="1"/>
        <v>9.5749999999999993</v>
      </c>
      <c r="K70" s="30">
        <f t="shared" si="2"/>
        <v>0.35554622857763796</v>
      </c>
      <c r="L70" s="30">
        <f t="shared" si="3"/>
        <v>0.35653500000000005</v>
      </c>
      <c r="M70" s="30">
        <f t="shared" si="4"/>
        <v>0.32869000000000004</v>
      </c>
      <c r="N70" s="30">
        <f t="shared" si="5"/>
        <v>0.35554622857763796</v>
      </c>
      <c r="O70" s="31">
        <f t="shared" si="6"/>
        <v>0.89274995615366604</v>
      </c>
      <c r="P70" s="30">
        <f t="shared" si="7"/>
        <v>1.7140349518557533E-2</v>
      </c>
      <c r="Q70" s="62" t="e">
        <f t="shared" si="8"/>
        <v>#NUM!</v>
      </c>
      <c r="R70" s="62">
        <f t="shared" si="9"/>
        <v>1.7140349518557533E-2</v>
      </c>
      <c r="S70" s="62" t="e">
        <f t="shared" si="10"/>
        <v>#NUM!</v>
      </c>
      <c r="T70" s="62" t="e">
        <f t="shared" si="11"/>
        <v>#NUM!</v>
      </c>
      <c r="U70" s="379">
        <f t="shared" si="12"/>
        <v>0</v>
      </c>
      <c r="V70" s="63">
        <f t="shared" si="13"/>
        <v>17.140349518557532</v>
      </c>
      <c r="W70" s="42">
        <f t="shared" si="14"/>
        <v>17.140349518557532</v>
      </c>
      <c r="X70" s="63">
        <f t="shared" si="15"/>
        <v>444.06201808262938</v>
      </c>
      <c r="Y70" s="65">
        <f t="shared" si="16"/>
        <v>0.50052126264423036</v>
      </c>
      <c r="Z70" s="42">
        <f t="shared" si="17"/>
        <v>53.13851157743207</v>
      </c>
      <c r="AA70" s="42">
        <f t="shared" si="18"/>
        <v>17.140349518557532</v>
      </c>
      <c r="AB70" s="42">
        <f t="shared" si="19"/>
        <v>17.140349518557532</v>
      </c>
      <c r="AC70" s="42">
        <f t="shared" si="20"/>
        <v>348.83785409064308</v>
      </c>
      <c r="AD70" s="65">
        <f t="shared" si="21"/>
        <v>0.21965677651711127</v>
      </c>
      <c r="AE70" s="42">
        <f t="shared" si="22"/>
        <v>35.425674384954711</v>
      </c>
      <c r="AF70" s="42">
        <f t="shared" si="23"/>
        <v>0</v>
      </c>
      <c r="AG70" s="42">
        <f t="shared" si="24"/>
        <v>0</v>
      </c>
      <c r="AH70" s="42">
        <f t="shared" si="25"/>
        <v>174.57763398530821</v>
      </c>
      <c r="AI70" s="65">
        <f t="shared" si="26"/>
        <v>3.038128512836093E-2</v>
      </c>
      <c r="AJ70" s="42">
        <f t="shared" si="27"/>
        <v>0</v>
      </c>
      <c r="AK70" s="42">
        <f t="shared" si="28"/>
        <v>11.998244662990272</v>
      </c>
      <c r="AL70" s="42">
        <f t="shared" si="29"/>
        <v>11.998244662990272</v>
      </c>
      <c r="AM70" s="42">
        <f t="shared" si="30"/>
        <v>348.83785409064308</v>
      </c>
      <c r="AN70" s="65">
        <f t="shared" si="31"/>
        <v>0.19655469190382616</v>
      </c>
      <c r="AO70" s="42">
        <f t="shared" si="32"/>
        <v>24.797972069468297</v>
      </c>
      <c r="AP70" s="42">
        <f t="shared" si="33"/>
        <v>8.5701747592787658</v>
      </c>
      <c r="AQ70" s="42">
        <f t="shared" si="34"/>
        <v>8.5701747592787658</v>
      </c>
      <c r="AR70" s="42">
        <f t="shared" si="35"/>
        <v>348.83785409064308</v>
      </c>
      <c r="AS70" s="65">
        <f t="shared" si="36"/>
        <v>0.1770029999783492</v>
      </c>
      <c r="AT70" s="42">
        <f t="shared" si="37"/>
        <v>17.712837192477355</v>
      </c>
    </row>
    <row r="71" spans="1:46" x14ac:dyDescent="0.35">
      <c r="A71" s="3" t="str">
        <f>Weather_Site!A74</f>
        <v>Sat</v>
      </c>
      <c r="B71" s="58">
        <f>Weather_Site!B74</f>
        <v>0</v>
      </c>
      <c r="C71" s="59">
        <f>Weather_Site!C74</f>
        <v>0</v>
      </c>
      <c r="D71" s="3">
        <f>Weather_Site!D74</f>
        <v>0</v>
      </c>
      <c r="E71" s="3">
        <f>Weather_Site!E74</f>
        <v>0</v>
      </c>
      <c r="F71" s="3">
        <f>Weather_Site!F74</f>
        <v>0</v>
      </c>
      <c r="G71" s="3">
        <f>Weather_Site!G74</f>
        <v>0</v>
      </c>
      <c r="H71" s="27">
        <f>IF(Weather_Site!M74&lt;180,Weather_Site!M74+180,Weather_Site!M74-180)</f>
        <v>180</v>
      </c>
      <c r="I71" s="60">
        <f t="shared" si="0"/>
        <v>0.5583816659565537</v>
      </c>
      <c r="J71" s="61">
        <f t="shared" si="1"/>
        <v>9.5749999999999993</v>
      </c>
      <c r="K71" s="30">
        <f t="shared" si="2"/>
        <v>0.35554622857763796</v>
      </c>
      <c r="L71" s="30">
        <f t="shared" si="3"/>
        <v>0.35653500000000005</v>
      </c>
      <c r="M71" s="30">
        <f t="shared" si="4"/>
        <v>0.32869000000000004</v>
      </c>
      <c r="N71" s="30">
        <f t="shared" si="5"/>
        <v>0.35554622857763796</v>
      </c>
      <c r="O71" s="31">
        <f t="shared" si="6"/>
        <v>0.89274995615366604</v>
      </c>
      <c r="P71" s="30">
        <f t="shared" si="7"/>
        <v>1.7140349518557533E-2</v>
      </c>
      <c r="Q71" s="62" t="e">
        <f t="shared" si="8"/>
        <v>#NUM!</v>
      </c>
      <c r="R71" s="62">
        <f t="shared" si="9"/>
        <v>1.7140349518557533E-2</v>
      </c>
      <c r="S71" s="62" t="e">
        <f t="shared" si="10"/>
        <v>#NUM!</v>
      </c>
      <c r="T71" s="62" t="e">
        <f t="shared" si="11"/>
        <v>#NUM!</v>
      </c>
      <c r="U71" s="379">
        <f t="shared" si="12"/>
        <v>0</v>
      </c>
      <c r="V71" s="63">
        <f t="shared" si="13"/>
        <v>17.140349518557532</v>
      </c>
      <c r="W71" s="42">
        <f t="shared" si="14"/>
        <v>17.140349518557532</v>
      </c>
      <c r="X71" s="63">
        <f t="shared" si="15"/>
        <v>444.06201808262938</v>
      </c>
      <c r="Y71" s="65">
        <f t="shared" si="16"/>
        <v>0.50052126264423036</v>
      </c>
      <c r="Z71" s="42">
        <f t="shared" si="17"/>
        <v>53.13851157743207</v>
      </c>
      <c r="AA71" s="42">
        <f t="shared" si="18"/>
        <v>17.140349518557532</v>
      </c>
      <c r="AB71" s="42">
        <f t="shared" si="19"/>
        <v>17.140349518557532</v>
      </c>
      <c r="AC71" s="42">
        <f t="shared" si="20"/>
        <v>348.83785409064308</v>
      </c>
      <c r="AD71" s="65">
        <f t="shared" si="21"/>
        <v>0.21965677651711127</v>
      </c>
      <c r="AE71" s="42">
        <f t="shared" si="22"/>
        <v>35.425674384954711</v>
      </c>
      <c r="AF71" s="42">
        <f t="shared" si="23"/>
        <v>0</v>
      </c>
      <c r="AG71" s="42">
        <f t="shared" si="24"/>
        <v>0</v>
      </c>
      <c r="AH71" s="42">
        <f t="shared" si="25"/>
        <v>174.57763398530821</v>
      </c>
      <c r="AI71" s="65">
        <f t="shared" si="26"/>
        <v>3.038128512836093E-2</v>
      </c>
      <c r="AJ71" s="42">
        <f t="shared" si="27"/>
        <v>0</v>
      </c>
      <c r="AK71" s="42">
        <f t="shared" si="28"/>
        <v>11.998244662990272</v>
      </c>
      <c r="AL71" s="42">
        <f t="shared" si="29"/>
        <v>11.998244662990272</v>
      </c>
      <c r="AM71" s="42">
        <f t="shared" si="30"/>
        <v>348.83785409064308</v>
      </c>
      <c r="AN71" s="65">
        <f t="shared" si="31"/>
        <v>0.19655469190382616</v>
      </c>
      <c r="AO71" s="42">
        <f t="shared" si="32"/>
        <v>24.797972069468297</v>
      </c>
      <c r="AP71" s="42">
        <f t="shared" si="33"/>
        <v>8.5701747592787658</v>
      </c>
      <c r="AQ71" s="42">
        <f t="shared" si="34"/>
        <v>8.5701747592787658</v>
      </c>
      <c r="AR71" s="42">
        <f t="shared" si="35"/>
        <v>348.83785409064308</v>
      </c>
      <c r="AS71" s="65">
        <f t="shared" si="36"/>
        <v>0.1770029999783492</v>
      </c>
      <c r="AT71" s="42">
        <f t="shared" si="37"/>
        <v>17.712837192477355</v>
      </c>
    </row>
    <row r="72" spans="1:46" x14ac:dyDescent="0.35">
      <c r="A72" s="3" t="str">
        <f>Weather_Site!A75</f>
        <v>Sat</v>
      </c>
      <c r="B72" s="58">
        <f>Weather_Site!B75</f>
        <v>0</v>
      </c>
      <c r="C72" s="59">
        <f>Weather_Site!C75</f>
        <v>0</v>
      </c>
      <c r="D72" s="3">
        <f>Weather_Site!D75</f>
        <v>0</v>
      </c>
      <c r="E72" s="3">
        <f>Weather_Site!E75</f>
        <v>0</v>
      </c>
      <c r="F72" s="3">
        <f>Weather_Site!F75</f>
        <v>0</v>
      </c>
      <c r="G72" s="3">
        <f>Weather_Site!G75</f>
        <v>0</v>
      </c>
      <c r="H72" s="27">
        <f>IF(Weather_Site!M75&lt;180,Weather_Site!M75+180,Weather_Site!M75-180)</f>
        <v>180</v>
      </c>
      <c r="I72" s="60">
        <f t="shared" si="0"/>
        <v>0.5583816659565537</v>
      </c>
      <c r="J72" s="61">
        <f t="shared" si="1"/>
        <v>9.5749999999999993</v>
      </c>
      <c r="K72" s="30">
        <f t="shared" si="2"/>
        <v>0.35554622857763796</v>
      </c>
      <c r="L72" s="30">
        <f t="shared" si="3"/>
        <v>0.35653500000000005</v>
      </c>
      <c r="M72" s="30">
        <f t="shared" si="4"/>
        <v>0.32869000000000004</v>
      </c>
      <c r="N72" s="30">
        <f t="shared" si="5"/>
        <v>0.35554622857763796</v>
      </c>
      <c r="O72" s="31">
        <f t="shared" si="6"/>
        <v>0.89274995615366604</v>
      </c>
      <c r="P72" s="30">
        <f t="shared" si="7"/>
        <v>1.7140349518557533E-2</v>
      </c>
      <c r="Q72" s="62" t="e">
        <f t="shared" si="8"/>
        <v>#NUM!</v>
      </c>
      <c r="R72" s="62">
        <f t="shared" si="9"/>
        <v>1.7140349518557533E-2</v>
      </c>
      <c r="S72" s="62" t="e">
        <f t="shared" si="10"/>
        <v>#NUM!</v>
      </c>
      <c r="T72" s="62" t="e">
        <f t="shared" si="11"/>
        <v>#NUM!</v>
      </c>
      <c r="U72" s="379">
        <f t="shared" si="12"/>
        <v>0</v>
      </c>
      <c r="V72" s="63">
        <f t="shared" si="13"/>
        <v>17.140349518557532</v>
      </c>
      <c r="W72" s="42">
        <f t="shared" si="14"/>
        <v>17.140349518557532</v>
      </c>
      <c r="X72" s="63">
        <f t="shared" si="15"/>
        <v>444.06201808262938</v>
      </c>
      <c r="Y72" s="65">
        <f t="shared" si="16"/>
        <v>0.50052126264423036</v>
      </c>
      <c r="Z72" s="42">
        <f t="shared" si="17"/>
        <v>53.13851157743207</v>
      </c>
      <c r="AA72" s="42">
        <f t="shared" si="18"/>
        <v>17.140349518557532</v>
      </c>
      <c r="AB72" s="42">
        <f t="shared" si="19"/>
        <v>17.140349518557532</v>
      </c>
      <c r="AC72" s="42">
        <f t="shared" si="20"/>
        <v>348.83785409064308</v>
      </c>
      <c r="AD72" s="65">
        <f t="shared" si="21"/>
        <v>0.21965677651711127</v>
      </c>
      <c r="AE72" s="42">
        <f t="shared" si="22"/>
        <v>35.425674384954711</v>
      </c>
      <c r="AF72" s="42">
        <f t="shared" si="23"/>
        <v>0</v>
      </c>
      <c r="AG72" s="42">
        <f t="shared" si="24"/>
        <v>0</v>
      </c>
      <c r="AH72" s="42">
        <f t="shared" si="25"/>
        <v>174.57763398530821</v>
      </c>
      <c r="AI72" s="65">
        <f t="shared" si="26"/>
        <v>3.038128512836093E-2</v>
      </c>
      <c r="AJ72" s="42">
        <f t="shared" si="27"/>
        <v>0</v>
      </c>
      <c r="AK72" s="42">
        <f t="shared" si="28"/>
        <v>11.998244662990272</v>
      </c>
      <c r="AL72" s="42">
        <f t="shared" si="29"/>
        <v>11.998244662990272</v>
      </c>
      <c r="AM72" s="42">
        <f t="shared" si="30"/>
        <v>348.83785409064308</v>
      </c>
      <c r="AN72" s="65">
        <f t="shared" si="31"/>
        <v>0.19655469190382616</v>
      </c>
      <c r="AO72" s="42">
        <f t="shared" si="32"/>
        <v>24.797972069468297</v>
      </c>
      <c r="AP72" s="42">
        <f t="shared" si="33"/>
        <v>8.5701747592787658</v>
      </c>
      <c r="AQ72" s="42">
        <f t="shared" si="34"/>
        <v>8.5701747592787658</v>
      </c>
      <c r="AR72" s="42">
        <f t="shared" si="35"/>
        <v>348.83785409064308</v>
      </c>
      <c r="AS72" s="65">
        <f t="shared" si="36"/>
        <v>0.1770029999783492</v>
      </c>
      <c r="AT72" s="42">
        <f t="shared" si="37"/>
        <v>17.712837192477355</v>
      </c>
    </row>
    <row r="73" spans="1:46" x14ac:dyDescent="0.35">
      <c r="A73" s="3" t="str">
        <f>Weather_Site!A76</f>
        <v>Sat</v>
      </c>
      <c r="B73" s="58">
        <f>Weather_Site!B76</f>
        <v>0</v>
      </c>
      <c r="C73" s="59">
        <f>Weather_Site!C76</f>
        <v>0</v>
      </c>
      <c r="D73" s="3">
        <f>Weather_Site!D76</f>
        <v>0</v>
      </c>
      <c r="E73" s="3">
        <f>Weather_Site!E76</f>
        <v>0</v>
      </c>
      <c r="F73" s="3">
        <f>Weather_Site!F76</f>
        <v>0</v>
      </c>
      <c r="G73" s="3">
        <f>Weather_Site!G76</f>
        <v>0</v>
      </c>
      <c r="H73" s="27">
        <f>IF(Weather_Site!M76&lt;180,Weather_Site!M76+180,Weather_Site!M76-180)</f>
        <v>180</v>
      </c>
      <c r="I73" s="60">
        <f t="shared" si="0"/>
        <v>0.5583816659565537</v>
      </c>
      <c r="J73" s="61">
        <f t="shared" si="1"/>
        <v>9.5749999999999993</v>
      </c>
      <c r="K73" s="30">
        <f t="shared" si="2"/>
        <v>0.35554622857763796</v>
      </c>
      <c r="L73" s="30">
        <f t="shared" si="3"/>
        <v>0.35653500000000005</v>
      </c>
      <c r="M73" s="30">
        <f t="shared" si="4"/>
        <v>0.32869000000000004</v>
      </c>
      <c r="N73" s="30">
        <f t="shared" si="5"/>
        <v>0.35554622857763796</v>
      </c>
      <c r="O73" s="31">
        <f t="shared" si="6"/>
        <v>0.89274995615366604</v>
      </c>
      <c r="P73" s="30">
        <f t="shared" si="7"/>
        <v>1.7140349518557533E-2</v>
      </c>
      <c r="Q73" s="62" t="e">
        <f t="shared" si="8"/>
        <v>#NUM!</v>
      </c>
      <c r="R73" s="62">
        <f t="shared" si="9"/>
        <v>1.7140349518557533E-2</v>
      </c>
      <c r="S73" s="62" t="e">
        <f t="shared" si="10"/>
        <v>#NUM!</v>
      </c>
      <c r="T73" s="62" t="e">
        <f t="shared" si="11"/>
        <v>#NUM!</v>
      </c>
      <c r="U73" s="379">
        <f t="shared" si="12"/>
        <v>0</v>
      </c>
      <c r="V73" s="63">
        <f t="shared" si="13"/>
        <v>17.140349518557532</v>
      </c>
      <c r="W73" s="42">
        <f t="shared" si="14"/>
        <v>17.140349518557532</v>
      </c>
      <c r="X73" s="63">
        <f t="shared" si="15"/>
        <v>444.06201808262938</v>
      </c>
      <c r="Y73" s="65">
        <f t="shared" si="16"/>
        <v>0.50052126264423036</v>
      </c>
      <c r="Z73" s="42">
        <f t="shared" si="17"/>
        <v>53.13851157743207</v>
      </c>
      <c r="AA73" s="42">
        <f t="shared" si="18"/>
        <v>17.140349518557532</v>
      </c>
      <c r="AB73" s="42">
        <f t="shared" si="19"/>
        <v>17.140349518557532</v>
      </c>
      <c r="AC73" s="42">
        <f t="shared" si="20"/>
        <v>348.83785409064308</v>
      </c>
      <c r="AD73" s="65">
        <f t="shared" si="21"/>
        <v>0.21965677651711127</v>
      </c>
      <c r="AE73" s="42">
        <f t="shared" si="22"/>
        <v>35.425674384954711</v>
      </c>
      <c r="AF73" s="42">
        <f t="shared" si="23"/>
        <v>0</v>
      </c>
      <c r="AG73" s="42">
        <f t="shared" si="24"/>
        <v>0</v>
      </c>
      <c r="AH73" s="42">
        <f t="shared" si="25"/>
        <v>174.57763398530821</v>
      </c>
      <c r="AI73" s="65">
        <f t="shared" si="26"/>
        <v>3.038128512836093E-2</v>
      </c>
      <c r="AJ73" s="42">
        <f t="shared" si="27"/>
        <v>0</v>
      </c>
      <c r="AK73" s="42">
        <f t="shared" si="28"/>
        <v>11.998244662990272</v>
      </c>
      <c r="AL73" s="42">
        <f t="shared" si="29"/>
        <v>11.998244662990272</v>
      </c>
      <c r="AM73" s="42">
        <f t="shared" si="30"/>
        <v>348.83785409064308</v>
      </c>
      <c r="AN73" s="65">
        <f t="shared" si="31"/>
        <v>0.19655469190382616</v>
      </c>
      <c r="AO73" s="42">
        <f t="shared" si="32"/>
        <v>24.797972069468297</v>
      </c>
      <c r="AP73" s="42">
        <f t="shared" si="33"/>
        <v>8.5701747592787658</v>
      </c>
      <c r="AQ73" s="42">
        <f t="shared" si="34"/>
        <v>8.5701747592787658</v>
      </c>
      <c r="AR73" s="42">
        <f t="shared" si="35"/>
        <v>348.83785409064308</v>
      </c>
      <c r="AS73" s="65">
        <f t="shared" si="36"/>
        <v>0.1770029999783492</v>
      </c>
      <c r="AT73" s="42">
        <f t="shared" si="37"/>
        <v>17.712837192477355</v>
      </c>
    </row>
    <row r="74" spans="1:46" x14ac:dyDescent="0.35">
      <c r="A74" s="66" t="str">
        <f>Weather_Site!A77</f>
        <v>Sat</v>
      </c>
      <c r="B74" s="67">
        <f>Weather_Site!B77</f>
        <v>0</v>
      </c>
      <c r="C74" s="68">
        <f>Weather_Site!C77</f>
        <v>0</v>
      </c>
      <c r="D74" s="66">
        <f>Weather_Site!D77</f>
        <v>0</v>
      </c>
      <c r="E74" s="66">
        <f>Weather_Site!E77</f>
        <v>0</v>
      </c>
      <c r="F74" s="66">
        <f>Weather_Site!F77</f>
        <v>0</v>
      </c>
      <c r="G74" s="66">
        <f>Weather_Site!G77</f>
        <v>0</v>
      </c>
      <c r="H74" s="48">
        <f>IF(Weather_Site!M77&lt;180,Weather_Site!M77+180,Weather_Site!M77-180)</f>
        <v>180</v>
      </c>
      <c r="I74" s="69">
        <f t="shared" ref="I74:I137" si="38">10^(0.009254-0.004096*(100-$C$4)^1.536+0.01201*D74+0.2789*G74^0.5-0.09577*E74^0.5)</f>
        <v>0.5583816659565537</v>
      </c>
      <c r="J74" s="70">
        <f t="shared" ref="J74:J137" si="39">-0.19625*D74+0.1356*E74+9.575</f>
        <v>9.5749999999999993</v>
      </c>
      <c r="K74" s="55">
        <f t="shared" ref="K74:K137" si="40">EXP(-0.108*J74)</f>
        <v>0.35554622857763796</v>
      </c>
      <c r="L74" s="55">
        <f t="shared" ref="L74:L137" si="41">MAX(0.001,(0.684-0.0342*J74))</f>
        <v>0.35653500000000005</v>
      </c>
      <c r="M74" s="55">
        <f t="shared" ref="M74:M137" si="42">MAX(0.001,(0.547-0.0228*J74))</f>
        <v>0.32869000000000004</v>
      </c>
      <c r="N74" s="55">
        <f t="shared" ref="N74:N137" si="43">IF(J74&lt;12,K74,IF(G74&gt;10,M74,L74))</f>
        <v>0.35554622857763796</v>
      </c>
      <c r="O74" s="54">
        <f t="shared" ref="O74:O137" si="44">1.036/(1+103.989*EXP(-0.0996*($C$4-20)))</f>
        <v>0.89274995615366604</v>
      </c>
      <c r="P74" s="55">
        <f t="shared" ref="P74:P137" si="45">(0.054+0.269*G74)*N74*O74</f>
        <v>1.7140349518557533E-2</v>
      </c>
      <c r="Q74" s="55" t="e">
        <f t="shared" ref="Q74:Q137" si="46">(1.4+0.838*(G74-5)^0.844)*N74*O74</f>
        <v>#NUM!</v>
      </c>
      <c r="R74" s="55">
        <f t="shared" ref="R74:R137" si="47">(0.054+0.209*G74)*N74*O74</f>
        <v>1.7140349518557533E-2</v>
      </c>
      <c r="S74" s="55" t="e">
        <f t="shared" ref="S74:S137" si="48">(1.1+0.715*(G74-5)^0.844)*N74*O74</f>
        <v>#NUM!</v>
      </c>
      <c r="T74" s="55" t="e">
        <f t="shared" ref="T74:T137" si="49">(0.55+0.357*(G74-5)^0.844)*N74*O74</f>
        <v>#NUM!</v>
      </c>
      <c r="U74" s="379">
        <f t="shared" ref="U74:U137" si="50">O$5</f>
        <v>0</v>
      </c>
      <c r="V74" s="71">
        <f t="shared" ref="V74:V137" si="51">IF(G74&lt;5,P74*1000,Q74*1000)</f>
        <v>17.140349518557532</v>
      </c>
      <c r="W74" s="53">
        <f t="shared" ref="W74:W137" si="52">V74*1.0715^U74</f>
        <v>17.140349518557532</v>
      </c>
      <c r="X74" s="71">
        <f t="shared" ref="X74:X137" si="53">(0.054+0.269*5)*N74*O74*1000</f>
        <v>444.06201808262938</v>
      </c>
      <c r="Y74" s="72">
        <f t="shared" ref="Y74:Y137" si="54">(0.003595*55.816+101.04*(W74/1000)^0.3167)/(55.816+(W74/1000)^0.3167)</f>
        <v>0.50052126264423036</v>
      </c>
      <c r="Z74" s="53">
        <f t="shared" ref="Z74:Z137" si="55">516.7*W74*6/1000</f>
        <v>53.13851157743207</v>
      </c>
      <c r="AA74" s="53">
        <f t="shared" ref="AA74:AA137" si="56">IF($G74&lt;5,$R74*1000,$S74*1000)</f>
        <v>17.140349518557532</v>
      </c>
      <c r="AB74" s="53">
        <f t="shared" ref="AB74:AB137" si="57">$AA74*1.0715^U74</f>
        <v>17.140349518557532</v>
      </c>
      <c r="AC74" s="53">
        <f t="shared" ref="AC74:AC137" si="58">(0.054+0.209*5)*$N74*$O74*1000</f>
        <v>348.83785409064308</v>
      </c>
      <c r="AD74" s="72">
        <f t="shared" ref="AD74:AD137" si="59">(0.001316*149.4025+117.22*($AB74/1000)^0.3141)/(149.4025+($AB74/1000)^0.3141)</f>
        <v>0.21965677651711127</v>
      </c>
      <c r="AE74" s="53">
        <f t="shared" ref="AE74:AE137" si="60">516.7*$AB74*4/1000</f>
        <v>35.425674384954711</v>
      </c>
      <c r="AF74" s="53">
        <f t="shared" ref="AF74:AF137" si="61">IF(G74&lt;5,0,T74*1000)</f>
        <v>0</v>
      </c>
      <c r="AG74" s="53">
        <f t="shared" ref="AG74:AG137" si="62">AF74*1.0715^U74</f>
        <v>0</v>
      </c>
      <c r="AH74" s="53">
        <f t="shared" ref="AH74:AH137" si="63">(0.55+0.357*(5-5)^0.844)*N74*O74*1000</f>
        <v>174.57763398530821</v>
      </c>
      <c r="AI74" s="72">
        <f t="shared" ref="AI74:AI137" si="64">1/(32.915-29.388*(AG74/1000)^0.02969)</f>
        <v>3.038128512836093E-2</v>
      </c>
      <c r="AJ74" s="53">
        <f t="shared" ref="AJ74:AJ137" si="65">516.7*AG74*1.5/1000</f>
        <v>0</v>
      </c>
      <c r="AK74" s="53">
        <f t="shared" ref="AK74:AK137" si="66">IF($G74&lt;5,$R74*1000*0.7,$S74*1000*0.7)</f>
        <v>11.998244662990272</v>
      </c>
      <c r="AL74" s="53">
        <f t="shared" ref="AL74:AL137" si="67">AK74*1.0715^U74</f>
        <v>11.998244662990272</v>
      </c>
      <c r="AM74" s="53">
        <f t="shared" ref="AM74:AM137" si="68">(0.054+0.209*5)*$N74*$O74*1000</f>
        <v>348.83785409064308</v>
      </c>
      <c r="AN74" s="72">
        <f t="shared" ref="AN74:AN137" si="69">(0.001316*149.4025+117.22*(AL74/1000)^0.3141)/(149.4025+(AL74/1000)^0.3141)</f>
        <v>0.19655469190382616</v>
      </c>
      <c r="AO74" s="53">
        <f t="shared" ref="AO74:AO137" si="70">516.7*AL74*4/1000</f>
        <v>24.797972069468297</v>
      </c>
      <c r="AP74" s="53">
        <f t="shared" ref="AP74:AP137" si="71">IF($G74&lt;5,$R74*1000*0.5,$S74*1000*0.5)</f>
        <v>8.5701747592787658</v>
      </c>
      <c r="AQ74" s="53">
        <f t="shared" ref="AQ74:AQ137" si="72">AP74*1.0715^U74</f>
        <v>8.5701747592787658</v>
      </c>
      <c r="AR74" s="53">
        <f t="shared" ref="AR74:AR137" si="73">(0.054+0.209*5)*$N74*$O74*1000</f>
        <v>348.83785409064308</v>
      </c>
      <c r="AS74" s="72">
        <f t="shared" ref="AS74:AS137" si="74">(0.001316*149.4025+117.22*(AQ74/1000)^0.3141)/(149.4025+(AQ74/1000)^0.3141)</f>
        <v>0.1770029999783492</v>
      </c>
      <c r="AT74" s="53">
        <f t="shared" ref="AT74:AT137" si="75">516.7*AQ74*4/1000</f>
        <v>17.712837192477355</v>
      </c>
    </row>
    <row r="75" spans="1:46" x14ac:dyDescent="0.35">
      <c r="A75" s="66" t="str">
        <f>Weather_Site!A78</f>
        <v>Sat</v>
      </c>
      <c r="B75" s="67">
        <f>Weather_Site!B78</f>
        <v>0</v>
      </c>
      <c r="C75" s="68">
        <f>Weather_Site!C78</f>
        <v>0</v>
      </c>
      <c r="D75" s="66">
        <f>Weather_Site!D78</f>
        <v>0</v>
      </c>
      <c r="E75" s="66">
        <f>Weather_Site!E78</f>
        <v>0</v>
      </c>
      <c r="F75" s="66">
        <f>Weather_Site!F78</f>
        <v>0</v>
      </c>
      <c r="G75" s="66">
        <f>Weather_Site!G78</f>
        <v>0</v>
      </c>
      <c r="H75" s="48">
        <f>IF(Weather_Site!M78&lt;180,Weather_Site!M78+180,Weather_Site!M78-180)</f>
        <v>180</v>
      </c>
      <c r="I75" s="69">
        <f t="shared" si="38"/>
        <v>0.5583816659565537</v>
      </c>
      <c r="J75" s="70">
        <f t="shared" si="39"/>
        <v>9.5749999999999993</v>
      </c>
      <c r="K75" s="55">
        <f t="shared" si="40"/>
        <v>0.35554622857763796</v>
      </c>
      <c r="L75" s="55">
        <f t="shared" si="41"/>
        <v>0.35653500000000005</v>
      </c>
      <c r="M75" s="55">
        <f t="shared" si="42"/>
        <v>0.32869000000000004</v>
      </c>
      <c r="N75" s="55">
        <f t="shared" si="43"/>
        <v>0.35554622857763796</v>
      </c>
      <c r="O75" s="54">
        <f t="shared" si="44"/>
        <v>0.89274995615366604</v>
      </c>
      <c r="P75" s="55">
        <f t="shared" si="45"/>
        <v>1.7140349518557533E-2</v>
      </c>
      <c r="Q75" s="55" t="e">
        <f t="shared" si="46"/>
        <v>#NUM!</v>
      </c>
      <c r="R75" s="55">
        <f t="shared" si="47"/>
        <v>1.7140349518557533E-2</v>
      </c>
      <c r="S75" s="55" t="e">
        <f t="shared" si="48"/>
        <v>#NUM!</v>
      </c>
      <c r="T75" s="55" t="e">
        <f t="shared" si="49"/>
        <v>#NUM!</v>
      </c>
      <c r="U75" s="379">
        <f t="shared" si="50"/>
        <v>0</v>
      </c>
      <c r="V75" s="71">
        <f t="shared" si="51"/>
        <v>17.140349518557532</v>
      </c>
      <c r="W75" s="53">
        <f t="shared" si="52"/>
        <v>17.140349518557532</v>
      </c>
      <c r="X75" s="71">
        <f t="shared" si="53"/>
        <v>444.06201808262938</v>
      </c>
      <c r="Y75" s="72">
        <f t="shared" si="54"/>
        <v>0.50052126264423036</v>
      </c>
      <c r="Z75" s="53">
        <f t="shared" si="55"/>
        <v>53.13851157743207</v>
      </c>
      <c r="AA75" s="53">
        <f t="shared" si="56"/>
        <v>17.140349518557532</v>
      </c>
      <c r="AB75" s="53">
        <f t="shared" si="57"/>
        <v>17.140349518557532</v>
      </c>
      <c r="AC75" s="53">
        <f t="shared" si="58"/>
        <v>348.83785409064308</v>
      </c>
      <c r="AD75" s="72">
        <f t="shared" si="59"/>
        <v>0.21965677651711127</v>
      </c>
      <c r="AE75" s="53">
        <f t="shared" si="60"/>
        <v>35.425674384954711</v>
      </c>
      <c r="AF75" s="53">
        <f t="shared" si="61"/>
        <v>0</v>
      </c>
      <c r="AG75" s="53">
        <f t="shared" si="62"/>
        <v>0</v>
      </c>
      <c r="AH75" s="53">
        <f t="shared" si="63"/>
        <v>174.57763398530821</v>
      </c>
      <c r="AI75" s="72">
        <f t="shared" si="64"/>
        <v>3.038128512836093E-2</v>
      </c>
      <c r="AJ75" s="53">
        <f t="shared" si="65"/>
        <v>0</v>
      </c>
      <c r="AK75" s="53">
        <f t="shared" si="66"/>
        <v>11.998244662990272</v>
      </c>
      <c r="AL75" s="53">
        <f t="shared" si="67"/>
        <v>11.998244662990272</v>
      </c>
      <c r="AM75" s="53">
        <f t="shared" si="68"/>
        <v>348.83785409064308</v>
      </c>
      <c r="AN75" s="72">
        <f t="shared" si="69"/>
        <v>0.19655469190382616</v>
      </c>
      <c r="AO75" s="53">
        <f t="shared" si="70"/>
        <v>24.797972069468297</v>
      </c>
      <c r="AP75" s="53">
        <f t="shared" si="71"/>
        <v>8.5701747592787658</v>
      </c>
      <c r="AQ75" s="53">
        <f t="shared" si="72"/>
        <v>8.5701747592787658</v>
      </c>
      <c r="AR75" s="53">
        <f t="shared" si="73"/>
        <v>348.83785409064308</v>
      </c>
      <c r="AS75" s="72">
        <f t="shared" si="74"/>
        <v>0.1770029999783492</v>
      </c>
      <c r="AT75" s="53">
        <f t="shared" si="75"/>
        <v>17.712837192477355</v>
      </c>
    </row>
    <row r="76" spans="1:46" x14ac:dyDescent="0.35">
      <c r="A76" s="66" t="str">
        <f>Weather_Site!A79</f>
        <v>Sat</v>
      </c>
      <c r="B76" s="67">
        <f>Weather_Site!B79</f>
        <v>0</v>
      </c>
      <c r="C76" s="68">
        <f>Weather_Site!C79</f>
        <v>0</v>
      </c>
      <c r="D76" s="66">
        <f>Weather_Site!D79</f>
        <v>0</v>
      </c>
      <c r="E76" s="66">
        <f>Weather_Site!E79</f>
        <v>0</v>
      </c>
      <c r="F76" s="66">
        <f>Weather_Site!F79</f>
        <v>0</v>
      </c>
      <c r="G76" s="66">
        <f>Weather_Site!G79</f>
        <v>0</v>
      </c>
      <c r="H76" s="48">
        <f>IF(Weather_Site!M79&lt;180,Weather_Site!M79+180,Weather_Site!M79-180)</f>
        <v>180</v>
      </c>
      <c r="I76" s="69">
        <f t="shared" si="38"/>
        <v>0.5583816659565537</v>
      </c>
      <c r="J76" s="70">
        <f t="shared" si="39"/>
        <v>9.5749999999999993</v>
      </c>
      <c r="K76" s="55">
        <f t="shared" si="40"/>
        <v>0.35554622857763796</v>
      </c>
      <c r="L76" s="55">
        <f t="shared" si="41"/>
        <v>0.35653500000000005</v>
      </c>
      <c r="M76" s="55">
        <f t="shared" si="42"/>
        <v>0.32869000000000004</v>
      </c>
      <c r="N76" s="55">
        <f t="shared" si="43"/>
        <v>0.35554622857763796</v>
      </c>
      <c r="O76" s="54">
        <f t="shared" si="44"/>
        <v>0.89274995615366604</v>
      </c>
      <c r="P76" s="55">
        <f t="shared" si="45"/>
        <v>1.7140349518557533E-2</v>
      </c>
      <c r="Q76" s="55" t="e">
        <f t="shared" si="46"/>
        <v>#NUM!</v>
      </c>
      <c r="R76" s="55">
        <f t="shared" si="47"/>
        <v>1.7140349518557533E-2</v>
      </c>
      <c r="S76" s="55" t="e">
        <f t="shared" si="48"/>
        <v>#NUM!</v>
      </c>
      <c r="T76" s="55" t="e">
        <f t="shared" si="49"/>
        <v>#NUM!</v>
      </c>
      <c r="U76" s="379">
        <f t="shared" si="50"/>
        <v>0</v>
      </c>
      <c r="V76" s="71">
        <f t="shared" si="51"/>
        <v>17.140349518557532</v>
      </c>
      <c r="W76" s="53">
        <f t="shared" si="52"/>
        <v>17.140349518557532</v>
      </c>
      <c r="X76" s="71">
        <f t="shared" si="53"/>
        <v>444.06201808262938</v>
      </c>
      <c r="Y76" s="72">
        <f t="shared" si="54"/>
        <v>0.50052126264423036</v>
      </c>
      <c r="Z76" s="53">
        <f t="shared" si="55"/>
        <v>53.13851157743207</v>
      </c>
      <c r="AA76" s="53">
        <f t="shared" si="56"/>
        <v>17.140349518557532</v>
      </c>
      <c r="AB76" s="53">
        <f t="shared" si="57"/>
        <v>17.140349518557532</v>
      </c>
      <c r="AC76" s="53">
        <f t="shared" si="58"/>
        <v>348.83785409064308</v>
      </c>
      <c r="AD76" s="72">
        <f t="shared" si="59"/>
        <v>0.21965677651711127</v>
      </c>
      <c r="AE76" s="53">
        <f t="shared" si="60"/>
        <v>35.425674384954711</v>
      </c>
      <c r="AF76" s="53">
        <f t="shared" si="61"/>
        <v>0</v>
      </c>
      <c r="AG76" s="53">
        <f t="shared" si="62"/>
        <v>0</v>
      </c>
      <c r="AH76" s="53">
        <f t="shared" si="63"/>
        <v>174.57763398530821</v>
      </c>
      <c r="AI76" s="72">
        <f t="shared" si="64"/>
        <v>3.038128512836093E-2</v>
      </c>
      <c r="AJ76" s="53">
        <f t="shared" si="65"/>
        <v>0</v>
      </c>
      <c r="AK76" s="53">
        <f t="shared" si="66"/>
        <v>11.998244662990272</v>
      </c>
      <c r="AL76" s="53">
        <f t="shared" si="67"/>
        <v>11.998244662990272</v>
      </c>
      <c r="AM76" s="53">
        <f t="shared" si="68"/>
        <v>348.83785409064308</v>
      </c>
      <c r="AN76" s="72">
        <f t="shared" si="69"/>
        <v>0.19655469190382616</v>
      </c>
      <c r="AO76" s="53">
        <f t="shared" si="70"/>
        <v>24.797972069468297</v>
      </c>
      <c r="AP76" s="53">
        <f t="shared" si="71"/>
        <v>8.5701747592787658</v>
      </c>
      <c r="AQ76" s="53">
        <f t="shared" si="72"/>
        <v>8.5701747592787658</v>
      </c>
      <c r="AR76" s="53">
        <f t="shared" si="73"/>
        <v>348.83785409064308</v>
      </c>
      <c r="AS76" s="72">
        <f t="shared" si="74"/>
        <v>0.1770029999783492</v>
      </c>
      <c r="AT76" s="53">
        <f t="shared" si="75"/>
        <v>17.712837192477355</v>
      </c>
    </row>
    <row r="77" spans="1:46" x14ac:dyDescent="0.35">
      <c r="A77" s="66" t="str">
        <f>Weather_Site!A80</f>
        <v>Sat</v>
      </c>
      <c r="B77" s="67">
        <f>Weather_Site!B80</f>
        <v>0</v>
      </c>
      <c r="C77" s="68">
        <f>Weather_Site!C80</f>
        <v>0</v>
      </c>
      <c r="D77" s="66">
        <f>Weather_Site!D80</f>
        <v>0</v>
      </c>
      <c r="E77" s="66">
        <f>Weather_Site!E80</f>
        <v>0</v>
      </c>
      <c r="F77" s="66">
        <f>Weather_Site!F80</f>
        <v>0</v>
      </c>
      <c r="G77" s="66">
        <f>Weather_Site!G80</f>
        <v>0</v>
      </c>
      <c r="H77" s="48">
        <f>IF(Weather_Site!M80&lt;180,Weather_Site!M80+180,Weather_Site!M80-180)</f>
        <v>180</v>
      </c>
      <c r="I77" s="69">
        <f t="shared" si="38"/>
        <v>0.5583816659565537</v>
      </c>
      <c r="J77" s="70">
        <f t="shared" si="39"/>
        <v>9.5749999999999993</v>
      </c>
      <c r="K77" s="55">
        <f t="shared" si="40"/>
        <v>0.35554622857763796</v>
      </c>
      <c r="L77" s="55">
        <f t="shared" si="41"/>
        <v>0.35653500000000005</v>
      </c>
      <c r="M77" s="55">
        <f t="shared" si="42"/>
        <v>0.32869000000000004</v>
      </c>
      <c r="N77" s="55">
        <f t="shared" si="43"/>
        <v>0.35554622857763796</v>
      </c>
      <c r="O77" s="54">
        <f t="shared" si="44"/>
        <v>0.89274995615366604</v>
      </c>
      <c r="P77" s="55">
        <f t="shared" si="45"/>
        <v>1.7140349518557533E-2</v>
      </c>
      <c r="Q77" s="55" t="e">
        <f t="shared" si="46"/>
        <v>#NUM!</v>
      </c>
      <c r="R77" s="55">
        <f t="shared" si="47"/>
        <v>1.7140349518557533E-2</v>
      </c>
      <c r="S77" s="55" t="e">
        <f t="shared" si="48"/>
        <v>#NUM!</v>
      </c>
      <c r="T77" s="55" t="e">
        <f t="shared" si="49"/>
        <v>#NUM!</v>
      </c>
      <c r="U77" s="379">
        <f t="shared" si="50"/>
        <v>0</v>
      </c>
      <c r="V77" s="71">
        <f t="shared" si="51"/>
        <v>17.140349518557532</v>
      </c>
      <c r="W77" s="53">
        <f t="shared" si="52"/>
        <v>17.140349518557532</v>
      </c>
      <c r="X77" s="71">
        <f t="shared" si="53"/>
        <v>444.06201808262938</v>
      </c>
      <c r="Y77" s="72">
        <f t="shared" si="54"/>
        <v>0.50052126264423036</v>
      </c>
      <c r="Z77" s="53">
        <f t="shared" si="55"/>
        <v>53.13851157743207</v>
      </c>
      <c r="AA77" s="53">
        <f t="shared" si="56"/>
        <v>17.140349518557532</v>
      </c>
      <c r="AB77" s="53">
        <f t="shared" si="57"/>
        <v>17.140349518557532</v>
      </c>
      <c r="AC77" s="53">
        <f t="shared" si="58"/>
        <v>348.83785409064308</v>
      </c>
      <c r="AD77" s="72">
        <f t="shared" si="59"/>
        <v>0.21965677651711127</v>
      </c>
      <c r="AE77" s="53">
        <f t="shared" si="60"/>
        <v>35.425674384954711</v>
      </c>
      <c r="AF77" s="53">
        <f t="shared" si="61"/>
        <v>0</v>
      </c>
      <c r="AG77" s="53">
        <f t="shared" si="62"/>
        <v>0</v>
      </c>
      <c r="AH77" s="53">
        <f t="shared" si="63"/>
        <v>174.57763398530821</v>
      </c>
      <c r="AI77" s="72">
        <f t="shared" si="64"/>
        <v>3.038128512836093E-2</v>
      </c>
      <c r="AJ77" s="53">
        <f t="shared" si="65"/>
        <v>0</v>
      </c>
      <c r="AK77" s="53">
        <f t="shared" si="66"/>
        <v>11.998244662990272</v>
      </c>
      <c r="AL77" s="53">
        <f t="shared" si="67"/>
        <v>11.998244662990272</v>
      </c>
      <c r="AM77" s="53">
        <f t="shared" si="68"/>
        <v>348.83785409064308</v>
      </c>
      <c r="AN77" s="72">
        <f t="shared" si="69"/>
        <v>0.19655469190382616</v>
      </c>
      <c r="AO77" s="53">
        <f t="shared" si="70"/>
        <v>24.797972069468297</v>
      </c>
      <c r="AP77" s="53">
        <f t="shared" si="71"/>
        <v>8.5701747592787658</v>
      </c>
      <c r="AQ77" s="53">
        <f t="shared" si="72"/>
        <v>8.5701747592787658</v>
      </c>
      <c r="AR77" s="53">
        <f t="shared" si="73"/>
        <v>348.83785409064308</v>
      </c>
      <c r="AS77" s="72">
        <f t="shared" si="74"/>
        <v>0.1770029999783492</v>
      </c>
      <c r="AT77" s="53">
        <f t="shared" si="75"/>
        <v>17.712837192477355</v>
      </c>
    </row>
    <row r="78" spans="1:46" x14ac:dyDescent="0.35">
      <c r="A78" s="66" t="str">
        <f>Weather_Site!A81</f>
        <v>Sat</v>
      </c>
      <c r="B78" s="67">
        <f>Weather_Site!B81</f>
        <v>0</v>
      </c>
      <c r="C78" s="68">
        <f>Weather_Site!C81</f>
        <v>0</v>
      </c>
      <c r="D78" s="66">
        <f>Weather_Site!D81</f>
        <v>0</v>
      </c>
      <c r="E78" s="66">
        <f>Weather_Site!E81</f>
        <v>0</v>
      </c>
      <c r="F78" s="66">
        <f>Weather_Site!F81</f>
        <v>0</v>
      </c>
      <c r="G78" s="66">
        <f>Weather_Site!G81</f>
        <v>0</v>
      </c>
      <c r="H78" s="48">
        <f>IF(Weather_Site!M81&lt;180,Weather_Site!M81+180,Weather_Site!M81-180)</f>
        <v>180</v>
      </c>
      <c r="I78" s="69">
        <f t="shared" si="38"/>
        <v>0.5583816659565537</v>
      </c>
      <c r="J78" s="70">
        <f t="shared" si="39"/>
        <v>9.5749999999999993</v>
      </c>
      <c r="K78" s="55">
        <f t="shared" si="40"/>
        <v>0.35554622857763796</v>
      </c>
      <c r="L78" s="55">
        <f t="shared" si="41"/>
        <v>0.35653500000000005</v>
      </c>
      <c r="M78" s="55">
        <f t="shared" si="42"/>
        <v>0.32869000000000004</v>
      </c>
      <c r="N78" s="55">
        <f t="shared" si="43"/>
        <v>0.35554622857763796</v>
      </c>
      <c r="O78" s="54">
        <f t="shared" si="44"/>
        <v>0.89274995615366604</v>
      </c>
      <c r="P78" s="55">
        <f t="shared" si="45"/>
        <v>1.7140349518557533E-2</v>
      </c>
      <c r="Q78" s="55" t="e">
        <f t="shared" si="46"/>
        <v>#NUM!</v>
      </c>
      <c r="R78" s="55">
        <f t="shared" si="47"/>
        <v>1.7140349518557533E-2</v>
      </c>
      <c r="S78" s="55" t="e">
        <f t="shared" si="48"/>
        <v>#NUM!</v>
      </c>
      <c r="T78" s="55" t="e">
        <f t="shared" si="49"/>
        <v>#NUM!</v>
      </c>
      <c r="U78" s="379">
        <f t="shared" si="50"/>
        <v>0</v>
      </c>
      <c r="V78" s="71">
        <f t="shared" si="51"/>
        <v>17.140349518557532</v>
      </c>
      <c r="W78" s="53">
        <f t="shared" si="52"/>
        <v>17.140349518557532</v>
      </c>
      <c r="X78" s="71">
        <f t="shared" si="53"/>
        <v>444.06201808262938</v>
      </c>
      <c r="Y78" s="72">
        <f t="shared" si="54"/>
        <v>0.50052126264423036</v>
      </c>
      <c r="Z78" s="53">
        <f t="shared" si="55"/>
        <v>53.13851157743207</v>
      </c>
      <c r="AA78" s="53">
        <f t="shared" si="56"/>
        <v>17.140349518557532</v>
      </c>
      <c r="AB78" s="53">
        <f t="shared" si="57"/>
        <v>17.140349518557532</v>
      </c>
      <c r="AC78" s="53">
        <f t="shared" si="58"/>
        <v>348.83785409064308</v>
      </c>
      <c r="AD78" s="72">
        <f t="shared" si="59"/>
        <v>0.21965677651711127</v>
      </c>
      <c r="AE78" s="53">
        <f t="shared" si="60"/>
        <v>35.425674384954711</v>
      </c>
      <c r="AF78" s="53">
        <f t="shared" si="61"/>
        <v>0</v>
      </c>
      <c r="AG78" s="53">
        <f t="shared" si="62"/>
        <v>0</v>
      </c>
      <c r="AH78" s="53">
        <f t="shared" si="63"/>
        <v>174.57763398530821</v>
      </c>
      <c r="AI78" s="72">
        <f t="shared" si="64"/>
        <v>3.038128512836093E-2</v>
      </c>
      <c r="AJ78" s="53">
        <f t="shared" si="65"/>
        <v>0</v>
      </c>
      <c r="AK78" s="53">
        <f t="shared" si="66"/>
        <v>11.998244662990272</v>
      </c>
      <c r="AL78" s="53">
        <f t="shared" si="67"/>
        <v>11.998244662990272</v>
      </c>
      <c r="AM78" s="53">
        <f t="shared" si="68"/>
        <v>348.83785409064308</v>
      </c>
      <c r="AN78" s="72">
        <f t="shared" si="69"/>
        <v>0.19655469190382616</v>
      </c>
      <c r="AO78" s="53">
        <f t="shared" si="70"/>
        <v>24.797972069468297</v>
      </c>
      <c r="AP78" s="53">
        <f t="shared" si="71"/>
        <v>8.5701747592787658</v>
      </c>
      <c r="AQ78" s="53">
        <f t="shared" si="72"/>
        <v>8.5701747592787658</v>
      </c>
      <c r="AR78" s="53">
        <f t="shared" si="73"/>
        <v>348.83785409064308</v>
      </c>
      <c r="AS78" s="72">
        <f t="shared" si="74"/>
        <v>0.1770029999783492</v>
      </c>
      <c r="AT78" s="53">
        <f t="shared" si="75"/>
        <v>17.712837192477355</v>
      </c>
    </row>
    <row r="79" spans="1:46" x14ac:dyDescent="0.35">
      <c r="A79" s="3" t="str">
        <f>Weather_Site!A82</f>
        <v>Sat</v>
      </c>
      <c r="B79" s="58">
        <f>Weather_Site!B82</f>
        <v>0</v>
      </c>
      <c r="C79" s="59">
        <f>Weather_Site!C82</f>
        <v>0</v>
      </c>
      <c r="D79" s="3">
        <f>Weather_Site!D82</f>
        <v>0</v>
      </c>
      <c r="E79" s="3">
        <f>Weather_Site!E82</f>
        <v>0</v>
      </c>
      <c r="F79" s="3">
        <f>Weather_Site!F82</f>
        <v>0</v>
      </c>
      <c r="G79" s="3">
        <f>Weather_Site!G82</f>
        <v>0</v>
      </c>
      <c r="H79" s="27">
        <f>IF(Weather_Site!M82&lt;180,Weather_Site!M82+180,Weather_Site!M82-180)</f>
        <v>180</v>
      </c>
      <c r="I79" s="60">
        <f t="shared" si="38"/>
        <v>0.5583816659565537</v>
      </c>
      <c r="J79" s="61">
        <f t="shared" si="39"/>
        <v>9.5749999999999993</v>
      </c>
      <c r="K79" s="30">
        <f t="shared" si="40"/>
        <v>0.35554622857763796</v>
      </c>
      <c r="L79" s="30">
        <f t="shared" si="41"/>
        <v>0.35653500000000005</v>
      </c>
      <c r="M79" s="30">
        <f t="shared" si="42"/>
        <v>0.32869000000000004</v>
      </c>
      <c r="N79" s="30">
        <f t="shared" si="43"/>
        <v>0.35554622857763796</v>
      </c>
      <c r="O79" s="31">
        <f t="shared" si="44"/>
        <v>0.89274995615366604</v>
      </c>
      <c r="P79" s="30">
        <f t="shared" si="45"/>
        <v>1.7140349518557533E-2</v>
      </c>
      <c r="Q79" s="62" t="e">
        <f t="shared" si="46"/>
        <v>#NUM!</v>
      </c>
      <c r="R79" s="62">
        <f t="shared" si="47"/>
        <v>1.7140349518557533E-2</v>
      </c>
      <c r="S79" s="62" t="e">
        <f t="shared" si="48"/>
        <v>#NUM!</v>
      </c>
      <c r="T79" s="62" t="e">
        <f t="shared" si="49"/>
        <v>#NUM!</v>
      </c>
      <c r="U79" s="379">
        <f t="shared" si="50"/>
        <v>0</v>
      </c>
      <c r="V79" s="63">
        <f t="shared" si="51"/>
        <v>17.140349518557532</v>
      </c>
      <c r="W79" s="42">
        <f t="shared" si="52"/>
        <v>17.140349518557532</v>
      </c>
      <c r="X79" s="63">
        <f t="shared" si="53"/>
        <v>444.06201808262938</v>
      </c>
      <c r="Y79" s="65">
        <f t="shared" si="54"/>
        <v>0.50052126264423036</v>
      </c>
      <c r="Z79" s="42">
        <f t="shared" si="55"/>
        <v>53.13851157743207</v>
      </c>
      <c r="AA79" s="42">
        <f t="shared" si="56"/>
        <v>17.140349518557532</v>
      </c>
      <c r="AB79" s="42">
        <f t="shared" si="57"/>
        <v>17.140349518557532</v>
      </c>
      <c r="AC79" s="42">
        <f t="shared" si="58"/>
        <v>348.83785409064308</v>
      </c>
      <c r="AD79" s="65">
        <f t="shared" si="59"/>
        <v>0.21965677651711127</v>
      </c>
      <c r="AE79" s="42">
        <f t="shared" si="60"/>
        <v>35.425674384954711</v>
      </c>
      <c r="AF79" s="42">
        <f t="shared" si="61"/>
        <v>0</v>
      </c>
      <c r="AG79" s="42">
        <f t="shared" si="62"/>
        <v>0</v>
      </c>
      <c r="AH79" s="42">
        <f t="shared" si="63"/>
        <v>174.57763398530821</v>
      </c>
      <c r="AI79" s="65">
        <f t="shared" si="64"/>
        <v>3.038128512836093E-2</v>
      </c>
      <c r="AJ79" s="42">
        <f t="shared" si="65"/>
        <v>0</v>
      </c>
      <c r="AK79" s="42">
        <f t="shared" si="66"/>
        <v>11.998244662990272</v>
      </c>
      <c r="AL79" s="42">
        <f t="shared" si="67"/>
        <v>11.998244662990272</v>
      </c>
      <c r="AM79" s="42">
        <f t="shared" si="68"/>
        <v>348.83785409064308</v>
      </c>
      <c r="AN79" s="65">
        <f t="shared" si="69"/>
        <v>0.19655469190382616</v>
      </c>
      <c r="AO79" s="42">
        <f t="shared" si="70"/>
        <v>24.797972069468297</v>
      </c>
      <c r="AP79" s="42">
        <f t="shared" si="71"/>
        <v>8.5701747592787658</v>
      </c>
      <c r="AQ79" s="42">
        <f t="shared" si="72"/>
        <v>8.5701747592787658</v>
      </c>
      <c r="AR79" s="42">
        <f t="shared" si="73"/>
        <v>348.83785409064308</v>
      </c>
      <c r="AS79" s="65">
        <f t="shared" si="74"/>
        <v>0.1770029999783492</v>
      </c>
      <c r="AT79" s="42">
        <f t="shared" si="75"/>
        <v>17.712837192477355</v>
      </c>
    </row>
    <row r="80" spans="1:46" x14ac:dyDescent="0.35">
      <c r="A80" s="3" t="str">
        <f>Weather_Site!A83</f>
        <v>Sat</v>
      </c>
      <c r="B80" s="58">
        <f>Weather_Site!B83</f>
        <v>0</v>
      </c>
      <c r="C80" s="59">
        <f>Weather_Site!C83</f>
        <v>0</v>
      </c>
      <c r="D80" s="3">
        <f>Weather_Site!D83</f>
        <v>0</v>
      </c>
      <c r="E80" s="3">
        <f>Weather_Site!E83</f>
        <v>0</v>
      </c>
      <c r="F80" s="3">
        <f>Weather_Site!F83</f>
        <v>0</v>
      </c>
      <c r="G80" s="3">
        <f>Weather_Site!G83</f>
        <v>0</v>
      </c>
      <c r="H80" s="27">
        <f>IF(Weather_Site!M83&lt;180,Weather_Site!M83+180,Weather_Site!M83-180)</f>
        <v>180</v>
      </c>
      <c r="I80" s="60">
        <f t="shared" si="38"/>
        <v>0.5583816659565537</v>
      </c>
      <c r="J80" s="61">
        <f t="shared" si="39"/>
        <v>9.5749999999999993</v>
      </c>
      <c r="K80" s="30">
        <f t="shared" si="40"/>
        <v>0.35554622857763796</v>
      </c>
      <c r="L80" s="30">
        <f t="shared" si="41"/>
        <v>0.35653500000000005</v>
      </c>
      <c r="M80" s="30">
        <f t="shared" si="42"/>
        <v>0.32869000000000004</v>
      </c>
      <c r="N80" s="30">
        <f t="shared" si="43"/>
        <v>0.35554622857763796</v>
      </c>
      <c r="O80" s="31">
        <f t="shared" si="44"/>
        <v>0.89274995615366604</v>
      </c>
      <c r="P80" s="30">
        <f t="shared" si="45"/>
        <v>1.7140349518557533E-2</v>
      </c>
      <c r="Q80" s="62" t="e">
        <f t="shared" si="46"/>
        <v>#NUM!</v>
      </c>
      <c r="R80" s="62">
        <f t="shared" si="47"/>
        <v>1.7140349518557533E-2</v>
      </c>
      <c r="S80" s="62" t="e">
        <f t="shared" si="48"/>
        <v>#NUM!</v>
      </c>
      <c r="T80" s="62" t="e">
        <f t="shared" si="49"/>
        <v>#NUM!</v>
      </c>
      <c r="U80" s="379">
        <f t="shared" si="50"/>
        <v>0</v>
      </c>
      <c r="V80" s="63">
        <f t="shared" si="51"/>
        <v>17.140349518557532</v>
      </c>
      <c r="W80" s="42">
        <f t="shared" si="52"/>
        <v>17.140349518557532</v>
      </c>
      <c r="X80" s="63">
        <f t="shared" si="53"/>
        <v>444.06201808262938</v>
      </c>
      <c r="Y80" s="65">
        <f t="shared" si="54"/>
        <v>0.50052126264423036</v>
      </c>
      <c r="Z80" s="42">
        <f t="shared" si="55"/>
        <v>53.13851157743207</v>
      </c>
      <c r="AA80" s="42">
        <f t="shared" si="56"/>
        <v>17.140349518557532</v>
      </c>
      <c r="AB80" s="42">
        <f t="shared" si="57"/>
        <v>17.140349518557532</v>
      </c>
      <c r="AC80" s="42">
        <f t="shared" si="58"/>
        <v>348.83785409064308</v>
      </c>
      <c r="AD80" s="65">
        <f t="shared" si="59"/>
        <v>0.21965677651711127</v>
      </c>
      <c r="AE80" s="42">
        <f t="shared" si="60"/>
        <v>35.425674384954711</v>
      </c>
      <c r="AF80" s="42">
        <f t="shared" si="61"/>
        <v>0</v>
      </c>
      <c r="AG80" s="42">
        <f t="shared" si="62"/>
        <v>0</v>
      </c>
      <c r="AH80" s="42">
        <f t="shared" si="63"/>
        <v>174.57763398530821</v>
      </c>
      <c r="AI80" s="65">
        <f t="shared" si="64"/>
        <v>3.038128512836093E-2</v>
      </c>
      <c r="AJ80" s="42">
        <f t="shared" si="65"/>
        <v>0</v>
      </c>
      <c r="AK80" s="42">
        <f t="shared" si="66"/>
        <v>11.998244662990272</v>
      </c>
      <c r="AL80" s="42">
        <f t="shared" si="67"/>
        <v>11.998244662990272</v>
      </c>
      <c r="AM80" s="42">
        <f t="shared" si="68"/>
        <v>348.83785409064308</v>
      </c>
      <c r="AN80" s="65">
        <f t="shared" si="69"/>
        <v>0.19655469190382616</v>
      </c>
      <c r="AO80" s="42">
        <f t="shared" si="70"/>
        <v>24.797972069468297</v>
      </c>
      <c r="AP80" s="42">
        <f t="shared" si="71"/>
        <v>8.5701747592787658</v>
      </c>
      <c r="AQ80" s="42">
        <f t="shared" si="72"/>
        <v>8.5701747592787658</v>
      </c>
      <c r="AR80" s="42">
        <f t="shared" si="73"/>
        <v>348.83785409064308</v>
      </c>
      <c r="AS80" s="65">
        <f t="shared" si="74"/>
        <v>0.1770029999783492</v>
      </c>
      <c r="AT80" s="42">
        <f t="shared" si="75"/>
        <v>17.712837192477355</v>
      </c>
    </row>
    <row r="81" spans="1:46" x14ac:dyDescent="0.35">
      <c r="A81" s="3" t="str">
        <f>Weather_Site!A84</f>
        <v>Sat</v>
      </c>
      <c r="B81" s="58">
        <f>Weather_Site!B84</f>
        <v>0</v>
      </c>
      <c r="C81" s="59">
        <f>Weather_Site!C84</f>
        <v>0</v>
      </c>
      <c r="D81" s="3">
        <f>Weather_Site!D84</f>
        <v>0</v>
      </c>
      <c r="E81" s="3">
        <f>Weather_Site!E84</f>
        <v>0</v>
      </c>
      <c r="F81" s="3">
        <f>Weather_Site!F84</f>
        <v>0</v>
      </c>
      <c r="G81" s="3">
        <f>Weather_Site!G84</f>
        <v>0</v>
      </c>
      <c r="H81" s="27">
        <f>IF(Weather_Site!M84&lt;180,Weather_Site!M84+180,Weather_Site!M84-180)</f>
        <v>180</v>
      </c>
      <c r="I81" s="60">
        <f t="shared" si="38"/>
        <v>0.5583816659565537</v>
      </c>
      <c r="J81" s="61">
        <f t="shared" si="39"/>
        <v>9.5749999999999993</v>
      </c>
      <c r="K81" s="30">
        <f t="shared" si="40"/>
        <v>0.35554622857763796</v>
      </c>
      <c r="L81" s="30">
        <f t="shared" si="41"/>
        <v>0.35653500000000005</v>
      </c>
      <c r="M81" s="30">
        <f t="shared" si="42"/>
        <v>0.32869000000000004</v>
      </c>
      <c r="N81" s="30">
        <f t="shared" si="43"/>
        <v>0.35554622857763796</v>
      </c>
      <c r="O81" s="31">
        <f t="shared" si="44"/>
        <v>0.89274995615366604</v>
      </c>
      <c r="P81" s="30">
        <f t="shared" si="45"/>
        <v>1.7140349518557533E-2</v>
      </c>
      <c r="Q81" s="62" t="e">
        <f t="shared" si="46"/>
        <v>#NUM!</v>
      </c>
      <c r="R81" s="62">
        <f t="shared" si="47"/>
        <v>1.7140349518557533E-2</v>
      </c>
      <c r="S81" s="62" t="e">
        <f t="shared" si="48"/>
        <v>#NUM!</v>
      </c>
      <c r="T81" s="62" t="e">
        <f t="shared" si="49"/>
        <v>#NUM!</v>
      </c>
      <c r="U81" s="379">
        <f t="shared" si="50"/>
        <v>0</v>
      </c>
      <c r="V81" s="63">
        <f t="shared" si="51"/>
        <v>17.140349518557532</v>
      </c>
      <c r="W81" s="42">
        <f t="shared" si="52"/>
        <v>17.140349518557532</v>
      </c>
      <c r="X81" s="63">
        <f t="shared" si="53"/>
        <v>444.06201808262938</v>
      </c>
      <c r="Y81" s="65">
        <f t="shared" si="54"/>
        <v>0.50052126264423036</v>
      </c>
      <c r="Z81" s="42">
        <f t="shared" si="55"/>
        <v>53.13851157743207</v>
      </c>
      <c r="AA81" s="42">
        <f t="shared" si="56"/>
        <v>17.140349518557532</v>
      </c>
      <c r="AB81" s="42">
        <f t="shared" si="57"/>
        <v>17.140349518557532</v>
      </c>
      <c r="AC81" s="42">
        <f t="shared" si="58"/>
        <v>348.83785409064308</v>
      </c>
      <c r="AD81" s="65">
        <f t="shared" si="59"/>
        <v>0.21965677651711127</v>
      </c>
      <c r="AE81" s="42">
        <f t="shared" si="60"/>
        <v>35.425674384954711</v>
      </c>
      <c r="AF81" s="42">
        <f t="shared" si="61"/>
        <v>0</v>
      </c>
      <c r="AG81" s="42">
        <f t="shared" si="62"/>
        <v>0</v>
      </c>
      <c r="AH81" s="42">
        <f t="shared" si="63"/>
        <v>174.57763398530821</v>
      </c>
      <c r="AI81" s="65">
        <f t="shared" si="64"/>
        <v>3.038128512836093E-2</v>
      </c>
      <c r="AJ81" s="42">
        <f t="shared" si="65"/>
        <v>0</v>
      </c>
      <c r="AK81" s="42">
        <f t="shared" si="66"/>
        <v>11.998244662990272</v>
      </c>
      <c r="AL81" s="42">
        <f t="shared" si="67"/>
        <v>11.998244662990272</v>
      </c>
      <c r="AM81" s="42">
        <f t="shared" si="68"/>
        <v>348.83785409064308</v>
      </c>
      <c r="AN81" s="65">
        <f t="shared" si="69"/>
        <v>0.19655469190382616</v>
      </c>
      <c r="AO81" s="42">
        <f t="shared" si="70"/>
        <v>24.797972069468297</v>
      </c>
      <c r="AP81" s="42">
        <f t="shared" si="71"/>
        <v>8.5701747592787658</v>
      </c>
      <c r="AQ81" s="42">
        <f t="shared" si="72"/>
        <v>8.5701747592787658</v>
      </c>
      <c r="AR81" s="42">
        <f t="shared" si="73"/>
        <v>348.83785409064308</v>
      </c>
      <c r="AS81" s="65">
        <f t="shared" si="74"/>
        <v>0.1770029999783492</v>
      </c>
      <c r="AT81" s="42">
        <f t="shared" si="75"/>
        <v>17.712837192477355</v>
      </c>
    </row>
    <row r="82" spans="1:46" x14ac:dyDescent="0.35">
      <c r="A82" s="3" t="str">
        <f>Weather_Site!A85</f>
        <v>Sat</v>
      </c>
      <c r="B82" s="58">
        <f>Weather_Site!B85</f>
        <v>0</v>
      </c>
      <c r="C82" s="59">
        <f>Weather_Site!C85</f>
        <v>0</v>
      </c>
      <c r="D82" s="3">
        <f>Weather_Site!D85</f>
        <v>0</v>
      </c>
      <c r="E82" s="3">
        <f>Weather_Site!E85</f>
        <v>0</v>
      </c>
      <c r="F82" s="3">
        <f>Weather_Site!F85</f>
        <v>0</v>
      </c>
      <c r="G82" s="3">
        <f>Weather_Site!G85</f>
        <v>0</v>
      </c>
      <c r="H82" s="27">
        <f>IF(Weather_Site!M85&lt;180,Weather_Site!M85+180,Weather_Site!M85-180)</f>
        <v>180</v>
      </c>
      <c r="I82" s="60">
        <f t="shared" si="38"/>
        <v>0.5583816659565537</v>
      </c>
      <c r="J82" s="61">
        <f t="shared" si="39"/>
        <v>9.5749999999999993</v>
      </c>
      <c r="K82" s="30">
        <f t="shared" si="40"/>
        <v>0.35554622857763796</v>
      </c>
      <c r="L82" s="30">
        <f t="shared" si="41"/>
        <v>0.35653500000000005</v>
      </c>
      <c r="M82" s="30">
        <f t="shared" si="42"/>
        <v>0.32869000000000004</v>
      </c>
      <c r="N82" s="30">
        <f t="shared" si="43"/>
        <v>0.35554622857763796</v>
      </c>
      <c r="O82" s="31">
        <f t="shared" si="44"/>
        <v>0.89274995615366604</v>
      </c>
      <c r="P82" s="30">
        <f t="shared" si="45"/>
        <v>1.7140349518557533E-2</v>
      </c>
      <c r="Q82" s="62" t="e">
        <f t="shared" si="46"/>
        <v>#NUM!</v>
      </c>
      <c r="R82" s="62">
        <f t="shared" si="47"/>
        <v>1.7140349518557533E-2</v>
      </c>
      <c r="S82" s="62" t="e">
        <f t="shared" si="48"/>
        <v>#NUM!</v>
      </c>
      <c r="T82" s="62" t="e">
        <f t="shared" si="49"/>
        <v>#NUM!</v>
      </c>
      <c r="U82" s="379">
        <f t="shared" si="50"/>
        <v>0</v>
      </c>
      <c r="V82" s="63">
        <f t="shared" si="51"/>
        <v>17.140349518557532</v>
      </c>
      <c r="W82" s="42">
        <f t="shared" si="52"/>
        <v>17.140349518557532</v>
      </c>
      <c r="X82" s="63">
        <f t="shared" si="53"/>
        <v>444.06201808262938</v>
      </c>
      <c r="Y82" s="65">
        <f t="shared" si="54"/>
        <v>0.50052126264423036</v>
      </c>
      <c r="Z82" s="42">
        <f t="shared" si="55"/>
        <v>53.13851157743207</v>
      </c>
      <c r="AA82" s="42">
        <f t="shared" si="56"/>
        <v>17.140349518557532</v>
      </c>
      <c r="AB82" s="42">
        <f t="shared" si="57"/>
        <v>17.140349518557532</v>
      </c>
      <c r="AC82" s="42">
        <f t="shared" si="58"/>
        <v>348.83785409064308</v>
      </c>
      <c r="AD82" s="65">
        <f t="shared" si="59"/>
        <v>0.21965677651711127</v>
      </c>
      <c r="AE82" s="42">
        <f t="shared" si="60"/>
        <v>35.425674384954711</v>
      </c>
      <c r="AF82" s="42">
        <f t="shared" si="61"/>
        <v>0</v>
      </c>
      <c r="AG82" s="42">
        <f t="shared" si="62"/>
        <v>0</v>
      </c>
      <c r="AH82" s="42">
        <f t="shared" si="63"/>
        <v>174.57763398530821</v>
      </c>
      <c r="AI82" s="65">
        <f t="shared" si="64"/>
        <v>3.038128512836093E-2</v>
      </c>
      <c r="AJ82" s="42">
        <f t="shared" si="65"/>
        <v>0</v>
      </c>
      <c r="AK82" s="42">
        <f t="shared" si="66"/>
        <v>11.998244662990272</v>
      </c>
      <c r="AL82" s="42">
        <f t="shared" si="67"/>
        <v>11.998244662990272</v>
      </c>
      <c r="AM82" s="42">
        <f t="shared" si="68"/>
        <v>348.83785409064308</v>
      </c>
      <c r="AN82" s="65">
        <f t="shared" si="69"/>
        <v>0.19655469190382616</v>
      </c>
      <c r="AO82" s="42">
        <f t="shared" si="70"/>
        <v>24.797972069468297</v>
      </c>
      <c r="AP82" s="42">
        <f t="shared" si="71"/>
        <v>8.5701747592787658</v>
      </c>
      <c r="AQ82" s="42">
        <f t="shared" si="72"/>
        <v>8.5701747592787658</v>
      </c>
      <c r="AR82" s="42">
        <f t="shared" si="73"/>
        <v>348.83785409064308</v>
      </c>
      <c r="AS82" s="65">
        <f t="shared" si="74"/>
        <v>0.1770029999783492</v>
      </c>
      <c r="AT82" s="42">
        <f t="shared" si="75"/>
        <v>17.712837192477355</v>
      </c>
    </row>
    <row r="83" spans="1:46" x14ac:dyDescent="0.35">
      <c r="A83" s="3" t="str">
        <f>Weather_Site!A86</f>
        <v>Sat</v>
      </c>
      <c r="B83" s="58">
        <f>Weather_Site!B86</f>
        <v>0</v>
      </c>
      <c r="C83" s="59">
        <f>Weather_Site!C86</f>
        <v>0</v>
      </c>
      <c r="D83" s="3">
        <f>Weather_Site!D86</f>
        <v>0</v>
      </c>
      <c r="E83" s="3">
        <f>Weather_Site!E86</f>
        <v>0</v>
      </c>
      <c r="F83" s="3">
        <f>Weather_Site!F86</f>
        <v>0</v>
      </c>
      <c r="G83" s="3">
        <f>Weather_Site!G86</f>
        <v>0</v>
      </c>
      <c r="H83" s="27">
        <f>IF(Weather_Site!M86&lt;180,Weather_Site!M86+180,Weather_Site!M86-180)</f>
        <v>180</v>
      </c>
      <c r="I83" s="60">
        <f t="shared" si="38"/>
        <v>0.5583816659565537</v>
      </c>
      <c r="J83" s="61">
        <f t="shared" si="39"/>
        <v>9.5749999999999993</v>
      </c>
      <c r="K83" s="30">
        <f t="shared" si="40"/>
        <v>0.35554622857763796</v>
      </c>
      <c r="L83" s="30">
        <f t="shared" si="41"/>
        <v>0.35653500000000005</v>
      </c>
      <c r="M83" s="30">
        <f t="shared" si="42"/>
        <v>0.32869000000000004</v>
      </c>
      <c r="N83" s="30">
        <f t="shared" si="43"/>
        <v>0.35554622857763796</v>
      </c>
      <c r="O83" s="31">
        <f t="shared" si="44"/>
        <v>0.89274995615366604</v>
      </c>
      <c r="P83" s="30">
        <f t="shared" si="45"/>
        <v>1.7140349518557533E-2</v>
      </c>
      <c r="Q83" s="62" t="e">
        <f t="shared" si="46"/>
        <v>#NUM!</v>
      </c>
      <c r="R83" s="62">
        <f t="shared" si="47"/>
        <v>1.7140349518557533E-2</v>
      </c>
      <c r="S83" s="62" t="e">
        <f t="shared" si="48"/>
        <v>#NUM!</v>
      </c>
      <c r="T83" s="62" t="e">
        <f t="shared" si="49"/>
        <v>#NUM!</v>
      </c>
      <c r="U83" s="379">
        <f t="shared" si="50"/>
        <v>0</v>
      </c>
      <c r="V83" s="63">
        <f t="shared" si="51"/>
        <v>17.140349518557532</v>
      </c>
      <c r="W83" s="42">
        <f t="shared" si="52"/>
        <v>17.140349518557532</v>
      </c>
      <c r="X83" s="63">
        <f t="shared" si="53"/>
        <v>444.06201808262938</v>
      </c>
      <c r="Y83" s="65">
        <f t="shared" si="54"/>
        <v>0.50052126264423036</v>
      </c>
      <c r="Z83" s="42">
        <f t="shared" si="55"/>
        <v>53.13851157743207</v>
      </c>
      <c r="AA83" s="42">
        <f t="shared" si="56"/>
        <v>17.140349518557532</v>
      </c>
      <c r="AB83" s="42">
        <f t="shared" si="57"/>
        <v>17.140349518557532</v>
      </c>
      <c r="AC83" s="42">
        <f t="shared" si="58"/>
        <v>348.83785409064308</v>
      </c>
      <c r="AD83" s="65">
        <f t="shared" si="59"/>
        <v>0.21965677651711127</v>
      </c>
      <c r="AE83" s="42">
        <f t="shared" si="60"/>
        <v>35.425674384954711</v>
      </c>
      <c r="AF83" s="42">
        <f t="shared" si="61"/>
        <v>0</v>
      </c>
      <c r="AG83" s="42">
        <f t="shared" si="62"/>
        <v>0</v>
      </c>
      <c r="AH83" s="42">
        <f t="shared" si="63"/>
        <v>174.57763398530821</v>
      </c>
      <c r="AI83" s="65">
        <f t="shared" si="64"/>
        <v>3.038128512836093E-2</v>
      </c>
      <c r="AJ83" s="42">
        <f t="shared" si="65"/>
        <v>0</v>
      </c>
      <c r="AK83" s="42">
        <f t="shared" si="66"/>
        <v>11.998244662990272</v>
      </c>
      <c r="AL83" s="42">
        <f t="shared" si="67"/>
        <v>11.998244662990272</v>
      </c>
      <c r="AM83" s="42">
        <f t="shared" si="68"/>
        <v>348.83785409064308</v>
      </c>
      <c r="AN83" s="65">
        <f t="shared" si="69"/>
        <v>0.19655469190382616</v>
      </c>
      <c r="AO83" s="42">
        <f t="shared" si="70"/>
        <v>24.797972069468297</v>
      </c>
      <c r="AP83" s="42">
        <f t="shared" si="71"/>
        <v>8.5701747592787658</v>
      </c>
      <c r="AQ83" s="42">
        <f t="shared" si="72"/>
        <v>8.5701747592787658</v>
      </c>
      <c r="AR83" s="42">
        <f t="shared" si="73"/>
        <v>348.83785409064308</v>
      </c>
      <c r="AS83" s="65">
        <f t="shared" si="74"/>
        <v>0.1770029999783492</v>
      </c>
      <c r="AT83" s="42">
        <f t="shared" si="75"/>
        <v>17.712837192477355</v>
      </c>
    </row>
    <row r="84" spans="1:46" s="89" customFormat="1" x14ac:dyDescent="0.35">
      <c r="A84" s="66" t="str">
        <f>Weather_Site!A87</f>
        <v>Sat</v>
      </c>
      <c r="B84" s="67">
        <f>Weather_Site!B87</f>
        <v>0</v>
      </c>
      <c r="C84" s="68">
        <f>Weather_Site!C87</f>
        <v>0</v>
      </c>
      <c r="D84" s="66">
        <f>Weather_Site!D87</f>
        <v>0</v>
      </c>
      <c r="E84" s="66">
        <f>Weather_Site!E87</f>
        <v>0</v>
      </c>
      <c r="F84" s="66">
        <f>Weather_Site!F87</f>
        <v>0</v>
      </c>
      <c r="G84" s="66">
        <f>Weather_Site!G87</f>
        <v>0</v>
      </c>
      <c r="H84" s="48">
        <f>IF(Weather_Site!M87&lt;180,Weather_Site!M87+180,Weather_Site!M87-180)</f>
        <v>180</v>
      </c>
      <c r="I84" s="69">
        <f t="shared" si="38"/>
        <v>0.5583816659565537</v>
      </c>
      <c r="J84" s="70">
        <f t="shared" si="39"/>
        <v>9.5749999999999993</v>
      </c>
      <c r="K84" s="55">
        <f t="shared" si="40"/>
        <v>0.35554622857763796</v>
      </c>
      <c r="L84" s="55">
        <f t="shared" si="41"/>
        <v>0.35653500000000005</v>
      </c>
      <c r="M84" s="55">
        <f t="shared" si="42"/>
        <v>0.32869000000000004</v>
      </c>
      <c r="N84" s="55">
        <f t="shared" si="43"/>
        <v>0.35554622857763796</v>
      </c>
      <c r="O84" s="54">
        <f t="shared" si="44"/>
        <v>0.89274995615366604</v>
      </c>
      <c r="P84" s="55">
        <f t="shared" si="45"/>
        <v>1.7140349518557533E-2</v>
      </c>
      <c r="Q84" s="55" t="e">
        <f t="shared" si="46"/>
        <v>#NUM!</v>
      </c>
      <c r="R84" s="55">
        <f t="shared" si="47"/>
        <v>1.7140349518557533E-2</v>
      </c>
      <c r="S84" s="55" t="e">
        <f t="shared" si="48"/>
        <v>#NUM!</v>
      </c>
      <c r="T84" s="55" t="e">
        <f t="shared" si="49"/>
        <v>#NUM!</v>
      </c>
      <c r="U84" s="379">
        <f t="shared" si="50"/>
        <v>0</v>
      </c>
      <c r="V84" s="71">
        <f t="shared" si="51"/>
        <v>17.140349518557532</v>
      </c>
      <c r="W84" s="53">
        <f t="shared" si="52"/>
        <v>17.140349518557532</v>
      </c>
      <c r="X84" s="71">
        <f t="shared" si="53"/>
        <v>444.06201808262938</v>
      </c>
      <c r="Y84" s="72">
        <f t="shared" si="54"/>
        <v>0.50052126264423036</v>
      </c>
      <c r="Z84" s="53">
        <f t="shared" si="55"/>
        <v>53.13851157743207</v>
      </c>
      <c r="AA84" s="53">
        <f t="shared" si="56"/>
        <v>17.140349518557532</v>
      </c>
      <c r="AB84" s="53">
        <f t="shared" si="57"/>
        <v>17.140349518557532</v>
      </c>
      <c r="AC84" s="53">
        <f t="shared" si="58"/>
        <v>348.83785409064308</v>
      </c>
      <c r="AD84" s="72">
        <f t="shared" si="59"/>
        <v>0.21965677651711127</v>
      </c>
      <c r="AE84" s="53">
        <f t="shared" si="60"/>
        <v>35.425674384954711</v>
      </c>
      <c r="AF84" s="53">
        <f t="shared" si="61"/>
        <v>0</v>
      </c>
      <c r="AG84" s="53">
        <f t="shared" si="62"/>
        <v>0</v>
      </c>
      <c r="AH84" s="53">
        <f t="shared" si="63"/>
        <v>174.57763398530821</v>
      </c>
      <c r="AI84" s="72">
        <f t="shared" si="64"/>
        <v>3.038128512836093E-2</v>
      </c>
      <c r="AJ84" s="53">
        <f t="shared" si="65"/>
        <v>0</v>
      </c>
      <c r="AK84" s="53">
        <f t="shared" si="66"/>
        <v>11.998244662990272</v>
      </c>
      <c r="AL84" s="53">
        <f t="shared" si="67"/>
        <v>11.998244662990272</v>
      </c>
      <c r="AM84" s="53">
        <f t="shared" si="68"/>
        <v>348.83785409064308</v>
      </c>
      <c r="AN84" s="72">
        <f t="shared" si="69"/>
        <v>0.19655469190382616</v>
      </c>
      <c r="AO84" s="53">
        <f t="shared" si="70"/>
        <v>24.797972069468297</v>
      </c>
      <c r="AP84" s="53">
        <f t="shared" si="71"/>
        <v>8.5701747592787658</v>
      </c>
      <c r="AQ84" s="53">
        <f t="shared" si="72"/>
        <v>8.5701747592787658</v>
      </c>
      <c r="AR84" s="53">
        <f t="shared" si="73"/>
        <v>348.83785409064308</v>
      </c>
      <c r="AS84" s="72">
        <f t="shared" si="74"/>
        <v>0.1770029999783492</v>
      </c>
      <c r="AT84" s="53">
        <f t="shared" si="75"/>
        <v>17.712837192477355</v>
      </c>
    </row>
    <row r="85" spans="1:46" s="89" customFormat="1" x14ac:dyDescent="0.35">
      <c r="A85" s="66" t="str">
        <f>Weather_Site!A88</f>
        <v>Sat</v>
      </c>
      <c r="B85" s="67">
        <f>Weather_Site!B88</f>
        <v>0</v>
      </c>
      <c r="C85" s="68">
        <f>Weather_Site!C88</f>
        <v>0</v>
      </c>
      <c r="D85" s="66">
        <f>Weather_Site!D88</f>
        <v>0</v>
      </c>
      <c r="E85" s="66">
        <f>Weather_Site!E88</f>
        <v>0</v>
      </c>
      <c r="F85" s="66">
        <f>Weather_Site!F88</f>
        <v>0</v>
      </c>
      <c r="G85" s="66">
        <f>Weather_Site!G88</f>
        <v>0</v>
      </c>
      <c r="H85" s="48">
        <f>IF(Weather_Site!M88&lt;180,Weather_Site!M88+180,Weather_Site!M88-180)</f>
        <v>180</v>
      </c>
      <c r="I85" s="69">
        <f t="shared" si="38"/>
        <v>0.5583816659565537</v>
      </c>
      <c r="J85" s="70">
        <f t="shared" si="39"/>
        <v>9.5749999999999993</v>
      </c>
      <c r="K85" s="55">
        <f t="shared" si="40"/>
        <v>0.35554622857763796</v>
      </c>
      <c r="L85" s="55">
        <f t="shared" si="41"/>
        <v>0.35653500000000005</v>
      </c>
      <c r="M85" s="55">
        <f t="shared" si="42"/>
        <v>0.32869000000000004</v>
      </c>
      <c r="N85" s="55">
        <f t="shared" si="43"/>
        <v>0.35554622857763796</v>
      </c>
      <c r="O85" s="54">
        <f t="shared" si="44"/>
        <v>0.89274995615366604</v>
      </c>
      <c r="P85" s="55">
        <f t="shared" si="45"/>
        <v>1.7140349518557533E-2</v>
      </c>
      <c r="Q85" s="55" t="e">
        <f t="shared" si="46"/>
        <v>#NUM!</v>
      </c>
      <c r="R85" s="55">
        <f t="shared" si="47"/>
        <v>1.7140349518557533E-2</v>
      </c>
      <c r="S85" s="55" t="e">
        <f t="shared" si="48"/>
        <v>#NUM!</v>
      </c>
      <c r="T85" s="55" t="e">
        <f t="shared" si="49"/>
        <v>#NUM!</v>
      </c>
      <c r="U85" s="379">
        <f t="shared" si="50"/>
        <v>0</v>
      </c>
      <c r="V85" s="71">
        <f t="shared" si="51"/>
        <v>17.140349518557532</v>
      </c>
      <c r="W85" s="53">
        <f t="shared" si="52"/>
        <v>17.140349518557532</v>
      </c>
      <c r="X85" s="71">
        <f t="shared" si="53"/>
        <v>444.06201808262938</v>
      </c>
      <c r="Y85" s="72">
        <f t="shared" si="54"/>
        <v>0.50052126264423036</v>
      </c>
      <c r="Z85" s="53">
        <f t="shared" si="55"/>
        <v>53.13851157743207</v>
      </c>
      <c r="AA85" s="53">
        <f t="shared" si="56"/>
        <v>17.140349518557532</v>
      </c>
      <c r="AB85" s="53">
        <f t="shared" si="57"/>
        <v>17.140349518557532</v>
      </c>
      <c r="AC85" s="53">
        <f t="shared" si="58"/>
        <v>348.83785409064308</v>
      </c>
      <c r="AD85" s="72">
        <f t="shared" si="59"/>
        <v>0.21965677651711127</v>
      </c>
      <c r="AE85" s="53">
        <f t="shared" si="60"/>
        <v>35.425674384954711</v>
      </c>
      <c r="AF85" s="53">
        <f t="shared" si="61"/>
        <v>0</v>
      </c>
      <c r="AG85" s="53">
        <f t="shared" si="62"/>
        <v>0</v>
      </c>
      <c r="AH85" s="53">
        <f t="shared" si="63"/>
        <v>174.57763398530821</v>
      </c>
      <c r="AI85" s="72">
        <f t="shared" si="64"/>
        <v>3.038128512836093E-2</v>
      </c>
      <c r="AJ85" s="53">
        <f t="shared" si="65"/>
        <v>0</v>
      </c>
      <c r="AK85" s="53">
        <f t="shared" si="66"/>
        <v>11.998244662990272</v>
      </c>
      <c r="AL85" s="53">
        <f t="shared" si="67"/>
        <v>11.998244662990272</v>
      </c>
      <c r="AM85" s="53">
        <f t="shared" si="68"/>
        <v>348.83785409064308</v>
      </c>
      <c r="AN85" s="72">
        <f t="shared" si="69"/>
        <v>0.19655469190382616</v>
      </c>
      <c r="AO85" s="53">
        <f t="shared" si="70"/>
        <v>24.797972069468297</v>
      </c>
      <c r="AP85" s="53">
        <f t="shared" si="71"/>
        <v>8.5701747592787658</v>
      </c>
      <c r="AQ85" s="53">
        <f t="shared" si="72"/>
        <v>8.5701747592787658</v>
      </c>
      <c r="AR85" s="53">
        <f t="shared" si="73"/>
        <v>348.83785409064308</v>
      </c>
      <c r="AS85" s="72">
        <f t="shared" si="74"/>
        <v>0.1770029999783492</v>
      </c>
      <c r="AT85" s="53">
        <f t="shared" si="75"/>
        <v>17.712837192477355</v>
      </c>
    </row>
    <row r="86" spans="1:46" s="89" customFormat="1" x14ac:dyDescent="0.35">
      <c r="A86" s="66" t="str">
        <f>Weather_Site!A89</f>
        <v>Sat</v>
      </c>
      <c r="B86" s="67">
        <f>Weather_Site!B89</f>
        <v>0</v>
      </c>
      <c r="C86" s="68">
        <f>Weather_Site!C89</f>
        <v>0</v>
      </c>
      <c r="D86" s="66">
        <f>Weather_Site!D89</f>
        <v>0</v>
      </c>
      <c r="E86" s="66">
        <f>Weather_Site!E89</f>
        <v>0</v>
      </c>
      <c r="F86" s="66">
        <f>Weather_Site!F89</f>
        <v>0</v>
      </c>
      <c r="G86" s="66">
        <f>Weather_Site!G89</f>
        <v>0</v>
      </c>
      <c r="H86" s="48">
        <f>IF(Weather_Site!M89&lt;180,Weather_Site!M89+180,Weather_Site!M89-180)</f>
        <v>180</v>
      </c>
      <c r="I86" s="69">
        <f t="shared" si="38"/>
        <v>0.5583816659565537</v>
      </c>
      <c r="J86" s="70">
        <f t="shared" si="39"/>
        <v>9.5749999999999993</v>
      </c>
      <c r="K86" s="55">
        <f t="shared" si="40"/>
        <v>0.35554622857763796</v>
      </c>
      <c r="L86" s="55">
        <f t="shared" si="41"/>
        <v>0.35653500000000005</v>
      </c>
      <c r="M86" s="55">
        <f t="shared" si="42"/>
        <v>0.32869000000000004</v>
      </c>
      <c r="N86" s="55">
        <f t="shared" si="43"/>
        <v>0.35554622857763796</v>
      </c>
      <c r="O86" s="54">
        <f t="shared" si="44"/>
        <v>0.89274995615366604</v>
      </c>
      <c r="P86" s="55">
        <f t="shared" si="45"/>
        <v>1.7140349518557533E-2</v>
      </c>
      <c r="Q86" s="55" t="e">
        <f t="shared" si="46"/>
        <v>#NUM!</v>
      </c>
      <c r="R86" s="55">
        <f t="shared" si="47"/>
        <v>1.7140349518557533E-2</v>
      </c>
      <c r="S86" s="55" t="e">
        <f t="shared" si="48"/>
        <v>#NUM!</v>
      </c>
      <c r="T86" s="55" t="e">
        <f t="shared" si="49"/>
        <v>#NUM!</v>
      </c>
      <c r="U86" s="379">
        <f t="shared" si="50"/>
        <v>0</v>
      </c>
      <c r="V86" s="71">
        <f t="shared" si="51"/>
        <v>17.140349518557532</v>
      </c>
      <c r="W86" s="53">
        <f t="shared" si="52"/>
        <v>17.140349518557532</v>
      </c>
      <c r="X86" s="71">
        <f t="shared" si="53"/>
        <v>444.06201808262938</v>
      </c>
      <c r="Y86" s="72">
        <f t="shared" si="54"/>
        <v>0.50052126264423036</v>
      </c>
      <c r="Z86" s="53">
        <f t="shared" si="55"/>
        <v>53.13851157743207</v>
      </c>
      <c r="AA86" s="53">
        <f t="shared" si="56"/>
        <v>17.140349518557532</v>
      </c>
      <c r="AB86" s="53">
        <f t="shared" si="57"/>
        <v>17.140349518557532</v>
      </c>
      <c r="AC86" s="53">
        <f t="shared" si="58"/>
        <v>348.83785409064308</v>
      </c>
      <c r="AD86" s="72">
        <f t="shared" si="59"/>
        <v>0.21965677651711127</v>
      </c>
      <c r="AE86" s="53">
        <f t="shared" si="60"/>
        <v>35.425674384954711</v>
      </c>
      <c r="AF86" s="53">
        <f t="shared" si="61"/>
        <v>0</v>
      </c>
      <c r="AG86" s="53">
        <f t="shared" si="62"/>
        <v>0</v>
      </c>
      <c r="AH86" s="53">
        <f t="shared" si="63"/>
        <v>174.57763398530821</v>
      </c>
      <c r="AI86" s="72">
        <f t="shared" si="64"/>
        <v>3.038128512836093E-2</v>
      </c>
      <c r="AJ86" s="53">
        <f t="shared" si="65"/>
        <v>0</v>
      </c>
      <c r="AK86" s="53">
        <f t="shared" si="66"/>
        <v>11.998244662990272</v>
      </c>
      <c r="AL86" s="53">
        <f t="shared" si="67"/>
        <v>11.998244662990272</v>
      </c>
      <c r="AM86" s="53">
        <f t="shared" si="68"/>
        <v>348.83785409064308</v>
      </c>
      <c r="AN86" s="72">
        <f t="shared" si="69"/>
        <v>0.19655469190382616</v>
      </c>
      <c r="AO86" s="53">
        <f t="shared" si="70"/>
        <v>24.797972069468297</v>
      </c>
      <c r="AP86" s="53">
        <f t="shared" si="71"/>
        <v>8.5701747592787658</v>
      </c>
      <c r="AQ86" s="53">
        <f t="shared" si="72"/>
        <v>8.5701747592787658</v>
      </c>
      <c r="AR86" s="53">
        <f t="shared" si="73"/>
        <v>348.83785409064308</v>
      </c>
      <c r="AS86" s="72">
        <f t="shared" si="74"/>
        <v>0.1770029999783492</v>
      </c>
      <c r="AT86" s="53">
        <f t="shared" si="75"/>
        <v>17.712837192477355</v>
      </c>
    </row>
    <row r="87" spans="1:46" s="89" customFormat="1" x14ac:dyDescent="0.35">
      <c r="A87" s="66" t="str">
        <f>Weather_Site!A90</f>
        <v>Sat</v>
      </c>
      <c r="B87" s="67">
        <f>Weather_Site!B90</f>
        <v>0</v>
      </c>
      <c r="C87" s="68">
        <f>Weather_Site!C90</f>
        <v>0</v>
      </c>
      <c r="D87" s="66">
        <f>Weather_Site!D90</f>
        <v>0</v>
      </c>
      <c r="E87" s="66">
        <f>Weather_Site!E90</f>
        <v>0</v>
      </c>
      <c r="F87" s="66">
        <f>Weather_Site!F90</f>
        <v>0</v>
      </c>
      <c r="G87" s="66">
        <f>Weather_Site!G90</f>
        <v>0</v>
      </c>
      <c r="H87" s="48">
        <f>IF(Weather_Site!M90&lt;180,Weather_Site!M90+180,Weather_Site!M90-180)</f>
        <v>180</v>
      </c>
      <c r="I87" s="69">
        <f t="shared" si="38"/>
        <v>0.5583816659565537</v>
      </c>
      <c r="J87" s="70">
        <f t="shared" si="39"/>
        <v>9.5749999999999993</v>
      </c>
      <c r="K87" s="55">
        <f t="shared" si="40"/>
        <v>0.35554622857763796</v>
      </c>
      <c r="L87" s="55">
        <f t="shared" si="41"/>
        <v>0.35653500000000005</v>
      </c>
      <c r="M87" s="55">
        <f t="shared" si="42"/>
        <v>0.32869000000000004</v>
      </c>
      <c r="N87" s="55">
        <f t="shared" si="43"/>
        <v>0.35554622857763796</v>
      </c>
      <c r="O87" s="54">
        <f t="shared" si="44"/>
        <v>0.89274995615366604</v>
      </c>
      <c r="P87" s="55">
        <f t="shared" si="45"/>
        <v>1.7140349518557533E-2</v>
      </c>
      <c r="Q87" s="55" t="e">
        <f t="shared" si="46"/>
        <v>#NUM!</v>
      </c>
      <c r="R87" s="55">
        <f t="shared" si="47"/>
        <v>1.7140349518557533E-2</v>
      </c>
      <c r="S87" s="55" t="e">
        <f t="shared" si="48"/>
        <v>#NUM!</v>
      </c>
      <c r="T87" s="55" t="e">
        <f t="shared" si="49"/>
        <v>#NUM!</v>
      </c>
      <c r="U87" s="379">
        <f t="shared" si="50"/>
        <v>0</v>
      </c>
      <c r="V87" s="71">
        <f t="shared" si="51"/>
        <v>17.140349518557532</v>
      </c>
      <c r="W87" s="53">
        <f t="shared" si="52"/>
        <v>17.140349518557532</v>
      </c>
      <c r="X87" s="71">
        <f t="shared" si="53"/>
        <v>444.06201808262938</v>
      </c>
      <c r="Y87" s="72">
        <f t="shared" si="54"/>
        <v>0.50052126264423036</v>
      </c>
      <c r="Z87" s="53">
        <f t="shared" si="55"/>
        <v>53.13851157743207</v>
      </c>
      <c r="AA87" s="53">
        <f t="shared" si="56"/>
        <v>17.140349518557532</v>
      </c>
      <c r="AB87" s="53">
        <f t="shared" si="57"/>
        <v>17.140349518557532</v>
      </c>
      <c r="AC87" s="53">
        <f t="shared" si="58"/>
        <v>348.83785409064308</v>
      </c>
      <c r="AD87" s="72">
        <f t="shared" si="59"/>
        <v>0.21965677651711127</v>
      </c>
      <c r="AE87" s="53">
        <f t="shared" si="60"/>
        <v>35.425674384954711</v>
      </c>
      <c r="AF87" s="53">
        <f t="shared" si="61"/>
        <v>0</v>
      </c>
      <c r="AG87" s="53">
        <f t="shared" si="62"/>
        <v>0</v>
      </c>
      <c r="AH87" s="53">
        <f t="shared" si="63"/>
        <v>174.57763398530821</v>
      </c>
      <c r="AI87" s="72">
        <f t="shared" si="64"/>
        <v>3.038128512836093E-2</v>
      </c>
      <c r="AJ87" s="53">
        <f t="shared" si="65"/>
        <v>0</v>
      </c>
      <c r="AK87" s="53">
        <f t="shared" si="66"/>
        <v>11.998244662990272</v>
      </c>
      <c r="AL87" s="53">
        <f t="shared" si="67"/>
        <v>11.998244662990272</v>
      </c>
      <c r="AM87" s="53">
        <f t="shared" si="68"/>
        <v>348.83785409064308</v>
      </c>
      <c r="AN87" s="72">
        <f t="shared" si="69"/>
        <v>0.19655469190382616</v>
      </c>
      <c r="AO87" s="53">
        <f t="shared" si="70"/>
        <v>24.797972069468297</v>
      </c>
      <c r="AP87" s="53">
        <f t="shared" si="71"/>
        <v>8.5701747592787658</v>
      </c>
      <c r="AQ87" s="53">
        <f t="shared" si="72"/>
        <v>8.5701747592787658</v>
      </c>
      <c r="AR87" s="53">
        <f t="shared" si="73"/>
        <v>348.83785409064308</v>
      </c>
      <c r="AS87" s="72">
        <f t="shared" si="74"/>
        <v>0.1770029999783492</v>
      </c>
      <c r="AT87" s="53">
        <f t="shared" si="75"/>
        <v>17.712837192477355</v>
      </c>
    </row>
    <row r="88" spans="1:46" s="89" customFormat="1" x14ac:dyDescent="0.35">
      <c r="A88" s="66" t="str">
        <f>Weather_Site!A91</f>
        <v>Sat</v>
      </c>
      <c r="B88" s="67">
        <f>Weather_Site!B91</f>
        <v>0</v>
      </c>
      <c r="C88" s="68">
        <f>Weather_Site!C91</f>
        <v>0</v>
      </c>
      <c r="D88" s="66">
        <f>Weather_Site!D91</f>
        <v>0</v>
      </c>
      <c r="E88" s="66">
        <f>Weather_Site!E91</f>
        <v>0</v>
      </c>
      <c r="F88" s="66">
        <f>Weather_Site!F91</f>
        <v>0</v>
      </c>
      <c r="G88" s="66">
        <f>Weather_Site!G91</f>
        <v>0</v>
      </c>
      <c r="H88" s="48">
        <f>IF(Weather_Site!M91&lt;180,Weather_Site!M91+180,Weather_Site!M91-180)</f>
        <v>180</v>
      </c>
      <c r="I88" s="69">
        <f t="shared" si="38"/>
        <v>0.5583816659565537</v>
      </c>
      <c r="J88" s="70">
        <f t="shared" si="39"/>
        <v>9.5749999999999993</v>
      </c>
      <c r="K88" s="55">
        <f t="shared" si="40"/>
        <v>0.35554622857763796</v>
      </c>
      <c r="L88" s="55">
        <f t="shared" si="41"/>
        <v>0.35653500000000005</v>
      </c>
      <c r="M88" s="55">
        <f t="shared" si="42"/>
        <v>0.32869000000000004</v>
      </c>
      <c r="N88" s="55">
        <f t="shared" si="43"/>
        <v>0.35554622857763796</v>
      </c>
      <c r="O88" s="54">
        <f t="shared" si="44"/>
        <v>0.89274995615366604</v>
      </c>
      <c r="P88" s="55">
        <f t="shared" si="45"/>
        <v>1.7140349518557533E-2</v>
      </c>
      <c r="Q88" s="55" t="e">
        <f t="shared" si="46"/>
        <v>#NUM!</v>
      </c>
      <c r="R88" s="55">
        <f t="shared" si="47"/>
        <v>1.7140349518557533E-2</v>
      </c>
      <c r="S88" s="55" t="e">
        <f t="shared" si="48"/>
        <v>#NUM!</v>
      </c>
      <c r="T88" s="55" t="e">
        <f t="shared" si="49"/>
        <v>#NUM!</v>
      </c>
      <c r="U88" s="379">
        <f t="shared" si="50"/>
        <v>0</v>
      </c>
      <c r="V88" s="71">
        <f t="shared" si="51"/>
        <v>17.140349518557532</v>
      </c>
      <c r="W88" s="53">
        <f t="shared" si="52"/>
        <v>17.140349518557532</v>
      </c>
      <c r="X88" s="71">
        <f t="shared" si="53"/>
        <v>444.06201808262938</v>
      </c>
      <c r="Y88" s="72">
        <f t="shared" si="54"/>
        <v>0.50052126264423036</v>
      </c>
      <c r="Z88" s="53">
        <f t="shared" si="55"/>
        <v>53.13851157743207</v>
      </c>
      <c r="AA88" s="53">
        <f t="shared" si="56"/>
        <v>17.140349518557532</v>
      </c>
      <c r="AB88" s="53">
        <f t="shared" si="57"/>
        <v>17.140349518557532</v>
      </c>
      <c r="AC88" s="53">
        <f t="shared" si="58"/>
        <v>348.83785409064308</v>
      </c>
      <c r="AD88" s="72">
        <f t="shared" si="59"/>
        <v>0.21965677651711127</v>
      </c>
      <c r="AE88" s="53">
        <f t="shared" si="60"/>
        <v>35.425674384954711</v>
      </c>
      <c r="AF88" s="53">
        <f t="shared" si="61"/>
        <v>0</v>
      </c>
      <c r="AG88" s="53">
        <f t="shared" si="62"/>
        <v>0</v>
      </c>
      <c r="AH88" s="53">
        <f t="shared" si="63"/>
        <v>174.57763398530821</v>
      </c>
      <c r="AI88" s="72">
        <f t="shared" si="64"/>
        <v>3.038128512836093E-2</v>
      </c>
      <c r="AJ88" s="53">
        <f t="shared" si="65"/>
        <v>0</v>
      </c>
      <c r="AK88" s="53">
        <f t="shared" si="66"/>
        <v>11.998244662990272</v>
      </c>
      <c r="AL88" s="53">
        <f t="shared" si="67"/>
        <v>11.998244662990272</v>
      </c>
      <c r="AM88" s="53">
        <f t="shared" si="68"/>
        <v>348.83785409064308</v>
      </c>
      <c r="AN88" s="72">
        <f t="shared" si="69"/>
        <v>0.19655469190382616</v>
      </c>
      <c r="AO88" s="53">
        <f t="shared" si="70"/>
        <v>24.797972069468297</v>
      </c>
      <c r="AP88" s="53">
        <f t="shared" si="71"/>
        <v>8.5701747592787658</v>
      </c>
      <c r="AQ88" s="53">
        <f t="shared" si="72"/>
        <v>8.5701747592787658</v>
      </c>
      <c r="AR88" s="53">
        <f t="shared" si="73"/>
        <v>348.83785409064308</v>
      </c>
      <c r="AS88" s="72">
        <f t="shared" si="74"/>
        <v>0.1770029999783492</v>
      </c>
      <c r="AT88" s="53">
        <f t="shared" si="75"/>
        <v>17.712837192477355</v>
      </c>
    </row>
    <row r="89" spans="1:46" x14ac:dyDescent="0.35">
      <c r="A89" s="3" t="str">
        <f>Weather_Site!A92</f>
        <v>Sat</v>
      </c>
      <c r="B89" s="58">
        <f>Weather_Site!B92</f>
        <v>0</v>
      </c>
      <c r="C89" s="59">
        <f>Weather_Site!C92</f>
        <v>0</v>
      </c>
      <c r="D89" s="3">
        <f>Weather_Site!D92</f>
        <v>0</v>
      </c>
      <c r="E89" s="3">
        <f>Weather_Site!E92</f>
        <v>0</v>
      </c>
      <c r="F89" s="3">
        <f>Weather_Site!F92</f>
        <v>0</v>
      </c>
      <c r="G89" s="3">
        <f>Weather_Site!G92</f>
        <v>0</v>
      </c>
      <c r="H89" s="27">
        <f>IF(Weather_Site!M92&lt;180,Weather_Site!M92+180,Weather_Site!M92-180)</f>
        <v>180</v>
      </c>
      <c r="I89" s="60">
        <f t="shared" si="38"/>
        <v>0.5583816659565537</v>
      </c>
      <c r="J89" s="61">
        <f t="shared" si="39"/>
        <v>9.5749999999999993</v>
      </c>
      <c r="K89" s="30">
        <f t="shared" si="40"/>
        <v>0.35554622857763796</v>
      </c>
      <c r="L89" s="30">
        <f t="shared" si="41"/>
        <v>0.35653500000000005</v>
      </c>
      <c r="M89" s="30">
        <f t="shared" si="42"/>
        <v>0.32869000000000004</v>
      </c>
      <c r="N89" s="30">
        <f t="shared" si="43"/>
        <v>0.35554622857763796</v>
      </c>
      <c r="O89" s="31">
        <f t="shared" si="44"/>
        <v>0.89274995615366604</v>
      </c>
      <c r="P89" s="30">
        <f t="shared" si="45"/>
        <v>1.7140349518557533E-2</v>
      </c>
      <c r="Q89" s="62" t="e">
        <f t="shared" si="46"/>
        <v>#NUM!</v>
      </c>
      <c r="R89" s="62">
        <f t="shared" si="47"/>
        <v>1.7140349518557533E-2</v>
      </c>
      <c r="S89" s="62" t="e">
        <f t="shared" si="48"/>
        <v>#NUM!</v>
      </c>
      <c r="T89" s="62" t="e">
        <f t="shared" si="49"/>
        <v>#NUM!</v>
      </c>
      <c r="U89" s="379">
        <f t="shared" si="50"/>
        <v>0</v>
      </c>
      <c r="V89" s="63">
        <f t="shared" si="51"/>
        <v>17.140349518557532</v>
      </c>
      <c r="W89" s="42">
        <f t="shared" si="52"/>
        <v>17.140349518557532</v>
      </c>
      <c r="X89" s="63">
        <f t="shared" si="53"/>
        <v>444.06201808262938</v>
      </c>
      <c r="Y89" s="65">
        <f t="shared" si="54"/>
        <v>0.50052126264423036</v>
      </c>
      <c r="Z89" s="42">
        <f t="shared" si="55"/>
        <v>53.13851157743207</v>
      </c>
      <c r="AA89" s="42">
        <f t="shared" si="56"/>
        <v>17.140349518557532</v>
      </c>
      <c r="AB89" s="42">
        <f t="shared" si="57"/>
        <v>17.140349518557532</v>
      </c>
      <c r="AC89" s="42">
        <f t="shared" si="58"/>
        <v>348.83785409064308</v>
      </c>
      <c r="AD89" s="65">
        <f t="shared" si="59"/>
        <v>0.21965677651711127</v>
      </c>
      <c r="AE89" s="42">
        <f t="shared" si="60"/>
        <v>35.425674384954711</v>
      </c>
      <c r="AF89" s="42">
        <f t="shared" si="61"/>
        <v>0</v>
      </c>
      <c r="AG89" s="42">
        <f t="shared" si="62"/>
        <v>0</v>
      </c>
      <c r="AH89" s="42">
        <f t="shared" si="63"/>
        <v>174.57763398530821</v>
      </c>
      <c r="AI89" s="65">
        <f t="shared" si="64"/>
        <v>3.038128512836093E-2</v>
      </c>
      <c r="AJ89" s="42">
        <f t="shared" si="65"/>
        <v>0</v>
      </c>
      <c r="AK89" s="42">
        <f t="shared" si="66"/>
        <v>11.998244662990272</v>
      </c>
      <c r="AL89" s="42">
        <f t="shared" si="67"/>
        <v>11.998244662990272</v>
      </c>
      <c r="AM89" s="42">
        <f t="shared" si="68"/>
        <v>348.83785409064308</v>
      </c>
      <c r="AN89" s="65">
        <f t="shared" si="69"/>
        <v>0.19655469190382616</v>
      </c>
      <c r="AO89" s="42">
        <f t="shared" si="70"/>
        <v>24.797972069468297</v>
      </c>
      <c r="AP89" s="42">
        <f t="shared" si="71"/>
        <v>8.5701747592787658</v>
      </c>
      <c r="AQ89" s="42">
        <f t="shared" si="72"/>
        <v>8.5701747592787658</v>
      </c>
      <c r="AR89" s="42">
        <f t="shared" si="73"/>
        <v>348.83785409064308</v>
      </c>
      <c r="AS89" s="65">
        <f t="shared" si="74"/>
        <v>0.1770029999783492</v>
      </c>
      <c r="AT89" s="42">
        <f t="shared" si="75"/>
        <v>17.712837192477355</v>
      </c>
    </row>
    <row r="90" spans="1:46" x14ac:dyDescent="0.35">
      <c r="A90" s="3" t="str">
        <f>Weather_Site!A93</f>
        <v>Sat</v>
      </c>
      <c r="B90" s="58">
        <f>Weather_Site!B93</f>
        <v>0</v>
      </c>
      <c r="C90" s="59">
        <f>Weather_Site!C93</f>
        <v>0</v>
      </c>
      <c r="D90" s="3">
        <f>Weather_Site!D93</f>
        <v>0</v>
      </c>
      <c r="E90" s="3">
        <f>Weather_Site!E93</f>
        <v>0</v>
      </c>
      <c r="F90" s="3">
        <f>Weather_Site!F93</f>
        <v>0</v>
      </c>
      <c r="G90" s="3">
        <f>Weather_Site!G93</f>
        <v>0</v>
      </c>
      <c r="H90" s="27">
        <f>IF(Weather_Site!M93&lt;180,Weather_Site!M93+180,Weather_Site!M93-180)</f>
        <v>180</v>
      </c>
      <c r="I90" s="60">
        <f t="shared" si="38"/>
        <v>0.5583816659565537</v>
      </c>
      <c r="J90" s="61">
        <f t="shared" si="39"/>
        <v>9.5749999999999993</v>
      </c>
      <c r="K90" s="30">
        <f t="shared" si="40"/>
        <v>0.35554622857763796</v>
      </c>
      <c r="L90" s="30">
        <f t="shared" si="41"/>
        <v>0.35653500000000005</v>
      </c>
      <c r="M90" s="30">
        <f t="shared" si="42"/>
        <v>0.32869000000000004</v>
      </c>
      <c r="N90" s="30">
        <f t="shared" si="43"/>
        <v>0.35554622857763796</v>
      </c>
      <c r="O90" s="31">
        <f t="shared" si="44"/>
        <v>0.89274995615366604</v>
      </c>
      <c r="P90" s="30">
        <f t="shared" si="45"/>
        <v>1.7140349518557533E-2</v>
      </c>
      <c r="Q90" s="62" t="e">
        <f t="shared" si="46"/>
        <v>#NUM!</v>
      </c>
      <c r="R90" s="62">
        <f t="shared" si="47"/>
        <v>1.7140349518557533E-2</v>
      </c>
      <c r="S90" s="62" t="e">
        <f t="shared" si="48"/>
        <v>#NUM!</v>
      </c>
      <c r="T90" s="62" t="e">
        <f t="shared" si="49"/>
        <v>#NUM!</v>
      </c>
      <c r="U90" s="379">
        <f t="shared" si="50"/>
        <v>0</v>
      </c>
      <c r="V90" s="63">
        <f t="shared" si="51"/>
        <v>17.140349518557532</v>
      </c>
      <c r="W90" s="42">
        <f t="shared" si="52"/>
        <v>17.140349518557532</v>
      </c>
      <c r="X90" s="63">
        <f t="shared" si="53"/>
        <v>444.06201808262938</v>
      </c>
      <c r="Y90" s="65">
        <f t="shared" si="54"/>
        <v>0.50052126264423036</v>
      </c>
      <c r="Z90" s="42">
        <f t="shared" si="55"/>
        <v>53.13851157743207</v>
      </c>
      <c r="AA90" s="42">
        <f t="shared" si="56"/>
        <v>17.140349518557532</v>
      </c>
      <c r="AB90" s="42">
        <f t="shared" si="57"/>
        <v>17.140349518557532</v>
      </c>
      <c r="AC90" s="42">
        <f t="shared" si="58"/>
        <v>348.83785409064308</v>
      </c>
      <c r="AD90" s="65">
        <f t="shared" si="59"/>
        <v>0.21965677651711127</v>
      </c>
      <c r="AE90" s="42">
        <f t="shared" si="60"/>
        <v>35.425674384954711</v>
      </c>
      <c r="AF90" s="42">
        <f t="shared" si="61"/>
        <v>0</v>
      </c>
      <c r="AG90" s="42">
        <f t="shared" si="62"/>
        <v>0</v>
      </c>
      <c r="AH90" s="42">
        <f t="shared" si="63"/>
        <v>174.57763398530821</v>
      </c>
      <c r="AI90" s="65">
        <f t="shared" si="64"/>
        <v>3.038128512836093E-2</v>
      </c>
      <c r="AJ90" s="42">
        <f t="shared" si="65"/>
        <v>0</v>
      </c>
      <c r="AK90" s="42">
        <f t="shared" si="66"/>
        <v>11.998244662990272</v>
      </c>
      <c r="AL90" s="42">
        <f t="shared" si="67"/>
        <v>11.998244662990272</v>
      </c>
      <c r="AM90" s="42">
        <f t="shared" si="68"/>
        <v>348.83785409064308</v>
      </c>
      <c r="AN90" s="65">
        <f t="shared" si="69"/>
        <v>0.19655469190382616</v>
      </c>
      <c r="AO90" s="42">
        <f t="shared" si="70"/>
        <v>24.797972069468297</v>
      </c>
      <c r="AP90" s="42">
        <f t="shared" si="71"/>
        <v>8.5701747592787658</v>
      </c>
      <c r="AQ90" s="42">
        <f t="shared" si="72"/>
        <v>8.5701747592787658</v>
      </c>
      <c r="AR90" s="42">
        <f t="shared" si="73"/>
        <v>348.83785409064308</v>
      </c>
      <c r="AS90" s="65">
        <f t="shared" si="74"/>
        <v>0.1770029999783492</v>
      </c>
      <c r="AT90" s="42">
        <f t="shared" si="75"/>
        <v>17.712837192477355</v>
      </c>
    </row>
    <row r="91" spans="1:46" x14ac:dyDescent="0.35">
      <c r="A91" s="3" t="str">
        <f>Weather_Site!A94</f>
        <v>Sat</v>
      </c>
      <c r="B91" s="58">
        <f>Weather_Site!B94</f>
        <v>0</v>
      </c>
      <c r="C91" s="59">
        <f>Weather_Site!C94</f>
        <v>0</v>
      </c>
      <c r="D91" s="3">
        <f>Weather_Site!D94</f>
        <v>0</v>
      </c>
      <c r="E91" s="3">
        <f>Weather_Site!E94</f>
        <v>0</v>
      </c>
      <c r="F91" s="3">
        <f>Weather_Site!F94</f>
        <v>0</v>
      </c>
      <c r="G91" s="3">
        <f>Weather_Site!G94</f>
        <v>0</v>
      </c>
      <c r="H91" s="27">
        <f>IF(Weather_Site!M94&lt;180,Weather_Site!M94+180,Weather_Site!M94-180)</f>
        <v>180</v>
      </c>
      <c r="I91" s="60">
        <f t="shared" si="38"/>
        <v>0.5583816659565537</v>
      </c>
      <c r="J91" s="61">
        <f t="shared" si="39"/>
        <v>9.5749999999999993</v>
      </c>
      <c r="K91" s="30">
        <f t="shared" si="40"/>
        <v>0.35554622857763796</v>
      </c>
      <c r="L91" s="30">
        <f t="shared" si="41"/>
        <v>0.35653500000000005</v>
      </c>
      <c r="M91" s="30">
        <f t="shared" si="42"/>
        <v>0.32869000000000004</v>
      </c>
      <c r="N91" s="30">
        <f t="shared" si="43"/>
        <v>0.35554622857763796</v>
      </c>
      <c r="O91" s="31">
        <f t="shared" si="44"/>
        <v>0.89274995615366604</v>
      </c>
      <c r="P91" s="30">
        <f t="shared" si="45"/>
        <v>1.7140349518557533E-2</v>
      </c>
      <c r="Q91" s="62" t="e">
        <f t="shared" si="46"/>
        <v>#NUM!</v>
      </c>
      <c r="R91" s="62">
        <f t="shared" si="47"/>
        <v>1.7140349518557533E-2</v>
      </c>
      <c r="S91" s="62" t="e">
        <f t="shared" si="48"/>
        <v>#NUM!</v>
      </c>
      <c r="T91" s="62" t="e">
        <f t="shared" si="49"/>
        <v>#NUM!</v>
      </c>
      <c r="U91" s="379">
        <f t="shared" si="50"/>
        <v>0</v>
      </c>
      <c r="V91" s="63">
        <f t="shared" si="51"/>
        <v>17.140349518557532</v>
      </c>
      <c r="W91" s="42">
        <f t="shared" si="52"/>
        <v>17.140349518557532</v>
      </c>
      <c r="X91" s="63">
        <f t="shared" si="53"/>
        <v>444.06201808262938</v>
      </c>
      <c r="Y91" s="65">
        <f t="shared" si="54"/>
        <v>0.50052126264423036</v>
      </c>
      <c r="Z91" s="42">
        <f t="shared" si="55"/>
        <v>53.13851157743207</v>
      </c>
      <c r="AA91" s="42">
        <f t="shared" si="56"/>
        <v>17.140349518557532</v>
      </c>
      <c r="AB91" s="42">
        <f t="shared" si="57"/>
        <v>17.140349518557532</v>
      </c>
      <c r="AC91" s="42">
        <f t="shared" si="58"/>
        <v>348.83785409064308</v>
      </c>
      <c r="AD91" s="65">
        <f t="shared" si="59"/>
        <v>0.21965677651711127</v>
      </c>
      <c r="AE91" s="42">
        <f t="shared" si="60"/>
        <v>35.425674384954711</v>
      </c>
      <c r="AF91" s="42">
        <f t="shared" si="61"/>
        <v>0</v>
      </c>
      <c r="AG91" s="42">
        <f t="shared" si="62"/>
        <v>0</v>
      </c>
      <c r="AH91" s="42">
        <f t="shared" si="63"/>
        <v>174.57763398530821</v>
      </c>
      <c r="AI91" s="65">
        <f t="shared" si="64"/>
        <v>3.038128512836093E-2</v>
      </c>
      <c r="AJ91" s="42">
        <f t="shared" si="65"/>
        <v>0</v>
      </c>
      <c r="AK91" s="42">
        <f t="shared" si="66"/>
        <v>11.998244662990272</v>
      </c>
      <c r="AL91" s="42">
        <f t="shared" si="67"/>
        <v>11.998244662990272</v>
      </c>
      <c r="AM91" s="42">
        <f t="shared" si="68"/>
        <v>348.83785409064308</v>
      </c>
      <c r="AN91" s="65">
        <f t="shared" si="69"/>
        <v>0.19655469190382616</v>
      </c>
      <c r="AO91" s="42">
        <f t="shared" si="70"/>
        <v>24.797972069468297</v>
      </c>
      <c r="AP91" s="42">
        <f t="shared" si="71"/>
        <v>8.5701747592787658</v>
      </c>
      <c r="AQ91" s="42">
        <f t="shared" si="72"/>
        <v>8.5701747592787658</v>
      </c>
      <c r="AR91" s="42">
        <f t="shared" si="73"/>
        <v>348.83785409064308</v>
      </c>
      <c r="AS91" s="65">
        <f t="shared" si="74"/>
        <v>0.1770029999783492</v>
      </c>
      <c r="AT91" s="42">
        <f t="shared" si="75"/>
        <v>17.712837192477355</v>
      </c>
    </row>
    <row r="92" spans="1:46" x14ac:dyDescent="0.35">
      <c r="A92" s="3" t="str">
        <f>Weather_Site!A95</f>
        <v>Sat</v>
      </c>
      <c r="B92" s="58">
        <f>Weather_Site!B95</f>
        <v>0</v>
      </c>
      <c r="C92" s="59">
        <f>Weather_Site!C95</f>
        <v>0</v>
      </c>
      <c r="D92" s="3">
        <f>Weather_Site!D95</f>
        <v>0</v>
      </c>
      <c r="E92" s="3">
        <f>Weather_Site!E95</f>
        <v>0</v>
      </c>
      <c r="F92" s="3">
        <f>Weather_Site!F95</f>
        <v>0</v>
      </c>
      <c r="G92" s="3">
        <f>Weather_Site!G95</f>
        <v>0</v>
      </c>
      <c r="H92" s="27">
        <f>IF(Weather_Site!M95&lt;180,Weather_Site!M95+180,Weather_Site!M95-180)</f>
        <v>180</v>
      </c>
      <c r="I92" s="60">
        <f t="shared" si="38"/>
        <v>0.5583816659565537</v>
      </c>
      <c r="J92" s="61">
        <f t="shared" si="39"/>
        <v>9.5749999999999993</v>
      </c>
      <c r="K92" s="30">
        <f t="shared" si="40"/>
        <v>0.35554622857763796</v>
      </c>
      <c r="L92" s="30">
        <f t="shared" si="41"/>
        <v>0.35653500000000005</v>
      </c>
      <c r="M92" s="30">
        <f t="shared" si="42"/>
        <v>0.32869000000000004</v>
      </c>
      <c r="N92" s="30">
        <f t="shared" si="43"/>
        <v>0.35554622857763796</v>
      </c>
      <c r="O92" s="31">
        <f t="shared" si="44"/>
        <v>0.89274995615366604</v>
      </c>
      <c r="P92" s="30">
        <f t="shared" si="45"/>
        <v>1.7140349518557533E-2</v>
      </c>
      <c r="Q92" s="62" t="e">
        <f t="shared" si="46"/>
        <v>#NUM!</v>
      </c>
      <c r="R92" s="62">
        <f t="shared" si="47"/>
        <v>1.7140349518557533E-2</v>
      </c>
      <c r="S92" s="62" t="e">
        <f t="shared" si="48"/>
        <v>#NUM!</v>
      </c>
      <c r="T92" s="62" t="e">
        <f t="shared" si="49"/>
        <v>#NUM!</v>
      </c>
      <c r="U92" s="379">
        <f t="shared" si="50"/>
        <v>0</v>
      </c>
      <c r="V92" s="63">
        <f t="shared" si="51"/>
        <v>17.140349518557532</v>
      </c>
      <c r="W92" s="42">
        <f t="shared" si="52"/>
        <v>17.140349518557532</v>
      </c>
      <c r="X92" s="63">
        <f t="shared" si="53"/>
        <v>444.06201808262938</v>
      </c>
      <c r="Y92" s="65">
        <f t="shared" si="54"/>
        <v>0.50052126264423036</v>
      </c>
      <c r="Z92" s="42">
        <f t="shared" si="55"/>
        <v>53.13851157743207</v>
      </c>
      <c r="AA92" s="42">
        <f t="shared" si="56"/>
        <v>17.140349518557532</v>
      </c>
      <c r="AB92" s="42">
        <f t="shared" si="57"/>
        <v>17.140349518557532</v>
      </c>
      <c r="AC92" s="42">
        <f t="shared" si="58"/>
        <v>348.83785409064308</v>
      </c>
      <c r="AD92" s="65">
        <f t="shared" si="59"/>
        <v>0.21965677651711127</v>
      </c>
      <c r="AE92" s="42">
        <f t="shared" si="60"/>
        <v>35.425674384954711</v>
      </c>
      <c r="AF92" s="42">
        <f t="shared" si="61"/>
        <v>0</v>
      </c>
      <c r="AG92" s="42">
        <f t="shared" si="62"/>
        <v>0</v>
      </c>
      <c r="AH92" s="42">
        <f t="shared" si="63"/>
        <v>174.57763398530821</v>
      </c>
      <c r="AI92" s="65">
        <f t="shared" si="64"/>
        <v>3.038128512836093E-2</v>
      </c>
      <c r="AJ92" s="42">
        <f t="shared" si="65"/>
        <v>0</v>
      </c>
      <c r="AK92" s="42">
        <f t="shared" si="66"/>
        <v>11.998244662990272</v>
      </c>
      <c r="AL92" s="42">
        <f t="shared" si="67"/>
        <v>11.998244662990272</v>
      </c>
      <c r="AM92" s="42">
        <f t="shared" si="68"/>
        <v>348.83785409064308</v>
      </c>
      <c r="AN92" s="65">
        <f t="shared" si="69"/>
        <v>0.19655469190382616</v>
      </c>
      <c r="AO92" s="42">
        <f t="shared" si="70"/>
        <v>24.797972069468297</v>
      </c>
      <c r="AP92" s="42">
        <f t="shared" si="71"/>
        <v>8.5701747592787658</v>
      </c>
      <c r="AQ92" s="42">
        <f t="shared" si="72"/>
        <v>8.5701747592787658</v>
      </c>
      <c r="AR92" s="42">
        <f t="shared" si="73"/>
        <v>348.83785409064308</v>
      </c>
      <c r="AS92" s="65">
        <f t="shared" si="74"/>
        <v>0.1770029999783492</v>
      </c>
      <c r="AT92" s="42">
        <f t="shared" si="75"/>
        <v>17.712837192477355</v>
      </c>
    </row>
    <row r="93" spans="1:46" x14ac:dyDescent="0.35">
      <c r="A93" s="3" t="str">
        <f>Weather_Site!A96</f>
        <v>Sat</v>
      </c>
      <c r="B93" s="58">
        <f>Weather_Site!B96</f>
        <v>0</v>
      </c>
      <c r="C93" s="59">
        <f>Weather_Site!C96</f>
        <v>0</v>
      </c>
      <c r="D93" s="3">
        <f>Weather_Site!D96</f>
        <v>0</v>
      </c>
      <c r="E93" s="3">
        <f>Weather_Site!E96</f>
        <v>0</v>
      </c>
      <c r="F93" s="3">
        <f>Weather_Site!F96</f>
        <v>0</v>
      </c>
      <c r="G93" s="3">
        <f>Weather_Site!G96</f>
        <v>0</v>
      </c>
      <c r="H93" s="27">
        <f>IF(Weather_Site!M96&lt;180,Weather_Site!M96+180,Weather_Site!M96-180)</f>
        <v>180</v>
      </c>
      <c r="I93" s="60">
        <f t="shared" si="38"/>
        <v>0.5583816659565537</v>
      </c>
      <c r="J93" s="61">
        <f t="shared" si="39"/>
        <v>9.5749999999999993</v>
      </c>
      <c r="K93" s="30">
        <f t="shared" si="40"/>
        <v>0.35554622857763796</v>
      </c>
      <c r="L93" s="30">
        <f t="shared" si="41"/>
        <v>0.35653500000000005</v>
      </c>
      <c r="M93" s="30">
        <f t="shared" si="42"/>
        <v>0.32869000000000004</v>
      </c>
      <c r="N93" s="30">
        <f t="shared" si="43"/>
        <v>0.35554622857763796</v>
      </c>
      <c r="O93" s="31">
        <f t="shared" si="44"/>
        <v>0.89274995615366604</v>
      </c>
      <c r="P93" s="30">
        <f t="shared" si="45"/>
        <v>1.7140349518557533E-2</v>
      </c>
      <c r="Q93" s="62" t="e">
        <f t="shared" si="46"/>
        <v>#NUM!</v>
      </c>
      <c r="R93" s="62">
        <f t="shared" si="47"/>
        <v>1.7140349518557533E-2</v>
      </c>
      <c r="S93" s="62" t="e">
        <f t="shared" si="48"/>
        <v>#NUM!</v>
      </c>
      <c r="T93" s="62" t="e">
        <f t="shared" si="49"/>
        <v>#NUM!</v>
      </c>
      <c r="U93" s="379">
        <f t="shared" si="50"/>
        <v>0</v>
      </c>
      <c r="V93" s="63">
        <f t="shared" si="51"/>
        <v>17.140349518557532</v>
      </c>
      <c r="W93" s="42">
        <f t="shared" si="52"/>
        <v>17.140349518557532</v>
      </c>
      <c r="X93" s="63">
        <f t="shared" si="53"/>
        <v>444.06201808262938</v>
      </c>
      <c r="Y93" s="65">
        <f t="shared" si="54"/>
        <v>0.50052126264423036</v>
      </c>
      <c r="Z93" s="42">
        <f t="shared" si="55"/>
        <v>53.13851157743207</v>
      </c>
      <c r="AA93" s="42">
        <f t="shared" si="56"/>
        <v>17.140349518557532</v>
      </c>
      <c r="AB93" s="42">
        <f t="shared" si="57"/>
        <v>17.140349518557532</v>
      </c>
      <c r="AC93" s="42">
        <f t="shared" si="58"/>
        <v>348.83785409064308</v>
      </c>
      <c r="AD93" s="65">
        <f t="shared" si="59"/>
        <v>0.21965677651711127</v>
      </c>
      <c r="AE93" s="42">
        <f t="shared" si="60"/>
        <v>35.425674384954711</v>
      </c>
      <c r="AF93" s="42">
        <f t="shared" si="61"/>
        <v>0</v>
      </c>
      <c r="AG93" s="42">
        <f t="shared" si="62"/>
        <v>0</v>
      </c>
      <c r="AH93" s="42">
        <f t="shared" si="63"/>
        <v>174.57763398530821</v>
      </c>
      <c r="AI93" s="65">
        <f t="shared" si="64"/>
        <v>3.038128512836093E-2</v>
      </c>
      <c r="AJ93" s="42">
        <f t="shared" si="65"/>
        <v>0</v>
      </c>
      <c r="AK93" s="42">
        <f t="shared" si="66"/>
        <v>11.998244662990272</v>
      </c>
      <c r="AL93" s="42">
        <f t="shared" si="67"/>
        <v>11.998244662990272</v>
      </c>
      <c r="AM93" s="42">
        <f t="shared" si="68"/>
        <v>348.83785409064308</v>
      </c>
      <c r="AN93" s="65">
        <f t="shared" si="69"/>
        <v>0.19655469190382616</v>
      </c>
      <c r="AO93" s="42">
        <f t="shared" si="70"/>
        <v>24.797972069468297</v>
      </c>
      <c r="AP93" s="42">
        <f t="shared" si="71"/>
        <v>8.5701747592787658</v>
      </c>
      <c r="AQ93" s="42">
        <f t="shared" si="72"/>
        <v>8.5701747592787658</v>
      </c>
      <c r="AR93" s="42">
        <f t="shared" si="73"/>
        <v>348.83785409064308</v>
      </c>
      <c r="AS93" s="65">
        <f t="shared" si="74"/>
        <v>0.1770029999783492</v>
      </c>
      <c r="AT93" s="42">
        <f t="shared" si="75"/>
        <v>17.712837192477355</v>
      </c>
    </row>
    <row r="94" spans="1:46" x14ac:dyDescent="0.35">
      <c r="A94" s="66" t="str">
        <f>Weather_Site!A97</f>
        <v>Sat</v>
      </c>
      <c r="B94" s="67">
        <f>Weather_Site!B97</f>
        <v>0</v>
      </c>
      <c r="C94" s="68">
        <f>Weather_Site!C97</f>
        <v>0</v>
      </c>
      <c r="D94" s="66">
        <f>Weather_Site!D97</f>
        <v>0</v>
      </c>
      <c r="E94" s="66">
        <f>Weather_Site!E97</f>
        <v>0</v>
      </c>
      <c r="F94" s="66">
        <f>Weather_Site!F97</f>
        <v>0</v>
      </c>
      <c r="G94" s="66">
        <f>Weather_Site!G97</f>
        <v>0</v>
      </c>
      <c r="H94" s="48">
        <f>IF(Weather_Site!M97&lt;180,Weather_Site!M97+180,Weather_Site!M97-180)</f>
        <v>180</v>
      </c>
      <c r="I94" s="69">
        <f t="shared" si="38"/>
        <v>0.5583816659565537</v>
      </c>
      <c r="J94" s="70">
        <f t="shared" si="39"/>
        <v>9.5749999999999993</v>
      </c>
      <c r="K94" s="55">
        <f t="shared" si="40"/>
        <v>0.35554622857763796</v>
      </c>
      <c r="L94" s="55">
        <f t="shared" si="41"/>
        <v>0.35653500000000005</v>
      </c>
      <c r="M94" s="55">
        <f t="shared" si="42"/>
        <v>0.32869000000000004</v>
      </c>
      <c r="N94" s="55">
        <f t="shared" si="43"/>
        <v>0.35554622857763796</v>
      </c>
      <c r="O94" s="54">
        <f t="shared" si="44"/>
        <v>0.89274995615366604</v>
      </c>
      <c r="P94" s="55">
        <f t="shared" si="45"/>
        <v>1.7140349518557533E-2</v>
      </c>
      <c r="Q94" s="55" t="e">
        <f t="shared" si="46"/>
        <v>#NUM!</v>
      </c>
      <c r="R94" s="55">
        <f t="shared" si="47"/>
        <v>1.7140349518557533E-2</v>
      </c>
      <c r="S94" s="55" t="e">
        <f t="shared" si="48"/>
        <v>#NUM!</v>
      </c>
      <c r="T94" s="55" t="e">
        <f t="shared" si="49"/>
        <v>#NUM!</v>
      </c>
      <c r="U94" s="379">
        <f t="shared" si="50"/>
        <v>0</v>
      </c>
      <c r="V94" s="71">
        <f t="shared" si="51"/>
        <v>17.140349518557532</v>
      </c>
      <c r="W94" s="53">
        <f t="shared" si="52"/>
        <v>17.140349518557532</v>
      </c>
      <c r="X94" s="71">
        <f t="shared" si="53"/>
        <v>444.06201808262938</v>
      </c>
      <c r="Y94" s="72">
        <f t="shared" si="54"/>
        <v>0.50052126264423036</v>
      </c>
      <c r="Z94" s="53">
        <f t="shared" si="55"/>
        <v>53.13851157743207</v>
      </c>
      <c r="AA94" s="53">
        <f t="shared" si="56"/>
        <v>17.140349518557532</v>
      </c>
      <c r="AB94" s="53">
        <f t="shared" si="57"/>
        <v>17.140349518557532</v>
      </c>
      <c r="AC94" s="53">
        <f t="shared" si="58"/>
        <v>348.83785409064308</v>
      </c>
      <c r="AD94" s="72">
        <f t="shared" si="59"/>
        <v>0.21965677651711127</v>
      </c>
      <c r="AE94" s="53">
        <f t="shared" si="60"/>
        <v>35.425674384954711</v>
      </c>
      <c r="AF94" s="53">
        <f t="shared" si="61"/>
        <v>0</v>
      </c>
      <c r="AG94" s="53">
        <f t="shared" si="62"/>
        <v>0</v>
      </c>
      <c r="AH94" s="53">
        <f t="shared" si="63"/>
        <v>174.57763398530821</v>
      </c>
      <c r="AI94" s="72">
        <f t="shared" si="64"/>
        <v>3.038128512836093E-2</v>
      </c>
      <c r="AJ94" s="53">
        <f t="shared" si="65"/>
        <v>0</v>
      </c>
      <c r="AK94" s="53">
        <f t="shared" si="66"/>
        <v>11.998244662990272</v>
      </c>
      <c r="AL94" s="53">
        <f t="shared" si="67"/>
        <v>11.998244662990272</v>
      </c>
      <c r="AM94" s="53">
        <f t="shared" si="68"/>
        <v>348.83785409064308</v>
      </c>
      <c r="AN94" s="72">
        <f t="shared" si="69"/>
        <v>0.19655469190382616</v>
      </c>
      <c r="AO94" s="53">
        <f t="shared" si="70"/>
        <v>24.797972069468297</v>
      </c>
      <c r="AP94" s="53">
        <f t="shared" si="71"/>
        <v>8.5701747592787658</v>
      </c>
      <c r="AQ94" s="53">
        <f t="shared" si="72"/>
        <v>8.5701747592787658</v>
      </c>
      <c r="AR94" s="53">
        <f t="shared" si="73"/>
        <v>348.83785409064308</v>
      </c>
      <c r="AS94" s="72">
        <f t="shared" si="74"/>
        <v>0.1770029999783492</v>
      </c>
      <c r="AT94" s="53">
        <f t="shared" si="75"/>
        <v>17.712837192477355</v>
      </c>
    </row>
    <row r="95" spans="1:46" x14ac:dyDescent="0.35">
      <c r="A95" s="66" t="str">
        <f>Weather_Site!A98</f>
        <v>Sat</v>
      </c>
      <c r="B95" s="67">
        <f>Weather_Site!B98</f>
        <v>0</v>
      </c>
      <c r="C95" s="68">
        <f>Weather_Site!C98</f>
        <v>0</v>
      </c>
      <c r="D95" s="66">
        <f>Weather_Site!D98</f>
        <v>0</v>
      </c>
      <c r="E95" s="66">
        <f>Weather_Site!E98</f>
        <v>0</v>
      </c>
      <c r="F95" s="66">
        <f>Weather_Site!F98</f>
        <v>0</v>
      </c>
      <c r="G95" s="66">
        <f>Weather_Site!G98</f>
        <v>0</v>
      </c>
      <c r="H95" s="48">
        <f>IF(Weather_Site!M98&lt;180,Weather_Site!M98+180,Weather_Site!M98-180)</f>
        <v>180</v>
      </c>
      <c r="I95" s="69">
        <f t="shared" si="38"/>
        <v>0.5583816659565537</v>
      </c>
      <c r="J95" s="70">
        <f t="shared" si="39"/>
        <v>9.5749999999999993</v>
      </c>
      <c r="K95" s="55">
        <f t="shared" si="40"/>
        <v>0.35554622857763796</v>
      </c>
      <c r="L95" s="55">
        <f t="shared" si="41"/>
        <v>0.35653500000000005</v>
      </c>
      <c r="M95" s="55">
        <f t="shared" si="42"/>
        <v>0.32869000000000004</v>
      </c>
      <c r="N95" s="55">
        <f t="shared" si="43"/>
        <v>0.35554622857763796</v>
      </c>
      <c r="O95" s="54">
        <f t="shared" si="44"/>
        <v>0.89274995615366604</v>
      </c>
      <c r="P95" s="55">
        <f t="shared" si="45"/>
        <v>1.7140349518557533E-2</v>
      </c>
      <c r="Q95" s="55" t="e">
        <f t="shared" si="46"/>
        <v>#NUM!</v>
      </c>
      <c r="R95" s="55">
        <f t="shared" si="47"/>
        <v>1.7140349518557533E-2</v>
      </c>
      <c r="S95" s="55" t="e">
        <f t="shared" si="48"/>
        <v>#NUM!</v>
      </c>
      <c r="T95" s="55" t="e">
        <f t="shared" si="49"/>
        <v>#NUM!</v>
      </c>
      <c r="U95" s="379">
        <f t="shared" si="50"/>
        <v>0</v>
      </c>
      <c r="V95" s="71">
        <f t="shared" si="51"/>
        <v>17.140349518557532</v>
      </c>
      <c r="W95" s="53">
        <f t="shared" si="52"/>
        <v>17.140349518557532</v>
      </c>
      <c r="X95" s="71">
        <f t="shared" si="53"/>
        <v>444.06201808262938</v>
      </c>
      <c r="Y95" s="72">
        <f t="shared" si="54"/>
        <v>0.50052126264423036</v>
      </c>
      <c r="Z95" s="53">
        <f t="shared" si="55"/>
        <v>53.13851157743207</v>
      </c>
      <c r="AA95" s="53">
        <f t="shared" si="56"/>
        <v>17.140349518557532</v>
      </c>
      <c r="AB95" s="53">
        <f t="shared" si="57"/>
        <v>17.140349518557532</v>
      </c>
      <c r="AC95" s="53">
        <f t="shared" si="58"/>
        <v>348.83785409064308</v>
      </c>
      <c r="AD95" s="72">
        <f t="shared" si="59"/>
        <v>0.21965677651711127</v>
      </c>
      <c r="AE95" s="53">
        <f t="shared" si="60"/>
        <v>35.425674384954711</v>
      </c>
      <c r="AF95" s="53">
        <f t="shared" si="61"/>
        <v>0</v>
      </c>
      <c r="AG95" s="53">
        <f t="shared" si="62"/>
        <v>0</v>
      </c>
      <c r="AH95" s="53">
        <f t="shared" si="63"/>
        <v>174.57763398530821</v>
      </c>
      <c r="AI95" s="72">
        <f t="shared" si="64"/>
        <v>3.038128512836093E-2</v>
      </c>
      <c r="AJ95" s="53">
        <f t="shared" si="65"/>
        <v>0</v>
      </c>
      <c r="AK95" s="53">
        <f t="shared" si="66"/>
        <v>11.998244662990272</v>
      </c>
      <c r="AL95" s="53">
        <f t="shared" si="67"/>
        <v>11.998244662990272</v>
      </c>
      <c r="AM95" s="53">
        <f t="shared" si="68"/>
        <v>348.83785409064308</v>
      </c>
      <c r="AN95" s="72">
        <f t="shared" si="69"/>
        <v>0.19655469190382616</v>
      </c>
      <c r="AO95" s="53">
        <f t="shared" si="70"/>
        <v>24.797972069468297</v>
      </c>
      <c r="AP95" s="53">
        <f t="shared" si="71"/>
        <v>8.5701747592787658</v>
      </c>
      <c r="AQ95" s="53">
        <f t="shared" si="72"/>
        <v>8.5701747592787658</v>
      </c>
      <c r="AR95" s="53">
        <f t="shared" si="73"/>
        <v>348.83785409064308</v>
      </c>
      <c r="AS95" s="72">
        <f t="shared" si="74"/>
        <v>0.1770029999783492</v>
      </c>
      <c r="AT95" s="53">
        <f t="shared" si="75"/>
        <v>17.712837192477355</v>
      </c>
    </row>
    <row r="96" spans="1:46" x14ac:dyDescent="0.35">
      <c r="A96" s="66" t="str">
        <f>Weather_Site!A99</f>
        <v>Sat</v>
      </c>
      <c r="B96" s="67">
        <f>Weather_Site!B99</f>
        <v>0</v>
      </c>
      <c r="C96" s="68">
        <f>Weather_Site!C99</f>
        <v>0</v>
      </c>
      <c r="D96" s="66">
        <f>Weather_Site!D99</f>
        <v>0</v>
      </c>
      <c r="E96" s="66">
        <f>Weather_Site!E99</f>
        <v>0</v>
      </c>
      <c r="F96" s="66">
        <f>Weather_Site!F99</f>
        <v>0</v>
      </c>
      <c r="G96" s="66">
        <f>Weather_Site!G99</f>
        <v>0</v>
      </c>
      <c r="H96" s="48">
        <f>IF(Weather_Site!M99&lt;180,Weather_Site!M99+180,Weather_Site!M99-180)</f>
        <v>180</v>
      </c>
      <c r="I96" s="69">
        <f t="shared" si="38"/>
        <v>0.5583816659565537</v>
      </c>
      <c r="J96" s="70">
        <f t="shared" si="39"/>
        <v>9.5749999999999993</v>
      </c>
      <c r="K96" s="55">
        <f t="shared" si="40"/>
        <v>0.35554622857763796</v>
      </c>
      <c r="L96" s="55">
        <f t="shared" si="41"/>
        <v>0.35653500000000005</v>
      </c>
      <c r="M96" s="55">
        <f t="shared" si="42"/>
        <v>0.32869000000000004</v>
      </c>
      <c r="N96" s="55">
        <f t="shared" si="43"/>
        <v>0.35554622857763796</v>
      </c>
      <c r="O96" s="54">
        <f t="shared" si="44"/>
        <v>0.89274995615366604</v>
      </c>
      <c r="P96" s="55">
        <f t="shared" si="45"/>
        <v>1.7140349518557533E-2</v>
      </c>
      <c r="Q96" s="55" t="e">
        <f t="shared" si="46"/>
        <v>#NUM!</v>
      </c>
      <c r="R96" s="55">
        <f t="shared" si="47"/>
        <v>1.7140349518557533E-2</v>
      </c>
      <c r="S96" s="55" t="e">
        <f t="shared" si="48"/>
        <v>#NUM!</v>
      </c>
      <c r="T96" s="55" t="e">
        <f t="shared" si="49"/>
        <v>#NUM!</v>
      </c>
      <c r="U96" s="379">
        <f t="shared" si="50"/>
        <v>0</v>
      </c>
      <c r="V96" s="71">
        <f t="shared" si="51"/>
        <v>17.140349518557532</v>
      </c>
      <c r="W96" s="53">
        <f t="shared" si="52"/>
        <v>17.140349518557532</v>
      </c>
      <c r="X96" s="71">
        <f t="shared" si="53"/>
        <v>444.06201808262938</v>
      </c>
      <c r="Y96" s="72">
        <f t="shared" si="54"/>
        <v>0.50052126264423036</v>
      </c>
      <c r="Z96" s="53">
        <f t="shared" si="55"/>
        <v>53.13851157743207</v>
      </c>
      <c r="AA96" s="53">
        <f t="shared" si="56"/>
        <v>17.140349518557532</v>
      </c>
      <c r="AB96" s="53">
        <f t="shared" si="57"/>
        <v>17.140349518557532</v>
      </c>
      <c r="AC96" s="53">
        <f t="shared" si="58"/>
        <v>348.83785409064308</v>
      </c>
      <c r="AD96" s="72">
        <f t="shared" si="59"/>
        <v>0.21965677651711127</v>
      </c>
      <c r="AE96" s="53">
        <f t="shared" si="60"/>
        <v>35.425674384954711</v>
      </c>
      <c r="AF96" s="53">
        <f t="shared" si="61"/>
        <v>0</v>
      </c>
      <c r="AG96" s="53">
        <f t="shared" si="62"/>
        <v>0</v>
      </c>
      <c r="AH96" s="53">
        <f t="shared" si="63"/>
        <v>174.57763398530821</v>
      </c>
      <c r="AI96" s="72">
        <f t="shared" si="64"/>
        <v>3.038128512836093E-2</v>
      </c>
      <c r="AJ96" s="53">
        <f t="shared" si="65"/>
        <v>0</v>
      </c>
      <c r="AK96" s="53">
        <f t="shared" si="66"/>
        <v>11.998244662990272</v>
      </c>
      <c r="AL96" s="53">
        <f t="shared" si="67"/>
        <v>11.998244662990272</v>
      </c>
      <c r="AM96" s="53">
        <f t="shared" si="68"/>
        <v>348.83785409064308</v>
      </c>
      <c r="AN96" s="72">
        <f t="shared" si="69"/>
        <v>0.19655469190382616</v>
      </c>
      <c r="AO96" s="53">
        <f t="shared" si="70"/>
        <v>24.797972069468297</v>
      </c>
      <c r="AP96" s="53">
        <f t="shared" si="71"/>
        <v>8.5701747592787658</v>
      </c>
      <c r="AQ96" s="53">
        <f t="shared" si="72"/>
        <v>8.5701747592787658</v>
      </c>
      <c r="AR96" s="53">
        <f t="shared" si="73"/>
        <v>348.83785409064308</v>
      </c>
      <c r="AS96" s="72">
        <f t="shared" si="74"/>
        <v>0.1770029999783492</v>
      </c>
      <c r="AT96" s="53">
        <f t="shared" si="75"/>
        <v>17.712837192477355</v>
      </c>
    </row>
    <row r="97" spans="1:46" x14ac:dyDescent="0.35">
      <c r="A97" s="66" t="str">
        <f>Weather_Site!A100</f>
        <v>Sat</v>
      </c>
      <c r="B97" s="67">
        <f>Weather_Site!B100</f>
        <v>0</v>
      </c>
      <c r="C97" s="68">
        <f>Weather_Site!C100</f>
        <v>0</v>
      </c>
      <c r="D97" s="66">
        <f>Weather_Site!D100</f>
        <v>0</v>
      </c>
      <c r="E97" s="66">
        <f>Weather_Site!E100</f>
        <v>0</v>
      </c>
      <c r="F97" s="66">
        <f>Weather_Site!F100</f>
        <v>0</v>
      </c>
      <c r="G97" s="66">
        <f>Weather_Site!G100</f>
        <v>0</v>
      </c>
      <c r="H97" s="48">
        <f>IF(Weather_Site!M100&lt;180,Weather_Site!M100+180,Weather_Site!M100-180)</f>
        <v>180</v>
      </c>
      <c r="I97" s="69">
        <f t="shared" si="38"/>
        <v>0.5583816659565537</v>
      </c>
      <c r="J97" s="70">
        <f t="shared" si="39"/>
        <v>9.5749999999999993</v>
      </c>
      <c r="K97" s="55">
        <f t="shared" si="40"/>
        <v>0.35554622857763796</v>
      </c>
      <c r="L97" s="55">
        <f t="shared" si="41"/>
        <v>0.35653500000000005</v>
      </c>
      <c r="M97" s="55">
        <f t="shared" si="42"/>
        <v>0.32869000000000004</v>
      </c>
      <c r="N97" s="55">
        <f t="shared" si="43"/>
        <v>0.35554622857763796</v>
      </c>
      <c r="O97" s="54">
        <f t="shared" si="44"/>
        <v>0.89274995615366604</v>
      </c>
      <c r="P97" s="55">
        <f t="shared" si="45"/>
        <v>1.7140349518557533E-2</v>
      </c>
      <c r="Q97" s="55" t="e">
        <f t="shared" si="46"/>
        <v>#NUM!</v>
      </c>
      <c r="R97" s="55">
        <f t="shared" si="47"/>
        <v>1.7140349518557533E-2</v>
      </c>
      <c r="S97" s="55" t="e">
        <f t="shared" si="48"/>
        <v>#NUM!</v>
      </c>
      <c r="T97" s="55" t="e">
        <f t="shared" si="49"/>
        <v>#NUM!</v>
      </c>
      <c r="U97" s="379">
        <f t="shared" si="50"/>
        <v>0</v>
      </c>
      <c r="V97" s="71">
        <f t="shared" si="51"/>
        <v>17.140349518557532</v>
      </c>
      <c r="W97" s="53">
        <f t="shared" si="52"/>
        <v>17.140349518557532</v>
      </c>
      <c r="X97" s="71">
        <f t="shared" si="53"/>
        <v>444.06201808262938</v>
      </c>
      <c r="Y97" s="72">
        <f t="shared" si="54"/>
        <v>0.50052126264423036</v>
      </c>
      <c r="Z97" s="53">
        <f t="shared" si="55"/>
        <v>53.13851157743207</v>
      </c>
      <c r="AA97" s="53">
        <f t="shared" si="56"/>
        <v>17.140349518557532</v>
      </c>
      <c r="AB97" s="53">
        <f t="shared" si="57"/>
        <v>17.140349518557532</v>
      </c>
      <c r="AC97" s="53">
        <f t="shared" si="58"/>
        <v>348.83785409064308</v>
      </c>
      <c r="AD97" s="72">
        <f t="shared" si="59"/>
        <v>0.21965677651711127</v>
      </c>
      <c r="AE97" s="53">
        <f t="shared" si="60"/>
        <v>35.425674384954711</v>
      </c>
      <c r="AF97" s="53">
        <f t="shared" si="61"/>
        <v>0</v>
      </c>
      <c r="AG97" s="53">
        <f t="shared" si="62"/>
        <v>0</v>
      </c>
      <c r="AH97" s="53">
        <f t="shared" si="63"/>
        <v>174.57763398530821</v>
      </c>
      <c r="AI97" s="72">
        <f t="shared" si="64"/>
        <v>3.038128512836093E-2</v>
      </c>
      <c r="AJ97" s="53">
        <f t="shared" si="65"/>
        <v>0</v>
      </c>
      <c r="AK97" s="53">
        <f t="shared" si="66"/>
        <v>11.998244662990272</v>
      </c>
      <c r="AL97" s="53">
        <f t="shared" si="67"/>
        <v>11.998244662990272</v>
      </c>
      <c r="AM97" s="53">
        <f t="shared" si="68"/>
        <v>348.83785409064308</v>
      </c>
      <c r="AN97" s="72">
        <f t="shared" si="69"/>
        <v>0.19655469190382616</v>
      </c>
      <c r="AO97" s="53">
        <f t="shared" si="70"/>
        <v>24.797972069468297</v>
      </c>
      <c r="AP97" s="53">
        <f t="shared" si="71"/>
        <v>8.5701747592787658</v>
      </c>
      <c r="AQ97" s="53">
        <f t="shared" si="72"/>
        <v>8.5701747592787658</v>
      </c>
      <c r="AR97" s="53">
        <f t="shared" si="73"/>
        <v>348.83785409064308</v>
      </c>
      <c r="AS97" s="72">
        <f t="shared" si="74"/>
        <v>0.1770029999783492</v>
      </c>
      <c r="AT97" s="53">
        <f t="shared" si="75"/>
        <v>17.712837192477355</v>
      </c>
    </row>
    <row r="98" spans="1:46" x14ac:dyDescent="0.35">
      <c r="A98" s="66" t="str">
        <f>Weather_Site!A101</f>
        <v>Sat</v>
      </c>
      <c r="B98" s="67">
        <f>Weather_Site!B101</f>
        <v>0</v>
      </c>
      <c r="C98" s="68">
        <f>Weather_Site!C101</f>
        <v>0</v>
      </c>
      <c r="D98" s="66">
        <f>Weather_Site!D101</f>
        <v>0</v>
      </c>
      <c r="E98" s="66">
        <f>Weather_Site!E101</f>
        <v>0</v>
      </c>
      <c r="F98" s="66">
        <f>Weather_Site!F101</f>
        <v>0</v>
      </c>
      <c r="G98" s="66">
        <f>Weather_Site!G101</f>
        <v>0</v>
      </c>
      <c r="H98" s="48">
        <f>IF(Weather_Site!M101&lt;180,Weather_Site!M101+180,Weather_Site!M101-180)</f>
        <v>180</v>
      </c>
      <c r="I98" s="69">
        <f t="shared" si="38"/>
        <v>0.5583816659565537</v>
      </c>
      <c r="J98" s="70">
        <f t="shared" si="39"/>
        <v>9.5749999999999993</v>
      </c>
      <c r="K98" s="55">
        <f t="shared" si="40"/>
        <v>0.35554622857763796</v>
      </c>
      <c r="L98" s="55">
        <f t="shared" si="41"/>
        <v>0.35653500000000005</v>
      </c>
      <c r="M98" s="55">
        <f t="shared" si="42"/>
        <v>0.32869000000000004</v>
      </c>
      <c r="N98" s="55">
        <f t="shared" si="43"/>
        <v>0.35554622857763796</v>
      </c>
      <c r="O98" s="54">
        <f t="shared" si="44"/>
        <v>0.89274995615366604</v>
      </c>
      <c r="P98" s="55">
        <f t="shared" si="45"/>
        <v>1.7140349518557533E-2</v>
      </c>
      <c r="Q98" s="55" t="e">
        <f t="shared" si="46"/>
        <v>#NUM!</v>
      </c>
      <c r="R98" s="55">
        <f t="shared" si="47"/>
        <v>1.7140349518557533E-2</v>
      </c>
      <c r="S98" s="55" t="e">
        <f t="shared" si="48"/>
        <v>#NUM!</v>
      </c>
      <c r="T98" s="55" t="e">
        <f t="shared" si="49"/>
        <v>#NUM!</v>
      </c>
      <c r="U98" s="379">
        <f t="shared" si="50"/>
        <v>0</v>
      </c>
      <c r="V98" s="71">
        <f t="shared" si="51"/>
        <v>17.140349518557532</v>
      </c>
      <c r="W98" s="53">
        <f t="shared" si="52"/>
        <v>17.140349518557532</v>
      </c>
      <c r="X98" s="71">
        <f t="shared" si="53"/>
        <v>444.06201808262938</v>
      </c>
      <c r="Y98" s="72">
        <f t="shared" si="54"/>
        <v>0.50052126264423036</v>
      </c>
      <c r="Z98" s="53">
        <f t="shared" si="55"/>
        <v>53.13851157743207</v>
      </c>
      <c r="AA98" s="53">
        <f t="shared" si="56"/>
        <v>17.140349518557532</v>
      </c>
      <c r="AB98" s="53">
        <f t="shared" si="57"/>
        <v>17.140349518557532</v>
      </c>
      <c r="AC98" s="53">
        <f t="shared" si="58"/>
        <v>348.83785409064308</v>
      </c>
      <c r="AD98" s="72">
        <f t="shared" si="59"/>
        <v>0.21965677651711127</v>
      </c>
      <c r="AE98" s="53">
        <f t="shared" si="60"/>
        <v>35.425674384954711</v>
      </c>
      <c r="AF98" s="53">
        <f t="shared" si="61"/>
        <v>0</v>
      </c>
      <c r="AG98" s="53">
        <f t="shared" si="62"/>
        <v>0</v>
      </c>
      <c r="AH98" s="53">
        <f t="shared" si="63"/>
        <v>174.57763398530821</v>
      </c>
      <c r="AI98" s="72">
        <f t="shared" si="64"/>
        <v>3.038128512836093E-2</v>
      </c>
      <c r="AJ98" s="53">
        <f t="shared" si="65"/>
        <v>0</v>
      </c>
      <c r="AK98" s="53">
        <f t="shared" si="66"/>
        <v>11.998244662990272</v>
      </c>
      <c r="AL98" s="53">
        <f t="shared" si="67"/>
        <v>11.998244662990272</v>
      </c>
      <c r="AM98" s="53">
        <f t="shared" si="68"/>
        <v>348.83785409064308</v>
      </c>
      <c r="AN98" s="72">
        <f t="shared" si="69"/>
        <v>0.19655469190382616</v>
      </c>
      <c r="AO98" s="53">
        <f t="shared" si="70"/>
        <v>24.797972069468297</v>
      </c>
      <c r="AP98" s="53">
        <f t="shared" si="71"/>
        <v>8.5701747592787658</v>
      </c>
      <c r="AQ98" s="53">
        <f t="shared" si="72"/>
        <v>8.5701747592787658</v>
      </c>
      <c r="AR98" s="53">
        <f t="shared" si="73"/>
        <v>348.83785409064308</v>
      </c>
      <c r="AS98" s="72">
        <f t="shared" si="74"/>
        <v>0.1770029999783492</v>
      </c>
      <c r="AT98" s="53">
        <f t="shared" si="75"/>
        <v>17.712837192477355</v>
      </c>
    </row>
    <row r="99" spans="1:46" x14ac:dyDescent="0.35">
      <c r="A99" s="3" t="str">
        <f>Weather_Site!A102</f>
        <v>Sat</v>
      </c>
      <c r="B99" s="58">
        <f>Weather_Site!B102</f>
        <v>0</v>
      </c>
      <c r="C99" s="59">
        <f>Weather_Site!C102</f>
        <v>0</v>
      </c>
      <c r="D99" s="3">
        <f>Weather_Site!D102</f>
        <v>0</v>
      </c>
      <c r="E99" s="3">
        <f>Weather_Site!E102</f>
        <v>0</v>
      </c>
      <c r="F99" s="3">
        <f>Weather_Site!F102</f>
        <v>0</v>
      </c>
      <c r="G99" s="3">
        <f>Weather_Site!G102</f>
        <v>0</v>
      </c>
      <c r="H99" s="27">
        <f>IF(Weather_Site!M102&lt;180,Weather_Site!M102+180,Weather_Site!M102-180)</f>
        <v>180</v>
      </c>
      <c r="I99" s="60">
        <f t="shared" si="38"/>
        <v>0.5583816659565537</v>
      </c>
      <c r="J99" s="61">
        <f t="shared" si="39"/>
        <v>9.5749999999999993</v>
      </c>
      <c r="K99" s="30">
        <f t="shared" si="40"/>
        <v>0.35554622857763796</v>
      </c>
      <c r="L99" s="30">
        <f t="shared" si="41"/>
        <v>0.35653500000000005</v>
      </c>
      <c r="M99" s="30">
        <f t="shared" si="42"/>
        <v>0.32869000000000004</v>
      </c>
      <c r="N99" s="30">
        <f t="shared" si="43"/>
        <v>0.35554622857763796</v>
      </c>
      <c r="O99" s="31">
        <f t="shared" si="44"/>
        <v>0.89274995615366604</v>
      </c>
      <c r="P99" s="30">
        <f t="shared" si="45"/>
        <v>1.7140349518557533E-2</v>
      </c>
      <c r="Q99" s="62" t="e">
        <f t="shared" si="46"/>
        <v>#NUM!</v>
      </c>
      <c r="R99" s="62">
        <f t="shared" si="47"/>
        <v>1.7140349518557533E-2</v>
      </c>
      <c r="S99" s="62" t="e">
        <f t="shared" si="48"/>
        <v>#NUM!</v>
      </c>
      <c r="T99" s="62" t="e">
        <f t="shared" si="49"/>
        <v>#NUM!</v>
      </c>
      <c r="U99" s="379">
        <f t="shared" si="50"/>
        <v>0</v>
      </c>
      <c r="V99" s="63">
        <f t="shared" si="51"/>
        <v>17.140349518557532</v>
      </c>
      <c r="W99" s="42">
        <f t="shared" si="52"/>
        <v>17.140349518557532</v>
      </c>
      <c r="X99" s="63">
        <f t="shared" si="53"/>
        <v>444.06201808262938</v>
      </c>
      <c r="Y99" s="65">
        <f t="shared" si="54"/>
        <v>0.50052126264423036</v>
      </c>
      <c r="Z99" s="42">
        <f t="shared" si="55"/>
        <v>53.13851157743207</v>
      </c>
      <c r="AA99" s="42">
        <f t="shared" si="56"/>
        <v>17.140349518557532</v>
      </c>
      <c r="AB99" s="42">
        <f t="shared" si="57"/>
        <v>17.140349518557532</v>
      </c>
      <c r="AC99" s="42">
        <f t="shared" si="58"/>
        <v>348.83785409064308</v>
      </c>
      <c r="AD99" s="65">
        <f t="shared" si="59"/>
        <v>0.21965677651711127</v>
      </c>
      <c r="AE99" s="42">
        <f t="shared" si="60"/>
        <v>35.425674384954711</v>
      </c>
      <c r="AF99" s="42">
        <f t="shared" si="61"/>
        <v>0</v>
      </c>
      <c r="AG99" s="42">
        <f t="shared" si="62"/>
        <v>0</v>
      </c>
      <c r="AH99" s="42">
        <f t="shared" si="63"/>
        <v>174.57763398530821</v>
      </c>
      <c r="AI99" s="65">
        <f t="shared" si="64"/>
        <v>3.038128512836093E-2</v>
      </c>
      <c r="AJ99" s="42">
        <f t="shared" si="65"/>
        <v>0</v>
      </c>
      <c r="AK99" s="42">
        <f t="shared" si="66"/>
        <v>11.998244662990272</v>
      </c>
      <c r="AL99" s="42">
        <f t="shared" si="67"/>
        <v>11.998244662990272</v>
      </c>
      <c r="AM99" s="42">
        <f t="shared" si="68"/>
        <v>348.83785409064308</v>
      </c>
      <c r="AN99" s="65">
        <f t="shared" si="69"/>
        <v>0.19655469190382616</v>
      </c>
      <c r="AO99" s="42">
        <f t="shared" si="70"/>
        <v>24.797972069468297</v>
      </c>
      <c r="AP99" s="42">
        <f t="shared" si="71"/>
        <v>8.5701747592787658</v>
      </c>
      <c r="AQ99" s="42">
        <f t="shared" si="72"/>
        <v>8.5701747592787658</v>
      </c>
      <c r="AR99" s="42">
        <f t="shared" si="73"/>
        <v>348.83785409064308</v>
      </c>
      <c r="AS99" s="65">
        <f t="shared" si="74"/>
        <v>0.1770029999783492</v>
      </c>
      <c r="AT99" s="42">
        <f t="shared" si="75"/>
        <v>17.712837192477355</v>
      </c>
    </row>
    <row r="100" spans="1:46" x14ac:dyDescent="0.35">
      <c r="A100" s="3" t="str">
        <f>Weather_Site!A103</f>
        <v>Sat</v>
      </c>
      <c r="B100" s="58">
        <f>Weather_Site!B103</f>
        <v>0</v>
      </c>
      <c r="C100" s="59">
        <f>Weather_Site!C103</f>
        <v>0</v>
      </c>
      <c r="D100" s="3">
        <f>Weather_Site!D103</f>
        <v>0</v>
      </c>
      <c r="E100" s="3">
        <f>Weather_Site!E103</f>
        <v>0</v>
      </c>
      <c r="F100" s="3">
        <f>Weather_Site!F103</f>
        <v>0</v>
      </c>
      <c r="G100" s="3">
        <f>Weather_Site!G103</f>
        <v>0</v>
      </c>
      <c r="H100" s="27">
        <f>IF(Weather_Site!M103&lt;180,Weather_Site!M103+180,Weather_Site!M103-180)</f>
        <v>180</v>
      </c>
      <c r="I100" s="60">
        <f t="shared" si="38"/>
        <v>0.5583816659565537</v>
      </c>
      <c r="J100" s="61">
        <f t="shared" si="39"/>
        <v>9.5749999999999993</v>
      </c>
      <c r="K100" s="30">
        <f t="shared" si="40"/>
        <v>0.35554622857763796</v>
      </c>
      <c r="L100" s="30">
        <f t="shared" si="41"/>
        <v>0.35653500000000005</v>
      </c>
      <c r="M100" s="30">
        <f t="shared" si="42"/>
        <v>0.32869000000000004</v>
      </c>
      <c r="N100" s="30">
        <f t="shared" si="43"/>
        <v>0.35554622857763796</v>
      </c>
      <c r="O100" s="31">
        <f t="shared" si="44"/>
        <v>0.89274995615366604</v>
      </c>
      <c r="P100" s="30">
        <f t="shared" si="45"/>
        <v>1.7140349518557533E-2</v>
      </c>
      <c r="Q100" s="62" t="e">
        <f t="shared" si="46"/>
        <v>#NUM!</v>
      </c>
      <c r="R100" s="62">
        <f t="shared" si="47"/>
        <v>1.7140349518557533E-2</v>
      </c>
      <c r="S100" s="62" t="e">
        <f t="shared" si="48"/>
        <v>#NUM!</v>
      </c>
      <c r="T100" s="62" t="e">
        <f t="shared" si="49"/>
        <v>#NUM!</v>
      </c>
      <c r="U100" s="379">
        <f t="shared" si="50"/>
        <v>0</v>
      </c>
      <c r="V100" s="63">
        <f t="shared" si="51"/>
        <v>17.140349518557532</v>
      </c>
      <c r="W100" s="42">
        <f t="shared" si="52"/>
        <v>17.140349518557532</v>
      </c>
      <c r="X100" s="63">
        <f t="shared" si="53"/>
        <v>444.06201808262938</v>
      </c>
      <c r="Y100" s="65">
        <f t="shared" si="54"/>
        <v>0.50052126264423036</v>
      </c>
      <c r="Z100" s="42">
        <f t="shared" si="55"/>
        <v>53.13851157743207</v>
      </c>
      <c r="AA100" s="42">
        <f t="shared" si="56"/>
        <v>17.140349518557532</v>
      </c>
      <c r="AB100" s="42">
        <f t="shared" si="57"/>
        <v>17.140349518557532</v>
      </c>
      <c r="AC100" s="42">
        <f t="shared" si="58"/>
        <v>348.83785409064308</v>
      </c>
      <c r="AD100" s="65">
        <f t="shared" si="59"/>
        <v>0.21965677651711127</v>
      </c>
      <c r="AE100" s="42">
        <f t="shared" si="60"/>
        <v>35.425674384954711</v>
      </c>
      <c r="AF100" s="42">
        <f t="shared" si="61"/>
        <v>0</v>
      </c>
      <c r="AG100" s="42">
        <f t="shared" si="62"/>
        <v>0</v>
      </c>
      <c r="AH100" s="42">
        <f t="shared" si="63"/>
        <v>174.57763398530821</v>
      </c>
      <c r="AI100" s="65">
        <f t="shared" si="64"/>
        <v>3.038128512836093E-2</v>
      </c>
      <c r="AJ100" s="42">
        <f t="shared" si="65"/>
        <v>0</v>
      </c>
      <c r="AK100" s="42">
        <f t="shared" si="66"/>
        <v>11.998244662990272</v>
      </c>
      <c r="AL100" s="42">
        <f t="shared" si="67"/>
        <v>11.998244662990272</v>
      </c>
      <c r="AM100" s="42">
        <f t="shared" si="68"/>
        <v>348.83785409064308</v>
      </c>
      <c r="AN100" s="65">
        <f t="shared" si="69"/>
        <v>0.19655469190382616</v>
      </c>
      <c r="AO100" s="42">
        <f t="shared" si="70"/>
        <v>24.797972069468297</v>
      </c>
      <c r="AP100" s="42">
        <f t="shared" si="71"/>
        <v>8.5701747592787658</v>
      </c>
      <c r="AQ100" s="42">
        <f t="shared" si="72"/>
        <v>8.5701747592787658</v>
      </c>
      <c r="AR100" s="42">
        <f t="shared" si="73"/>
        <v>348.83785409064308</v>
      </c>
      <c r="AS100" s="65">
        <f t="shared" si="74"/>
        <v>0.1770029999783492</v>
      </c>
      <c r="AT100" s="42">
        <f t="shared" si="75"/>
        <v>17.712837192477355</v>
      </c>
    </row>
    <row r="101" spans="1:46" x14ac:dyDescent="0.35">
      <c r="A101" s="3" t="str">
        <f>Weather_Site!A104</f>
        <v>Sat</v>
      </c>
      <c r="B101" s="58">
        <f>Weather_Site!B104</f>
        <v>0</v>
      </c>
      <c r="C101" s="59">
        <f>Weather_Site!C104</f>
        <v>0</v>
      </c>
      <c r="D101" s="3">
        <f>Weather_Site!D104</f>
        <v>0</v>
      </c>
      <c r="E101" s="3">
        <f>Weather_Site!E104</f>
        <v>0</v>
      </c>
      <c r="F101" s="3">
        <f>Weather_Site!F104</f>
        <v>0</v>
      </c>
      <c r="G101" s="3">
        <f>Weather_Site!G104</f>
        <v>0</v>
      </c>
      <c r="H101" s="27">
        <f>IF(Weather_Site!M104&lt;180,Weather_Site!M104+180,Weather_Site!M104-180)</f>
        <v>180</v>
      </c>
      <c r="I101" s="60">
        <f t="shared" si="38"/>
        <v>0.5583816659565537</v>
      </c>
      <c r="J101" s="61">
        <f t="shared" si="39"/>
        <v>9.5749999999999993</v>
      </c>
      <c r="K101" s="30">
        <f t="shared" si="40"/>
        <v>0.35554622857763796</v>
      </c>
      <c r="L101" s="30">
        <f t="shared" si="41"/>
        <v>0.35653500000000005</v>
      </c>
      <c r="M101" s="30">
        <f t="shared" si="42"/>
        <v>0.32869000000000004</v>
      </c>
      <c r="N101" s="30">
        <f t="shared" si="43"/>
        <v>0.35554622857763796</v>
      </c>
      <c r="O101" s="31">
        <f t="shared" si="44"/>
        <v>0.89274995615366604</v>
      </c>
      <c r="P101" s="30">
        <f t="shared" si="45"/>
        <v>1.7140349518557533E-2</v>
      </c>
      <c r="Q101" s="62" t="e">
        <f t="shared" si="46"/>
        <v>#NUM!</v>
      </c>
      <c r="R101" s="62">
        <f t="shared" si="47"/>
        <v>1.7140349518557533E-2</v>
      </c>
      <c r="S101" s="62" t="e">
        <f t="shared" si="48"/>
        <v>#NUM!</v>
      </c>
      <c r="T101" s="62" t="e">
        <f t="shared" si="49"/>
        <v>#NUM!</v>
      </c>
      <c r="U101" s="379">
        <f t="shared" si="50"/>
        <v>0</v>
      </c>
      <c r="V101" s="63">
        <f t="shared" si="51"/>
        <v>17.140349518557532</v>
      </c>
      <c r="W101" s="42">
        <f t="shared" si="52"/>
        <v>17.140349518557532</v>
      </c>
      <c r="X101" s="63">
        <f t="shared" si="53"/>
        <v>444.06201808262938</v>
      </c>
      <c r="Y101" s="65">
        <f t="shared" si="54"/>
        <v>0.50052126264423036</v>
      </c>
      <c r="Z101" s="42">
        <f t="shared" si="55"/>
        <v>53.13851157743207</v>
      </c>
      <c r="AA101" s="42">
        <f t="shared" si="56"/>
        <v>17.140349518557532</v>
      </c>
      <c r="AB101" s="42">
        <f t="shared" si="57"/>
        <v>17.140349518557532</v>
      </c>
      <c r="AC101" s="42">
        <f t="shared" si="58"/>
        <v>348.83785409064308</v>
      </c>
      <c r="AD101" s="65">
        <f t="shared" si="59"/>
        <v>0.21965677651711127</v>
      </c>
      <c r="AE101" s="42">
        <f t="shared" si="60"/>
        <v>35.425674384954711</v>
      </c>
      <c r="AF101" s="42">
        <f t="shared" si="61"/>
        <v>0</v>
      </c>
      <c r="AG101" s="42">
        <f t="shared" si="62"/>
        <v>0</v>
      </c>
      <c r="AH101" s="42">
        <f t="shared" si="63"/>
        <v>174.57763398530821</v>
      </c>
      <c r="AI101" s="65">
        <f t="shared" si="64"/>
        <v>3.038128512836093E-2</v>
      </c>
      <c r="AJ101" s="42">
        <f t="shared" si="65"/>
        <v>0</v>
      </c>
      <c r="AK101" s="42">
        <f t="shared" si="66"/>
        <v>11.998244662990272</v>
      </c>
      <c r="AL101" s="42">
        <f t="shared" si="67"/>
        <v>11.998244662990272</v>
      </c>
      <c r="AM101" s="42">
        <f t="shared" si="68"/>
        <v>348.83785409064308</v>
      </c>
      <c r="AN101" s="65">
        <f t="shared" si="69"/>
        <v>0.19655469190382616</v>
      </c>
      <c r="AO101" s="42">
        <f t="shared" si="70"/>
        <v>24.797972069468297</v>
      </c>
      <c r="AP101" s="42">
        <f t="shared" si="71"/>
        <v>8.5701747592787658</v>
      </c>
      <c r="AQ101" s="42">
        <f t="shared" si="72"/>
        <v>8.5701747592787658</v>
      </c>
      <c r="AR101" s="42">
        <f t="shared" si="73"/>
        <v>348.83785409064308</v>
      </c>
      <c r="AS101" s="65">
        <f t="shared" si="74"/>
        <v>0.1770029999783492</v>
      </c>
      <c r="AT101" s="42">
        <f t="shared" si="75"/>
        <v>17.712837192477355</v>
      </c>
    </row>
    <row r="102" spans="1:46" x14ac:dyDescent="0.35">
      <c r="A102" s="3" t="str">
        <f>Weather_Site!A105</f>
        <v>Sat</v>
      </c>
      <c r="B102" s="58">
        <f>Weather_Site!B105</f>
        <v>0</v>
      </c>
      <c r="C102" s="59">
        <f>Weather_Site!C105</f>
        <v>0</v>
      </c>
      <c r="D102" s="3">
        <f>Weather_Site!D105</f>
        <v>0</v>
      </c>
      <c r="E102" s="3">
        <f>Weather_Site!E105</f>
        <v>0</v>
      </c>
      <c r="F102" s="3">
        <f>Weather_Site!F105</f>
        <v>0</v>
      </c>
      <c r="G102" s="3">
        <f>Weather_Site!G105</f>
        <v>0</v>
      </c>
      <c r="H102" s="27">
        <f>IF(Weather_Site!M105&lt;180,Weather_Site!M105+180,Weather_Site!M105-180)</f>
        <v>180</v>
      </c>
      <c r="I102" s="60">
        <f t="shared" si="38"/>
        <v>0.5583816659565537</v>
      </c>
      <c r="J102" s="61">
        <f t="shared" si="39"/>
        <v>9.5749999999999993</v>
      </c>
      <c r="K102" s="30">
        <f t="shared" si="40"/>
        <v>0.35554622857763796</v>
      </c>
      <c r="L102" s="30">
        <f t="shared" si="41"/>
        <v>0.35653500000000005</v>
      </c>
      <c r="M102" s="30">
        <f t="shared" si="42"/>
        <v>0.32869000000000004</v>
      </c>
      <c r="N102" s="30">
        <f t="shared" si="43"/>
        <v>0.35554622857763796</v>
      </c>
      <c r="O102" s="31">
        <f t="shared" si="44"/>
        <v>0.89274995615366604</v>
      </c>
      <c r="P102" s="30">
        <f t="shared" si="45"/>
        <v>1.7140349518557533E-2</v>
      </c>
      <c r="Q102" s="62" t="e">
        <f t="shared" si="46"/>
        <v>#NUM!</v>
      </c>
      <c r="R102" s="62">
        <f t="shared" si="47"/>
        <v>1.7140349518557533E-2</v>
      </c>
      <c r="S102" s="62" t="e">
        <f t="shared" si="48"/>
        <v>#NUM!</v>
      </c>
      <c r="T102" s="62" t="e">
        <f t="shared" si="49"/>
        <v>#NUM!</v>
      </c>
      <c r="U102" s="379">
        <f t="shared" si="50"/>
        <v>0</v>
      </c>
      <c r="V102" s="63">
        <f t="shared" si="51"/>
        <v>17.140349518557532</v>
      </c>
      <c r="W102" s="42">
        <f t="shared" si="52"/>
        <v>17.140349518557532</v>
      </c>
      <c r="X102" s="63">
        <f t="shared" si="53"/>
        <v>444.06201808262938</v>
      </c>
      <c r="Y102" s="65">
        <f t="shared" si="54"/>
        <v>0.50052126264423036</v>
      </c>
      <c r="Z102" s="42">
        <f t="shared" si="55"/>
        <v>53.13851157743207</v>
      </c>
      <c r="AA102" s="42">
        <f t="shared" si="56"/>
        <v>17.140349518557532</v>
      </c>
      <c r="AB102" s="42">
        <f t="shared" si="57"/>
        <v>17.140349518557532</v>
      </c>
      <c r="AC102" s="42">
        <f t="shared" si="58"/>
        <v>348.83785409064308</v>
      </c>
      <c r="AD102" s="65">
        <f t="shared" si="59"/>
        <v>0.21965677651711127</v>
      </c>
      <c r="AE102" s="42">
        <f t="shared" si="60"/>
        <v>35.425674384954711</v>
      </c>
      <c r="AF102" s="42">
        <f t="shared" si="61"/>
        <v>0</v>
      </c>
      <c r="AG102" s="42">
        <f t="shared" si="62"/>
        <v>0</v>
      </c>
      <c r="AH102" s="42">
        <f t="shared" si="63"/>
        <v>174.57763398530821</v>
      </c>
      <c r="AI102" s="65">
        <f t="shared" si="64"/>
        <v>3.038128512836093E-2</v>
      </c>
      <c r="AJ102" s="42">
        <f t="shared" si="65"/>
        <v>0</v>
      </c>
      <c r="AK102" s="42">
        <f t="shared" si="66"/>
        <v>11.998244662990272</v>
      </c>
      <c r="AL102" s="42">
        <f t="shared" si="67"/>
        <v>11.998244662990272</v>
      </c>
      <c r="AM102" s="42">
        <f t="shared" si="68"/>
        <v>348.83785409064308</v>
      </c>
      <c r="AN102" s="65">
        <f t="shared" si="69"/>
        <v>0.19655469190382616</v>
      </c>
      <c r="AO102" s="42">
        <f t="shared" si="70"/>
        <v>24.797972069468297</v>
      </c>
      <c r="AP102" s="42">
        <f t="shared" si="71"/>
        <v>8.5701747592787658</v>
      </c>
      <c r="AQ102" s="42">
        <f t="shared" si="72"/>
        <v>8.5701747592787658</v>
      </c>
      <c r="AR102" s="42">
        <f t="shared" si="73"/>
        <v>348.83785409064308</v>
      </c>
      <c r="AS102" s="65">
        <f t="shared" si="74"/>
        <v>0.1770029999783492</v>
      </c>
      <c r="AT102" s="42">
        <f t="shared" si="75"/>
        <v>17.712837192477355</v>
      </c>
    </row>
    <row r="103" spans="1:46" x14ac:dyDescent="0.35">
      <c r="A103" s="3" t="str">
        <f>Weather_Site!A106</f>
        <v>Sat</v>
      </c>
      <c r="B103" s="58">
        <f>Weather_Site!B106</f>
        <v>0</v>
      </c>
      <c r="C103" s="59">
        <f>Weather_Site!C106</f>
        <v>0</v>
      </c>
      <c r="D103" s="3">
        <f>Weather_Site!D106</f>
        <v>0</v>
      </c>
      <c r="E103" s="3">
        <f>Weather_Site!E106</f>
        <v>0</v>
      </c>
      <c r="F103" s="3">
        <f>Weather_Site!F106</f>
        <v>0</v>
      </c>
      <c r="G103" s="3">
        <f>Weather_Site!G106</f>
        <v>0</v>
      </c>
      <c r="H103" s="27">
        <f>IF(Weather_Site!M106&lt;180,Weather_Site!M106+180,Weather_Site!M106-180)</f>
        <v>180</v>
      </c>
      <c r="I103" s="60">
        <f t="shared" si="38"/>
        <v>0.5583816659565537</v>
      </c>
      <c r="J103" s="61">
        <f t="shared" si="39"/>
        <v>9.5749999999999993</v>
      </c>
      <c r="K103" s="30">
        <f t="shared" si="40"/>
        <v>0.35554622857763796</v>
      </c>
      <c r="L103" s="30">
        <f t="shared" si="41"/>
        <v>0.35653500000000005</v>
      </c>
      <c r="M103" s="30">
        <f t="shared" si="42"/>
        <v>0.32869000000000004</v>
      </c>
      <c r="N103" s="30">
        <f t="shared" si="43"/>
        <v>0.35554622857763796</v>
      </c>
      <c r="O103" s="31">
        <f t="shared" si="44"/>
        <v>0.89274995615366604</v>
      </c>
      <c r="P103" s="30">
        <f t="shared" si="45"/>
        <v>1.7140349518557533E-2</v>
      </c>
      <c r="Q103" s="62" t="e">
        <f t="shared" si="46"/>
        <v>#NUM!</v>
      </c>
      <c r="R103" s="62">
        <f t="shared" si="47"/>
        <v>1.7140349518557533E-2</v>
      </c>
      <c r="S103" s="62" t="e">
        <f t="shared" si="48"/>
        <v>#NUM!</v>
      </c>
      <c r="T103" s="62" t="e">
        <f t="shared" si="49"/>
        <v>#NUM!</v>
      </c>
      <c r="U103" s="379">
        <f t="shared" si="50"/>
        <v>0</v>
      </c>
      <c r="V103" s="63">
        <f t="shared" si="51"/>
        <v>17.140349518557532</v>
      </c>
      <c r="W103" s="42">
        <f t="shared" si="52"/>
        <v>17.140349518557532</v>
      </c>
      <c r="X103" s="63">
        <f t="shared" si="53"/>
        <v>444.06201808262938</v>
      </c>
      <c r="Y103" s="65">
        <f t="shared" si="54"/>
        <v>0.50052126264423036</v>
      </c>
      <c r="Z103" s="42">
        <f t="shared" si="55"/>
        <v>53.13851157743207</v>
      </c>
      <c r="AA103" s="42">
        <f t="shared" si="56"/>
        <v>17.140349518557532</v>
      </c>
      <c r="AB103" s="42">
        <f t="shared" si="57"/>
        <v>17.140349518557532</v>
      </c>
      <c r="AC103" s="42">
        <f t="shared" si="58"/>
        <v>348.83785409064308</v>
      </c>
      <c r="AD103" s="65">
        <f t="shared" si="59"/>
        <v>0.21965677651711127</v>
      </c>
      <c r="AE103" s="42">
        <f t="shared" si="60"/>
        <v>35.425674384954711</v>
      </c>
      <c r="AF103" s="42">
        <f t="shared" si="61"/>
        <v>0</v>
      </c>
      <c r="AG103" s="42">
        <f t="shared" si="62"/>
        <v>0</v>
      </c>
      <c r="AH103" s="42">
        <f t="shared" si="63"/>
        <v>174.57763398530821</v>
      </c>
      <c r="AI103" s="65">
        <f t="shared" si="64"/>
        <v>3.038128512836093E-2</v>
      </c>
      <c r="AJ103" s="42">
        <f t="shared" si="65"/>
        <v>0</v>
      </c>
      <c r="AK103" s="42">
        <f t="shared" si="66"/>
        <v>11.998244662990272</v>
      </c>
      <c r="AL103" s="42">
        <f t="shared" si="67"/>
        <v>11.998244662990272</v>
      </c>
      <c r="AM103" s="42">
        <f t="shared" si="68"/>
        <v>348.83785409064308</v>
      </c>
      <c r="AN103" s="65">
        <f t="shared" si="69"/>
        <v>0.19655469190382616</v>
      </c>
      <c r="AO103" s="42">
        <f t="shared" si="70"/>
        <v>24.797972069468297</v>
      </c>
      <c r="AP103" s="42">
        <f t="shared" si="71"/>
        <v>8.5701747592787658</v>
      </c>
      <c r="AQ103" s="42">
        <f t="shared" si="72"/>
        <v>8.5701747592787658</v>
      </c>
      <c r="AR103" s="42">
        <f t="shared" si="73"/>
        <v>348.83785409064308</v>
      </c>
      <c r="AS103" s="65">
        <f t="shared" si="74"/>
        <v>0.1770029999783492</v>
      </c>
      <c r="AT103" s="42">
        <f t="shared" si="75"/>
        <v>17.712837192477355</v>
      </c>
    </row>
    <row r="104" spans="1:46" x14ac:dyDescent="0.35">
      <c r="A104" s="66" t="str">
        <f>Weather_Site!A107</f>
        <v>Sat</v>
      </c>
      <c r="B104" s="67">
        <f>Weather_Site!B107</f>
        <v>0</v>
      </c>
      <c r="C104" s="68">
        <f>Weather_Site!C107</f>
        <v>0</v>
      </c>
      <c r="D104" s="66">
        <f>Weather_Site!D107</f>
        <v>0</v>
      </c>
      <c r="E104" s="66">
        <f>Weather_Site!E107</f>
        <v>0</v>
      </c>
      <c r="F104" s="66">
        <f>Weather_Site!F107</f>
        <v>0</v>
      </c>
      <c r="G104" s="66">
        <f>Weather_Site!G107</f>
        <v>0</v>
      </c>
      <c r="H104" s="48">
        <f>IF(Weather_Site!M107&lt;180,Weather_Site!M107+180,Weather_Site!M107-180)</f>
        <v>180</v>
      </c>
      <c r="I104" s="69">
        <f t="shared" si="38"/>
        <v>0.5583816659565537</v>
      </c>
      <c r="J104" s="70">
        <f t="shared" si="39"/>
        <v>9.5749999999999993</v>
      </c>
      <c r="K104" s="55">
        <f t="shared" si="40"/>
        <v>0.35554622857763796</v>
      </c>
      <c r="L104" s="55">
        <f t="shared" si="41"/>
        <v>0.35653500000000005</v>
      </c>
      <c r="M104" s="55">
        <f t="shared" si="42"/>
        <v>0.32869000000000004</v>
      </c>
      <c r="N104" s="55">
        <f t="shared" si="43"/>
        <v>0.35554622857763796</v>
      </c>
      <c r="O104" s="54">
        <f t="shared" si="44"/>
        <v>0.89274995615366604</v>
      </c>
      <c r="P104" s="55">
        <f t="shared" si="45"/>
        <v>1.7140349518557533E-2</v>
      </c>
      <c r="Q104" s="55" t="e">
        <f t="shared" si="46"/>
        <v>#NUM!</v>
      </c>
      <c r="R104" s="55">
        <f t="shared" si="47"/>
        <v>1.7140349518557533E-2</v>
      </c>
      <c r="S104" s="55" t="e">
        <f t="shared" si="48"/>
        <v>#NUM!</v>
      </c>
      <c r="T104" s="55" t="e">
        <f t="shared" si="49"/>
        <v>#NUM!</v>
      </c>
      <c r="U104" s="379">
        <f t="shared" si="50"/>
        <v>0</v>
      </c>
      <c r="V104" s="71">
        <f t="shared" si="51"/>
        <v>17.140349518557532</v>
      </c>
      <c r="W104" s="53">
        <f t="shared" si="52"/>
        <v>17.140349518557532</v>
      </c>
      <c r="X104" s="71">
        <f t="shared" si="53"/>
        <v>444.06201808262938</v>
      </c>
      <c r="Y104" s="72">
        <f t="shared" si="54"/>
        <v>0.50052126264423036</v>
      </c>
      <c r="Z104" s="53">
        <f t="shared" si="55"/>
        <v>53.13851157743207</v>
      </c>
      <c r="AA104" s="53">
        <f t="shared" si="56"/>
        <v>17.140349518557532</v>
      </c>
      <c r="AB104" s="53">
        <f t="shared" si="57"/>
        <v>17.140349518557532</v>
      </c>
      <c r="AC104" s="53">
        <f t="shared" si="58"/>
        <v>348.83785409064308</v>
      </c>
      <c r="AD104" s="72">
        <f t="shared" si="59"/>
        <v>0.21965677651711127</v>
      </c>
      <c r="AE104" s="53">
        <f t="shared" si="60"/>
        <v>35.425674384954711</v>
      </c>
      <c r="AF104" s="53">
        <f t="shared" si="61"/>
        <v>0</v>
      </c>
      <c r="AG104" s="53">
        <f t="shared" si="62"/>
        <v>0</v>
      </c>
      <c r="AH104" s="53">
        <f t="shared" si="63"/>
        <v>174.57763398530821</v>
      </c>
      <c r="AI104" s="72">
        <f t="shared" si="64"/>
        <v>3.038128512836093E-2</v>
      </c>
      <c r="AJ104" s="53">
        <f t="shared" si="65"/>
        <v>0</v>
      </c>
      <c r="AK104" s="53">
        <f t="shared" si="66"/>
        <v>11.998244662990272</v>
      </c>
      <c r="AL104" s="53">
        <f t="shared" si="67"/>
        <v>11.998244662990272</v>
      </c>
      <c r="AM104" s="53">
        <f t="shared" si="68"/>
        <v>348.83785409064308</v>
      </c>
      <c r="AN104" s="72">
        <f t="shared" si="69"/>
        <v>0.19655469190382616</v>
      </c>
      <c r="AO104" s="53">
        <f t="shared" si="70"/>
        <v>24.797972069468297</v>
      </c>
      <c r="AP104" s="53">
        <f t="shared" si="71"/>
        <v>8.5701747592787658</v>
      </c>
      <c r="AQ104" s="53">
        <f t="shared" si="72"/>
        <v>8.5701747592787658</v>
      </c>
      <c r="AR104" s="53">
        <f t="shared" si="73"/>
        <v>348.83785409064308</v>
      </c>
      <c r="AS104" s="72">
        <f t="shared" si="74"/>
        <v>0.1770029999783492</v>
      </c>
      <c r="AT104" s="53">
        <f t="shared" si="75"/>
        <v>17.712837192477355</v>
      </c>
    </row>
    <row r="105" spans="1:46" x14ac:dyDescent="0.35">
      <c r="A105" s="66" t="str">
        <f>Weather_Site!A108</f>
        <v>Sat</v>
      </c>
      <c r="B105" s="67">
        <f>Weather_Site!B108</f>
        <v>0</v>
      </c>
      <c r="C105" s="68">
        <f>Weather_Site!C108</f>
        <v>0</v>
      </c>
      <c r="D105" s="66">
        <f>Weather_Site!D108</f>
        <v>0</v>
      </c>
      <c r="E105" s="66">
        <f>Weather_Site!E108</f>
        <v>0</v>
      </c>
      <c r="F105" s="66">
        <f>Weather_Site!F108</f>
        <v>0</v>
      </c>
      <c r="G105" s="66">
        <f>Weather_Site!G108</f>
        <v>0</v>
      </c>
      <c r="H105" s="48">
        <f>IF(Weather_Site!M108&lt;180,Weather_Site!M108+180,Weather_Site!M108-180)</f>
        <v>180</v>
      </c>
      <c r="I105" s="69">
        <f t="shared" si="38"/>
        <v>0.5583816659565537</v>
      </c>
      <c r="J105" s="70">
        <f t="shared" si="39"/>
        <v>9.5749999999999993</v>
      </c>
      <c r="K105" s="55">
        <f t="shared" si="40"/>
        <v>0.35554622857763796</v>
      </c>
      <c r="L105" s="55">
        <f t="shared" si="41"/>
        <v>0.35653500000000005</v>
      </c>
      <c r="M105" s="55">
        <f t="shared" si="42"/>
        <v>0.32869000000000004</v>
      </c>
      <c r="N105" s="55">
        <f t="shared" si="43"/>
        <v>0.35554622857763796</v>
      </c>
      <c r="O105" s="54">
        <f t="shared" si="44"/>
        <v>0.89274995615366604</v>
      </c>
      <c r="P105" s="55">
        <f t="shared" si="45"/>
        <v>1.7140349518557533E-2</v>
      </c>
      <c r="Q105" s="55" t="e">
        <f t="shared" si="46"/>
        <v>#NUM!</v>
      </c>
      <c r="R105" s="55">
        <f t="shared" si="47"/>
        <v>1.7140349518557533E-2</v>
      </c>
      <c r="S105" s="55" t="e">
        <f t="shared" si="48"/>
        <v>#NUM!</v>
      </c>
      <c r="T105" s="55" t="e">
        <f t="shared" si="49"/>
        <v>#NUM!</v>
      </c>
      <c r="U105" s="379">
        <f t="shared" si="50"/>
        <v>0</v>
      </c>
      <c r="V105" s="71">
        <f t="shared" si="51"/>
        <v>17.140349518557532</v>
      </c>
      <c r="W105" s="53">
        <f t="shared" si="52"/>
        <v>17.140349518557532</v>
      </c>
      <c r="X105" s="71">
        <f t="shared" si="53"/>
        <v>444.06201808262938</v>
      </c>
      <c r="Y105" s="72">
        <f t="shared" si="54"/>
        <v>0.50052126264423036</v>
      </c>
      <c r="Z105" s="53">
        <f t="shared" si="55"/>
        <v>53.13851157743207</v>
      </c>
      <c r="AA105" s="53">
        <f t="shared" si="56"/>
        <v>17.140349518557532</v>
      </c>
      <c r="AB105" s="53">
        <f t="shared" si="57"/>
        <v>17.140349518557532</v>
      </c>
      <c r="AC105" s="53">
        <f t="shared" si="58"/>
        <v>348.83785409064308</v>
      </c>
      <c r="AD105" s="72">
        <f t="shared" si="59"/>
        <v>0.21965677651711127</v>
      </c>
      <c r="AE105" s="53">
        <f t="shared" si="60"/>
        <v>35.425674384954711</v>
      </c>
      <c r="AF105" s="53">
        <f t="shared" si="61"/>
        <v>0</v>
      </c>
      <c r="AG105" s="53">
        <f t="shared" si="62"/>
        <v>0</v>
      </c>
      <c r="AH105" s="53">
        <f t="shared" si="63"/>
        <v>174.57763398530821</v>
      </c>
      <c r="AI105" s="72">
        <f t="shared" si="64"/>
        <v>3.038128512836093E-2</v>
      </c>
      <c r="AJ105" s="53">
        <f t="shared" si="65"/>
        <v>0</v>
      </c>
      <c r="AK105" s="53">
        <f t="shared" si="66"/>
        <v>11.998244662990272</v>
      </c>
      <c r="AL105" s="53">
        <f t="shared" si="67"/>
        <v>11.998244662990272</v>
      </c>
      <c r="AM105" s="53">
        <f t="shared" si="68"/>
        <v>348.83785409064308</v>
      </c>
      <c r="AN105" s="72">
        <f t="shared" si="69"/>
        <v>0.19655469190382616</v>
      </c>
      <c r="AO105" s="53">
        <f t="shared" si="70"/>
        <v>24.797972069468297</v>
      </c>
      <c r="AP105" s="53">
        <f t="shared" si="71"/>
        <v>8.5701747592787658</v>
      </c>
      <c r="AQ105" s="53">
        <f t="shared" si="72"/>
        <v>8.5701747592787658</v>
      </c>
      <c r="AR105" s="53">
        <f t="shared" si="73"/>
        <v>348.83785409064308</v>
      </c>
      <c r="AS105" s="72">
        <f t="shared" si="74"/>
        <v>0.1770029999783492</v>
      </c>
      <c r="AT105" s="53">
        <f t="shared" si="75"/>
        <v>17.712837192477355</v>
      </c>
    </row>
    <row r="106" spans="1:46" x14ac:dyDescent="0.35">
      <c r="A106" s="66" t="str">
        <f>Weather_Site!A109</f>
        <v>Sat</v>
      </c>
      <c r="B106" s="67">
        <f>Weather_Site!B109</f>
        <v>0</v>
      </c>
      <c r="C106" s="68">
        <f>Weather_Site!C109</f>
        <v>0</v>
      </c>
      <c r="D106" s="66">
        <f>Weather_Site!D109</f>
        <v>0</v>
      </c>
      <c r="E106" s="66">
        <f>Weather_Site!E109</f>
        <v>0</v>
      </c>
      <c r="F106" s="66">
        <f>Weather_Site!F109</f>
        <v>0</v>
      </c>
      <c r="G106" s="66">
        <f>Weather_Site!G109</f>
        <v>0</v>
      </c>
      <c r="H106" s="48">
        <f>IF(Weather_Site!M109&lt;180,Weather_Site!M109+180,Weather_Site!M109-180)</f>
        <v>180</v>
      </c>
      <c r="I106" s="69">
        <f t="shared" si="38"/>
        <v>0.5583816659565537</v>
      </c>
      <c r="J106" s="70">
        <f t="shared" si="39"/>
        <v>9.5749999999999993</v>
      </c>
      <c r="K106" s="55">
        <f t="shared" si="40"/>
        <v>0.35554622857763796</v>
      </c>
      <c r="L106" s="55">
        <f t="shared" si="41"/>
        <v>0.35653500000000005</v>
      </c>
      <c r="M106" s="55">
        <f t="shared" si="42"/>
        <v>0.32869000000000004</v>
      </c>
      <c r="N106" s="55">
        <f t="shared" si="43"/>
        <v>0.35554622857763796</v>
      </c>
      <c r="O106" s="54">
        <f t="shared" si="44"/>
        <v>0.89274995615366604</v>
      </c>
      <c r="P106" s="55">
        <f t="shared" si="45"/>
        <v>1.7140349518557533E-2</v>
      </c>
      <c r="Q106" s="55" t="e">
        <f t="shared" si="46"/>
        <v>#NUM!</v>
      </c>
      <c r="R106" s="55">
        <f t="shared" si="47"/>
        <v>1.7140349518557533E-2</v>
      </c>
      <c r="S106" s="55" t="e">
        <f t="shared" si="48"/>
        <v>#NUM!</v>
      </c>
      <c r="T106" s="55" t="e">
        <f t="shared" si="49"/>
        <v>#NUM!</v>
      </c>
      <c r="U106" s="379">
        <f t="shared" si="50"/>
        <v>0</v>
      </c>
      <c r="V106" s="71">
        <f t="shared" si="51"/>
        <v>17.140349518557532</v>
      </c>
      <c r="W106" s="53">
        <f t="shared" si="52"/>
        <v>17.140349518557532</v>
      </c>
      <c r="X106" s="71">
        <f t="shared" si="53"/>
        <v>444.06201808262938</v>
      </c>
      <c r="Y106" s="72">
        <f t="shared" si="54"/>
        <v>0.50052126264423036</v>
      </c>
      <c r="Z106" s="53">
        <f t="shared" si="55"/>
        <v>53.13851157743207</v>
      </c>
      <c r="AA106" s="53">
        <f t="shared" si="56"/>
        <v>17.140349518557532</v>
      </c>
      <c r="AB106" s="53">
        <f t="shared" si="57"/>
        <v>17.140349518557532</v>
      </c>
      <c r="AC106" s="53">
        <f t="shared" si="58"/>
        <v>348.83785409064308</v>
      </c>
      <c r="AD106" s="72">
        <f t="shared" si="59"/>
        <v>0.21965677651711127</v>
      </c>
      <c r="AE106" s="53">
        <f t="shared" si="60"/>
        <v>35.425674384954711</v>
      </c>
      <c r="AF106" s="53">
        <f t="shared" si="61"/>
        <v>0</v>
      </c>
      <c r="AG106" s="53">
        <f t="shared" si="62"/>
        <v>0</v>
      </c>
      <c r="AH106" s="53">
        <f t="shared" si="63"/>
        <v>174.57763398530821</v>
      </c>
      <c r="AI106" s="72">
        <f t="shared" si="64"/>
        <v>3.038128512836093E-2</v>
      </c>
      <c r="AJ106" s="53">
        <f t="shared" si="65"/>
        <v>0</v>
      </c>
      <c r="AK106" s="53">
        <f t="shared" si="66"/>
        <v>11.998244662990272</v>
      </c>
      <c r="AL106" s="53">
        <f t="shared" si="67"/>
        <v>11.998244662990272</v>
      </c>
      <c r="AM106" s="53">
        <f t="shared" si="68"/>
        <v>348.83785409064308</v>
      </c>
      <c r="AN106" s="72">
        <f t="shared" si="69"/>
        <v>0.19655469190382616</v>
      </c>
      <c r="AO106" s="53">
        <f t="shared" si="70"/>
        <v>24.797972069468297</v>
      </c>
      <c r="AP106" s="53">
        <f t="shared" si="71"/>
        <v>8.5701747592787658</v>
      </c>
      <c r="AQ106" s="53">
        <f t="shared" si="72"/>
        <v>8.5701747592787658</v>
      </c>
      <c r="AR106" s="53">
        <f t="shared" si="73"/>
        <v>348.83785409064308</v>
      </c>
      <c r="AS106" s="72">
        <f t="shared" si="74"/>
        <v>0.1770029999783492</v>
      </c>
      <c r="AT106" s="53">
        <f t="shared" si="75"/>
        <v>17.712837192477355</v>
      </c>
    </row>
    <row r="107" spans="1:46" x14ac:dyDescent="0.35">
      <c r="A107" s="66" t="str">
        <f>Weather_Site!A110</f>
        <v>Sat</v>
      </c>
      <c r="B107" s="67">
        <f>Weather_Site!B110</f>
        <v>0</v>
      </c>
      <c r="C107" s="68">
        <f>Weather_Site!C110</f>
        <v>0</v>
      </c>
      <c r="D107" s="66">
        <f>Weather_Site!D110</f>
        <v>0</v>
      </c>
      <c r="E107" s="66">
        <f>Weather_Site!E110</f>
        <v>0</v>
      </c>
      <c r="F107" s="66">
        <f>Weather_Site!F110</f>
        <v>0</v>
      </c>
      <c r="G107" s="66">
        <f>Weather_Site!G110</f>
        <v>0</v>
      </c>
      <c r="H107" s="48">
        <f>IF(Weather_Site!M110&lt;180,Weather_Site!M110+180,Weather_Site!M110-180)</f>
        <v>180</v>
      </c>
      <c r="I107" s="69">
        <f t="shared" si="38"/>
        <v>0.5583816659565537</v>
      </c>
      <c r="J107" s="70">
        <f t="shared" si="39"/>
        <v>9.5749999999999993</v>
      </c>
      <c r="K107" s="55">
        <f t="shared" si="40"/>
        <v>0.35554622857763796</v>
      </c>
      <c r="L107" s="55">
        <f t="shared" si="41"/>
        <v>0.35653500000000005</v>
      </c>
      <c r="M107" s="55">
        <f t="shared" si="42"/>
        <v>0.32869000000000004</v>
      </c>
      <c r="N107" s="55">
        <f t="shared" si="43"/>
        <v>0.35554622857763796</v>
      </c>
      <c r="O107" s="54">
        <f t="shared" si="44"/>
        <v>0.89274995615366604</v>
      </c>
      <c r="P107" s="55">
        <f t="shared" si="45"/>
        <v>1.7140349518557533E-2</v>
      </c>
      <c r="Q107" s="55" t="e">
        <f t="shared" si="46"/>
        <v>#NUM!</v>
      </c>
      <c r="R107" s="55">
        <f t="shared" si="47"/>
        <v>1.7140349518557533E-2</v>
      </c>
      <c r="S107" s="55" t="e">
        <f t="shared" si="48"/>
        <v>#NUM!</v>
      </c>
      <c r="T107" s="55" t="e">
        <f t="shared" si="49"/>
        <v>#NUM!</v>
      </c>
      <c r="U107" s="379">
        <f t="shared" si="50"/>
        <v>0</v>
      </c>
      <c r="V107" s="71">
        <f t="shared" si="51"/>
        <v>17.140349518557532</v>
      </c>
      <c r="W107" s="53">
        <f t="shared" si="52"/>
        <v>17.140349518557532</v>
      </c>
      <c r="X107" s="71">
        <f t="shared" si="53"/>
        <v>444.06201808262938</v>
      </c>
      <c r="Y107" s="72">
        <f t="shared" si="54"/>
        <v>0.50052126264423036</v>
      </c>
      <c r="Z107" s="53">
        <f t="shared" si="55"/>
        <v>53.13851157743207</v>
      </c>
      <c r="AA107" s="53">
        <f t="shared" si="56"/>
        <v>17.140349518557532</v>
      </c>
      <c r="AB107" s="53">
        <f t="shared" si="57"/>
        <v>17.140349518557532</v>
      </c>
      <c r="AC107" s="53">
        <f t="shared" si="58"/>
        <v>348.83785409064308</v>
      </c>
      <c r="AD107" s="72">
        <f t="shared" si="59"/>
        <v>0.21965677651711127</v>
      </c>
      <c r="AE107" s="53">
        <f t="shared" si="60"/>
        <v>35.425674384954711</v>
      </c>
      <c r="AF107" s="53">
        <f t="shared" si="61"/>
        <v>0</v>
      </c>
      <c r="AG107" s="53">
        <f t="shared" si="62"/>
        <v>0</v>
      </c>
      <c r="AH107" s="53">
        <f t="shared" si="63"/>
        <v>174.57763398530821</v>
      </c>
      <c r="AI107" s="72">
        <f t="shared" si="64"/>
        <v>3.038128512836093E-2</v>
      </c>
      <c r="AJ107" s="53">
        <f t="shared" si="65"/>
        <v>0</v>
      </c>
      <c r="AK107" s="53">
        <f t="shared" si="66"/>
        <v>11.998244662990272</v>
      </c>
      <c r="AL107" s="53">
        <f t="shared" si="67"/>
        <v>11.998244662990272</v>
      </c>
      <c r="AM107" s="53">
        <f t="shared" si="68"/>
        <v>348.83785409064308</v>
      </c>
      <c r="AN107" s="72">
        <f t="shared" si="69"/>
        <v>0.19655469190382616</v>
      </c>
      <c r="AO107" s="53">
        <f t="shared" si="70"/>
        <v>24.797972069468297</v>
      </c>
      <c r="AP107" s="53">
        <f t="shared" si="71"/>
        <v>8.5701747592787658</v>
      </c>
      <c r="AQ107" s="53">
        <f t="shared" si="72"/>
        <v>8.5701747592787658</v>
      </c>
      <c r="AR107" s="53">
        <f t="shared" si="73"/>
        <v>348.83785409064308</v>
      </c>
      <c r="AS107" s="72">
        <f t="shared" si="74"/>
        <v>0.1770029999783492</v>
      </c>
      <c r="AT107" s="53">
        <f t="shared" si="75"/>
        <v>17.712837192477355</v>
      </c>
    </row>
    <row r="108" spans="1:46" x14ac:dyDescent="0.35">
      <c r="A108" s="66" t="str">
        <f>Weather_Site!A111</f>
        <v>Sat</v>
      </c>
      <c r="B108" s="67">
        <f>Weather_Site!B111</f>
        <v>0</v>
      </c>
      <c r="C108" s="68">
        <f>Weather_Site!C111</f>
        <v>0</v>
      </c>
      <c r="D108" s="66">
        <f>Weather_Site!D111</f>
        <v>0</v>
      </c>
      <c r="E108" s="66">
        <f>Weather_Site!E111</f>
        <v>0</v>
      </c>
      <c r="F108" s="66">
        <f>Weather_Site!F111</f>
        <v>0</v>
      </c>
      <c r="G108" s="66">
        <f>Weather_Site!G111</f>
        <v>0</v>
      </c>
      <c r="H108" s="48">
        <f>IF(Weather_Site!M111&lt;180,Weather_Site!M111+180,Weather_Site!M111-180)</f>
        <v>180</v>
      </c>
      <c r="I108" s="69">
        <f t="shared" si="38"/>
        <v>0.5583816659565537</v>
      </c>
      <c r="J108" s="70">
        <f t="shared" si="39"/>
        <v>9.5749999999999993</v>
      </c>
      <c r="K108" s="55">
        <f t="shared" si="40"/>
        <v>0.35554622857763796</v>
      </c>
      <c r="L108" s="55">
        <f t="shared" si="41"/>
        <v>0.35653500000000005</v>
      </c>
      <c r="M108" s="55">
        <f t="shared" si="42"/>
        <v>0.32869000000000004</v>
      </c>
      <c r="N108" s="55">
        <f t="shared" si="43"/>
        <v>0.35554622857763796</v>
      </c>
      <c r="O108" s="54">
        <f t="shared" si="44"/>
        <v>0.89274995615366604</v>
      </c>
      <c r="P108" s="55">
        <f t="shared" si="45"/>
        <v>1.7140349518557533E-2</v>
      </c>
      <c r="Q108" s="55" t="e">
        <f t="shared" si="46"/>
        <v>#NUM!</v>
      </c>
      <c r="R108" s="55">
        <f t="shared" si="47"/>
        <v>1.7140349518557533E-2</v>
      </c>
      <c r="S108" s="55" t="e">
        <f t="shared" si="48"/>
        <v>#NUM!</v>
      </c>
      <c r="T108" s="55" t="e">
        <f t="shared" si="49"/>
        <v>#NUM!</v>
      </c>
      <c r="U108" s="379">
        <f t="shared" si="50"/>
        <v>0</v>
      </c>
      <c r="V108" s="71">
        <f t="shared" si="51"/>
        <v>17.140349518557532</v>
      </c>
      <c r="W108" s="53">
        <f t="shared" si="52"/>
        <v>17.140349518557532</v>
      </c>
      <c r="X108" s="71">
        <f t="shared" si="53"/>
        <v>444.06201808262938</v>
      </c>
      <c r="Y108" s="72">
        <f t="shared" si="54"/>
        <v>0.50052126264423036</v>
      </c>
      <c r="Z108" s="53">
        <f t="shared" si="55"/>
        <v>53.13851157743207</v>
      </c>
      <c r="AA108" s="53">
        <f t="shared" si="56"/>
        <v>17.140349518557532</v>
      </c>
      <c r="AB108" s="53">
        <f t="shared" si="57"/>
        <v>17.140349518557532</v>
      </c>
      <c r="AC108" s="53">
        <f t="shared" si="58"/>
        <v>348.83785409064308</v>
      </c>
      <c r="AD108" s="72">
        <f t="shared" si="59"/>
        <v>0.21965677651711127</v>
      </c>
      <c r="AE108" s="53">
        <f t="shared" si="60"/>
        <v>35.425674384954711</v>
      </c>
      <c r="AF108" s="53">
        <f t="shared" si="61"/>
        <v>0</v>
      </c>
      <c r="AG108" s="53">
        <f t="shared" si="62"/>
        <v>0</v>
      </c>
      <c r="AH108" s="53">
        <f t="shared" si="63"/>
        <v>174.57763398530821</v>
      </c>
      <c r="AI108" s="72">
        <f t="shared" si="64"/>
        <v>3.038128512836093E-2</v>
      </c>
      <c r="AJ108" s="53">
        <f t="shared" si="65"/>
        <v>0</v>
      </c>
      <c r="AK108" s="53">
        <f t="shared" si="66"/>
        <v>11.998244662990272</v>
      </c>
      <c r="AL108" s="53">
        <f t="shared" si="67"/>
        <v>11.998244662990272</v>
      </c>
      <c r="AM108" s="53">
        <f t="shared" si="68"/>
        <v>348.83785409064308</v>
      </c>
      <c r="AN108" s="72">
        <f t="shared" si="69"/>
        <v>0.19655469190382616</v>
      </c>
      <c r="AO108" s="53">
        <f t="shared" si="70"/>
        <v>24.797972069468297</v>
      </c>
      <c r="AP108" s="53">
        <f t="shared" si="71"/>
        <v>8.5701747592787658</v>
      </c>
      <c r="AQ108" s="53">
        <f t="shared" si="72"/>
        <v>8.5701747592787658</v>
      </c>
      <c r="AR108" s="53">
        <f t="shared" si="73"/>
        <v>348.83785409064308</v>
      </c>
      <c r="AS108" s="72">
        <f t="shared" si="74"/>
        <v>0.1770029999783492</v>
      </c>
      <c r="AT108" s="53">
        <f t="shared" si="75"/>
        <v>17.712837192477355</v>
      </c>
    </row>
    <row r="109" spans="1:46" x14ac:dyDescent="0.35">
      <c r="A109" s="3" t="str">
        <f>Weather_Site!A112</f>
        <v>Sat</v>
      </c>
      <c r="B109" s="58">
        <f>Weather_Site!B112</f>
        <v>0</v>
      </c>
      <c r="C109" s="59">
        <f>Weather_Site!C112</f>
        <v>0</v>
      </c>
      <c r="D109" s="3">
        <f>Weather_Site!D112</f>
        <v>0</v>
      </c>
      <c r="E109" s="3">
        <f>Weather_Site!E112</f>
        <v>0</v>
      </c>
      <c r="F109" s="3">
        <f>Weather_Site!F112</f>
        <v>0</v>
      </c>
      <c r="G109" s="3">
        <f>Weather_Site!G112</f>
        <v>0</v>
      </c>
      <c r="H109" s="27">
        <f>IF(Weather_Site!M112&lt;180,Weather_Site!M112+180,Weather_Site!M112-180)</f>
        <v>180</v>
      </c>
      <c r="I109" s="60">
        <f t="shared" si="38"/>
        <v>0.5583816659565537</v>
      </c>
      <c r="J109" s="61">
        <f t="shared" si="39"/>
        <v>9.5749999999999993</v>
      </c>
      <c r="K109" s="30">
        <f t="shared" si="40"/>
        <v>0.35554622857763796</v>
      </c>
      <c r="L109" s="30">
        <f t="shared" si="41"/>
        <v>0.35653500000000005</v>
      </c>
      <c r="M109" s="30">
        <f t="shared" si="42"/>
        <v>0.32869000000000004</v>
      </c>
      <c r="N109" s="30">
        <f t="shared" si="43"/>
        <v>0.35554622857763796</v>
      </c>
      <c r="O109" s="31">
        <f t="shared" si="44"/>
        <v>0.89274995615366604</v>
      </c>
      <c r="P109" s="30">
        <f t="shared" si="45"/>
        <v>1.7140349518557533E-2</v>
      </c>
      <c r="Q109" s="62" t="e">
        <f t="shared" si="46"/>
        <v>#NUM!</v>
      </c>
      <c r="R109" s="62">
        <f t="shared" si="47"/>
        <v>1.7140349518557533E-2</v>
      </c>
      <c r="S109" s="62" t="e">
        <f t="shared" si="48"/>
        <v>#NUM!</v>
      </c>
      <c r="T109" s="62" t="e">
        <f t="shared" si="49"/>
        <v>#NUM!</v>
      </c>
      <c r="U109" s="379">
        <f t="shared" si="50"/>
        <v>0</v>
      </c>
      <c r="V109" s="63">
        <f t="shared" si="51"/>
        <v>17.140349518557532</v>
      </c>
      <c r="W109" s="42">
        <f t="shared" si="52"/>
        <v>17.140349518557532</v>
      </c>
      <c r="X109" s="63">
        <f t="shared" si="53"/>
        <v>444.06201808262938</v>
      </c>
      <c r="Y109" s="65">
        <f t="shared" si="54"/>
        <v>0.50052126264423036</v>
      </c>
      <c r="Z109" s="42">
        <f t="shared" si="55"/>
        <v>53.13851157743207</v>
      </c>
      <c r="AA109" s="42">
        <f t="shared" si="56"/>
        <v>17.140349518557532</v>
      </c>
      <c r="AB109" s="42">
        <f t="shared" si="57"/>
        <v>17.140349518557532</v>
      </c>
      <c r="AC109" s="42">
        <f t="shared" si="58"/>
        <v>348.83785409064308</v>
      </c>
      <c r="AD109" s="65">
        <f t="shared" si="59"/>
        <v>0.21965677651711127</v>
      </c>
      <c r="AE109" s="42">
        <f t="shared" si="60"/>
        <v>35.425674384954711</v>
      </c>
      <c r="AF109" s="42">
        <f t="shared" si="61"/>
        <v>0</v>
      </c>
      <c r="AG109" s="42">
        <f t="shared" si="62"/>
        <v>0</v>
      </c>
      <c r="AH109" s="42">
        <f t="shared" si="63"/>
        <v>174.57763398530821</v>
      </c>
      <c r="AI109" s="65">
        <f t="shared" si="64"/>
        <v>3.038128512836093E-2</v>
      </c>
      <c r="AJ109" s="42">
        <f t="shared" si="65"/>
        <v>0</v>
      </c>
      <c r="AK109" s="42">
        <f t="shared" si="66"/>
        <v>11.998244662990272</v>
      </c>
      <c r="AL109" s="42">
        <f t="shared" si="67"/>
        <v>11.998244662990272</v>
      </c>
      <c r="AM109" s="42">
        <f t="shared" si="68"/>
        <v>348.83785409064308</v>
      </c>
      <c r="AN109" s="65">
        <f t="shared" si="69"/>
        <v>0.19655469190382616</v>
      </c>
      <c r="AO109" s="42">
        <f t="shared" si="70"/>
        <v>24.797972069468297</v>
      </c>
      <c r="AP109" s="42">
        <f t="shared" si="71"/>
        <v>8.5701747592787658</v>
      </c>
      <c r="AQ109" s="42">
        <f t="shared" si="72"/>
        <v>8.5701747592787658</v>
      </c>
      <c r="AR109" s="42">
        <f t="shared" si="73"/>
        <v>348.83785409064308</v>
      </c>
      <c r="AS109" s="65">
        <f t="shared" si="74"/>
        <v>0.1770029999783492</v>
      </c>
      <c r="AT109" s="42">
        <f t="shared" si="75"/>
        <v>17.712837192477355</v>
      </c>
    </row>
    <row r="110" spans="1:46" x14ac:dyDescent="0.35">
      <c r="A110" s="3" t="str">
        <f>Weather_Site!A113</f>
        <v>Sat</v>
      </c>
      <c r="B110" s="58">
        <f>Weather_Site!B113</f>
        <v>0</v>
      </c>
      <c r="C110" s="59">
        <f>Weather_Site!C113</f>
        <v>0</v>
      </c>
      <c r="D110" s="3">
        <f>Weather_Site!D113</f>
        <v>0</v>
      </c>
      <c r="E110" s="3">
        <f>Weather_Site!E113</f>
        <v>0</v>
      </c>
      <c r="F110" s="3">
        <f>Weather_Site!F113</f>
        <v>0</v>
      </c>
      <c r="G110" s="3">
        <f>Weather_Site!G113</f>
        <v>0</v>
      </c>
      <c r="H110" s="27">
        <f>IF(Weather_Site!M113&lt;180,Weather_Site!M113+180,Weather_Site!M113-180)</f>
        <v>180</v>
      </c>
      <c r="I110" s="60">
        <f t="shared" si="38"/>
        <v>0.5583816659565537</v>
      </c>
      <c r="J110" s="61">
        <f t="shared" si="39"/>
        <v>9.5749999999999993</v>
      </c>
      <c r="K110" s="30">
        <f t="shared" si="40"/>
        <v>0.35554622857763796</v>
      </c>
      <c r="L110" s="30">
        <f t="shared" si="41"/>
        <v>0.35653500000000005</v>
      </c>
      <c r="M110" s="30">
        <f t="shared" si="42"/>
        <v>0.32869000000000004</v>
      </c>
      <c r="N110" s="30">
        <f t="shared" si="43"/>
        <v>0.35554622857763796</v>
      </c>
      <c r="O110" s="31">
        <f t="shared" si="44"/>
        <v>0.89274995615366604</v>
      </c>
      <c r="P110" s="30">
        <f t="shared" si="45"/>
        <v>1.7140349518557533E-2</v>
      </c>
      <c r="Q110" s="62" t="e">
        <f t="shared" si="46"/>
        <v>#NUM!</v>
      </c>
      <c r="R110" s="62">
        <f t="shared" si="47"/>
        <v>1.7140349518557533E-2</v>
      </c>
      <c r="S110" s="62" t="e">
        <f t="shared" si="48"/>
        <v>#NUM!</v>
      </c>
      <c r="T110" s="62" t="e">
        <f t="shared" si="49"/>
        <v>#NUM!</v>
      </c>
      <c r="U110" s="379">
        <f t="shared" si="50"/>
        <v>0</v>
      </c>
      <c r="V110" s="63">
        <f t="shared" si="51"/>
        <v>17.140349518557532</v>
      </c>
      <c r="W110" s="42">
        <f t="shared" si="52"/>
        <v>17.140349518557532</v>
      </c>
      <c r="X110" s="63">
        <f t="shared" si="53"/>
        <v>444.06201808262938</v>
      </c>
      <c r="Y110" s="65">
        <f t="shared" si="54"/>
        <v>0.50052126264423036</v>
      </c>
      <c r="Z110" s="42">
        <f t="shared" si="55"/>
        <v>53.13851157743207</v>
      </c>
      <c r="AA110" s="42">
        <f t="shared" si="56"/>
        <v>17.140349518557532</v>
      </c>
      <c r="AB110" s="42">
        <f t="shared" si="57"/>
        <v>17.140349518557532</v>
      </c>
      <c r="AC110" s="42">
        <f t="shared" si="58"/>
        <v>348.83785409064308</v>
      </c>
      <c r="AD110" s="65">
        <f t="shared" si="59"/>
        <v>0.21965677651711127</v>
      </c>
      <c r="AE110" s="42">
        <f t="shared" si="60"/>
        <v>35.425674384954711</v>
      </c>
      <c r="AF110" s="42">
        <f t="shared" si="61"/>
        <v>0</v>
      </c>
      <c r="AG110" s="42">
        <f t="shared" si="62"/>
        <v>0</v>
      </c>
      <c r="AH110" s="42">
        <f t="shared" si="63"/>
        <v>174.57763398530821</v>
      </c>
      <c r="AI110" s="65">
        <f t="shared" si="64"/>
        <v>3.038128512836093E-2</v>
      </c>
      <c r="AJ110" s="42">
        <f t="shared" si="65"/>
        <v>0</v>
      </c>
      <c r="AK110" s="42">
        <f t="shared" si="66"/>
        <v>11.998244662990272</v>
      </c>
      <c r="AL110" s="42">
        <f t="shared" si="67"/>
        <v>11.998244662990272</v>
      </c>
      <c r="AM110" s="42">
        <f t="shared" si="68"/>
        <v>348.83785409064308</v>
      </c>
      <c r="AN110" s="65">
        <f t="shared" si="69"/>
        <v>0.19655469190382616</v>
      </c>
      <c r="AO110" s="42">
        <f t="shared" si="70"/>
        <v>24.797972069468297</v>
      </c>
      <c r="AP110" s="42">
        <f t="shared" si="71"/>
        <v>8.5701747592787658</v>
      </c>
      <c r="AQ110" s="42">
        <f t="shared" si="72"/>
        <v>8.5701747592787658</v>
      </c>
      <c r="AR110" s="42">
        <f t="shared" si="73"/>
        <v>348.83785409064308</v>
      </c>
      <c r="AS110" s="65">
        <f t="shared" si="74"/>
        <v>0.1770029999783492</v>
      </c>
      <c r="AT110" s="42">
        <f t="shared" si="75"/>
        <v>17.712837192477355</v>
      </c>
    </row>
    <row r="111" spans="1:46" x14ac:dyDescent="0.35">
      <c r="A111" s="3" t="str">
        <f>Weather_Site!A114</f>
        <v>Sat</v>
      </c>
      <c r="B111" s="58">
        <f>Weather_Site!B114</f>
        <v>0</v>
      </c>
      <c r="C111" s="59">
        <f>Weather_Site!C114</f>
        <v>0</v>
      </c>
      <c r="D111" s="3">
        <f>Weather_Site!D114</f>
        <v>0</v>
      </c>
      <c r="E111" s="3">
        <f>Weather_Site!E114</f>
        <v>0</v>
      </c>
      <c r="F111" s="3">
        <f>Weather_Site!F114</f>
        <v>0</v>
      </c>
      <c r="G111" s="3">
        <f>Weather_Site!G114</f>
        <v>0</v>
      </c>
      <c r="H111" s="27">
        <f>IF(Weather_Site!M114&lt;180,Weather_Site!M114+180,Weather_Site!M114-180)</f>
        <v>180</v>
      </c>
      <c r="I111" s="60">
        <f t="shared" si="38"/>
        <v>0.5583816659565537</v>
      </c>
      <c r="J111" s="61">
        <f t="shared" si="39"/>
        <v>9.5749999999999993</v>
      </c>
      <c r="K111" s="30">
        <f t="shared" si="40"/>
        <v>0.35554622857763796</v>
      </c>
      <c r="L111" s="30">
        <f t="shared" si="41"/>
        <v>0.35653500000000005</v>
      </c>
      <c r="M111" s="30">
        <f t="shared" si="42"/>
        <v>0.32869000000000004</v>
      </c>
      <c r="N111" s="30">
        <f t="shared" si="43"/>
        <v>0.35554622857763796</v>
      </c>
      <c r="O111" s="31">
        <f t="shared" si="44"/>
        <v>0.89274995615366604</v>
      </c>
      <c r="P111" s="30">
        <f t="shared" si="45"/>
        <v>1.7140349518557533E-2</v>
      </c>
      <c r="Q111" s="62" t="e">
        <f t="shared" si="46"/>
        <v>#NUM!</v>
      </c>
      <c r="R111" s="62">
        <f t="shared" si="47"/>
        <v>1.7140349518557533E-2</v>
      </c>
      <c r="S111" s="62" t="e">
        <f t="shared" si="48"/>
        <v>#NUM!</v>
      </c>
      <c r="T111" s="62" t="e">
        <f t="shared" si="49"/>
        <v>#NUM!</v>
      </c>
      <c r="U111" s="379">
        <f t="shared" si="50"/>
        <v>0</v>
      </c>
      <c r="V111" s="63">
        <f t="shared" si="51"/>
        <v>17.140349518557532</v>
      </c>
      <c r="W111" s="42">
        <f t="shared" si="52"/>
        <v>17.140349518557532</v>
      </c>
      <c r="X111" s="63">
        <f t="shared" si="53"/>
        <v>444.06201808262938</v>
      </c>
      <c r="Y111" s="65">
        <f t="shared" si="54"/>
        <v>0.50052126264423036</v>
      </c>
      <c r="Z111" s="42">
        <f t="shared" si="55"/>
        <v>53.13851157743207</v>
      </c>
      <c r="AA111" s="42">
        <f t="shared" si="56"/>
        <v>17.140349518557532</v>
      </c>
      <c r="AB111" s="42">
        <f t="shared" si="57"/>
        <v>17.140349518557532</v>
      </c>
      <c r="AC111" s="42">
        <f t="shared" si="58"/>
        <v>348.83785409064308</v>
      </c>
      <c r="AD111" s="65">
        <f t="shared" si="59"/>
        <v>0.21965677651711127</v>
      </c>
      <c r="AE111" s="42">
        <f t="shared" si="60"/>
        <v>35.425674384954711</v>
      </c>
      <c r="AF111" s="42">
        <f t="shared" si="61"/>
        <v>0</v>
      </c>
      <c r="AG111" s="42">
        <f t="shared" si="62"/>
        <v>0</v>
      </c>
      <c r="AH111" s="42">
        <f t="shared" si="63"/>
        <v>174.57763398530821</v>
      </c>
      <c r="AI111" s="65">
        <f t="shared" si="64"/>
        <v>3.038128512836093E-2</v>
      </c>
      <c r="AJ111" s="42">
        <f t="shared" si="65"/>
        <v>0</v>
      </c>
      <c r="AK111" s="42">
        <f t="shared" si="66"/>
        <v>11.998244662990272</v>
      </c>
      <c r="AL111" s="42">
        <f t="shared" si="67"/>
        <v>11.998244662990272</v>
      </c>
      <c r="AM111" s="42">
        <f t="shared" si="68"/>
        <v>348.83785409064308</v>
      </c>
      <c r="AN111" s="65">
        <f t="shared" si="69"/>
        <v>0.19655469190382616</v>
      </c>
      <c r="AO111" s="42">
        <f t="shared" si="70"/>
        <v>24.797972069468297</v>
      </c>
      <c r="AP111" s="42">
        <f t="shared" si="71"/>
        <v>8.5701747592787658</v>
      </c>
      <c r="AQ111" s="42">
        <f t="shared" si="72"/>
        <v>8.5701747592787658</v>
      </c>
      <c r="AR111" s="42">
        <f t="shared" si="73"/>
        <v>348.83785409064308</v>
      </c>
      <c r="AS111" s="65">
        <f t="shared" si="74"/>
        <v>0.1770029999783492</v>
      </c>
      <c r="AT111" s="42">
        <f t="shared" si="75"/>
        <v>17.712837192477355</v>
      </c>
    </row>
    <row r="112" spans="1:46" x14ac:dyDescent="0.35">
      <c r="A112" s="3" t="str">
        <f>Weather_Site!A115</f>
        <v>Sat</v>
      </c>
      <c r="B112" s="58">
        <f>Weather_Site!B115</f>
        <v>0</v>
      </c>
      <c r="C112" s="59">
        <f>Weather_Site!C115</f>
        <v>0</v>
      </c>
      <c r="D112" s="3">
        <f>Weather_Site!D115</f>
        <v>0</v>
      </c>
      <c r="E112" s="3">
        <f>Weather_Site!E115</f>
        <v>0</v>
      </c>
      <c r="F112" s="3">
        <f>Weather_Site!F115</f>
        <v>0</v>
      </c>
      <c r="G112" s="3">
        <f>Weather_Site!G115</f>
        <v>0</v>
      </c>
      <c r="H112" s="27">
        <f>IF(Weather_Site!M115&lt;180,Weather_Site!M115+180,Weather_Site!M115-180)</f>
        <v>180</v>
      </c>
      <c r="I112" s="60">
        <f t="shared" si="38"/>
        <v>0.5583816659565537</v>
      </c>
      <c r="J112" s="61">
        <f t="shared" si="39"/>
        <v>9.5749999999999993</v>
      </c>
      <c r="K112" s="30">
        <f t="shared" si="40"/>
        <v>0.35554622857763796</v>
      </c>
      <c r="L112" s="30">
        <f t="shared" si="41"/>
        <v>0.35653500000000005</v>
      </c>
      <c r="M112" s="30">
        <f t="shared" si="42"/>
        <v>0.32869000000000004</v>
      </c>
      <c r="N112" s="30">
        <f t="shared" si="43"/>
        <v>0.35554622857763796</v>
      </c>
      <c r="O112" s="31">
        <f t="shared" si="44"/>
        <v>0.89274995615366604</v>
      </c>
      <c r="P112" s="30">
        <f t="shared" si="45"/>
        <v>1.7140349518557533E-2</v>
      </c>
      <c r="Q112" s="62" t="e">
        <f t="shared" si="46"/>
        <v>#NUM!</v>
      </c>
      <c r="R112" s="62">
        <f t="shared" si="47"/>
        <v>1.7140349518557533E-2</v>
      </c>
      <c r="S112" s="62" t="e">
        <f t="shared" si="48"/>
        <v>#NUM!</v>
      </c>
      <c r="T112" s="62" t="e">
        <f t="shared" si="49"/>
        <v>#NUM!</v>
      </c>
      <c r="U112" s="379">
        <f t="shared" si="50"/>
        <v>0</v>
      </c>
      <c r="V112" s="63">
        <f t="shared" si="51"/>
        <v>17.140349518557532</v>
      </c>
      <c r="W112" s="42">
        <f t="shared" si="52"/>
        <v>17.140349518557532</v>
      </c>
      <c r="X112" s="63">
        <f t="shared" si="53"/>
        <v>444.06201808262938</v>
      </c>
      <c r="Y112" s="65">
        <f t="shared" si="54"/>
        <v>0.50052126264423036</v>
      </c>
      <c r="Z112" s="42">
        <f t="shared" si="55"/>
        <v>53.13851157743207</v>
      </c>
      <c r="AA112" s="42">
        <f t="shared" si="56"/>
        <v>17.140349518557532</v>
      </c>
      <c r="AB112" s="42">
        <f t="shared" si="57"/>
        <v>17.140349518557532</v>
      </c>
      <c r="AC112" s="42">
        <f t="shared" si="58"/>
        <v>348.83785409064308</v>
      </c>
      <c r="AD112" s="65">
        <f t="shared" si="59"/>
        <v>0.21965677651711127</v>
      </c>
      <c r="AE112" s="42">
        <f t="shared" si="60"/>
        <v>35.425674384954711</v>
      </c>
      <c r="AF112" s="42">
        <f t="shared" si="61"/>
        <v>0</v>
      </c>
      <c r="AG112" s="42">
        <f t="shared" si="62"/>
        <v>0</v>
      </c>
      <c r="AH112" s="42">
        <f t="shared" si="63"/>
        <v>174.57763398530821</v>
      </c>
      <c r="AI112" s="65">
        <f t="shared" si="64"/>
        <v>3.038128512836093E-2</v>
      </c>
      <c r="AJ112" s="42">
        <f t="shared" si="65"/>
        <v>0</v>
      </c>
      <c r="AK112" s="42">
        <f t="shared" si="66"/>
        <v>11.998244662990272</v>
      </c>
      <c r="AL112" s="42">
        <f t="shared" si="67"/>
        <v>11.998244662990272</v>
      </c>
      <c r="AM112" s="42">
        <f t="shared" si="68"/>
        <v>348.83785409064308</v>
      </c>
      <c r="AN112" s="65">
        <f t="shared" si="69"/>
        <v>0.19655469190382616</v>
      </c>
      <c r="AO112" s="42">
        <f t="shared" si="70"/>
        <v>24.797972069468297</v>
      </c>
      <c r="AP112" s="42">
        <f t="shared" si="71"/>
        <v>8.5701747592787658</v>
      </c>
      <c r="AQ112" s="42">
        <f t="shared" si="72"/>
        <v>8.5701747592787658</v>
      </c>
      <c r="AR112" s="42">
        <f t="shared" si="73"/>
        <v>348.83785409064308</v>
      </c>
      <c r="AS112" s="65">
        <f t="shared" si="74"/>
        <v>0.1770029999783492</v>
      </c>
      <c r="AT112" s="42">
        <f t="shared" si="75"/>
        <v>17.712837192477355</v>
      </c>
    </row>
    <row r="113" spans="1:46" x14ac:dyDescent="0.35">
      <c r="A113" s="3" t="str">
        <f>Weather_Site!A116</f>
        <v>Sat</v>
      </c>
      <c r="B113" s="58">
        <f>Weather_Site!B116</f>
        <v>0</v>
      </c>
      <c r="C113" s="59">
        <f>Weather_Site!C116</f>
        <v>0</v>
      </c>
      <c r="D113" s="3">
        <f>Weather_Site!D116</f>
        <v>0</v>
      </c>
      <c r="E113" s="3">
        <f>Weather_Site!E116</f>
        <v>0</v>
      </c>
      <c r="F113" s="3">
        <f>Weather_Site!F116</f>
        <v>0</v>
      </c>
      <c r="G113" s="3">
        <f>Weather_Site!G116</f>
        <v>0</v>
      </c>
      <c r="H113" s="27">
        <f>IF(Weather_Site!M116&lt;180,Weather_Site!M116+180,Weather_Site!M116-180)</f>
        <v>180</v>
      </c>
      <c r="I113" s="60">
        <f t="shared" si="38"/>
        <v>0.5583816659565537</v>
      </c>
      <c r="J113" s="61">
        <f t="shared" si="39"/>
        <v>9.5749999999999993</v>
      </c>
      <c r="K113" s="30">
        <f t="shared" si="40"/>
        <v>0.35554622857763796</v>
      </c>
      <c r="L113" s="30">
        <f t="shared" si="41"/>
        <v>0.35653500000000005</v>
      </c>
      <c r="M113" s="30">
        <f t="shared" si="42"/>
        <v>0.32869000000000004</v>
      </c>
      <c r="N113" s="30">
        <f t="shared" si="43"/>
        <v>0.35554622857763796</v>
      </c>
      <c r="O113" s="31">
        <f t="shared" si="44"/>
        <v>0.89274995615366604</v>
      </c>
      <c r="P113" s="30">
        <f t="shared" si="45"/>
        <v>1.7140349518557533E-2</v>
      </c>
      <c r="Q113" s="62" t="e">
        <f t="shared" si="46"/>
        <v>#NUM!</v>
      </c>
      <c r="R113" s="62">
        <f t="shared" si="47"/>
        <v>1.7140349518557533E-2</v>
      </c>
      <c r="S113" s="62" t="e">
        <f t="shared" si="48"/>
        <v>#NUM!</v>
      </c>
      <c r="T113" s="62" t="e">
        <f t="shared" si="49"/>
        <v>#NUM!</v>
      </c>
      <c r="U113" s="379">
        <f t="shared" si="50"/>
        <v>0</v>
      </c>
      <c r="V113" s="63">
        <f t="shared" si="51"/>
        <v>17.140349518557532</v>
      </c>
      <c r="W113" s="42">
        <f t="shared" si="52"/>
        <v>17.140349518557532</v>
      </c>
      <c r="X113" s="63">
        <f t="shared" si="53"/>
        <v>444.06201808262938</v>
      </c>
      <c r="Y113" s="65">
        <f t="shared" si="54"/>
        <v>0.50052126264423036</v>
      </c>
      <c r="Z113" s="42">
        <f t="shared" si="55"/>
        <v>53.13851157743207</v>
      </c>
      <c r="AA113" s="42">
        <f t="shared" si="56"/>
        <v>17.140349518557532</v>
      </c>
      <c r="AB113" s="42">
        <f t="shared" si="57"/>
        <v>17.140349518557532</v>
      </c>
      <c r="AC113" s="42">
        <f t="shared" si="58"/>
        <v>348.83785409064308</v>
      </c>
      <c r="AD113" s="65">
        <f t="shared" si="59"/>
        <v>0.21965677651711127</v>
      </c>
      <c r="AE113" s="42">
        <f t="shared" si="60"/>
        <v>35.425674384954711</v>
      </c>
      <c r="AF113" s="42">
        <f t="shared" si="61"/>
        <v>0</v>
      </c>
      <c r="AG113" s="42">
        <f t="shared" si="62"/>
        <v>0</v>
      </c>
      <c r="AH113" s="42">
        <f t="shared" si="63"/>
        <v>174.57763398530821</v>
      </c>
      <c r="AI113" s="65">
        <f t="shared" si="64"/>
        <v>3.038128512836093E-2</v>
      </c>
      <c r="AJ113" s="42">
        <f t="shared" si="65"/>
        <v>0</v>
      </c>
      <c r="AK113" s="42">
        <f t="shared" si="66"/>
        <v>11.998244662990272</v>
      </c>
      <c r="AL113" s="42">
        <f t="shared" si="67"/>
        <v>11.998244662990272</v>
      </c>
      <c r="AM113" s="42">
        <f t="shared" si="68"/>
        <v>348.83785409064308</v>
      </c>
      <c r="AN113" s="65">
        <f t="shared" si="69"/>
        <v>0.19655469190382616</v>
      </c>
      <c r="AO113" s="42">
        <f t="shared" si="70"/>
        <v>24.797972069468297</v>
      </c>
      <c r="AP113" s="42">
        <f t="shared" si="71"/>
        <v>8.5701747592787658</v>
      </c>
      <c r="AQ113" s="42">
        <f t="shared" si="72"/>
        <v>8.5701747592787658</v>
      </c>
      <c r="AR113" s="42">
        <f t="shared" si="73"/>
        <v>348.83785409064308</v>
      </c>
      <c r="AS113" s="65">
        <f t="shared" si="74"/>
        <v>0.1770029999783492</v>
      </c>
      <c r="AT113" s="42">
        <f t="shared" si="75"/>
        <v>17.712837192477355</v>
      </c>
    </row>
    <row r="114" spans="1:46" x14ac:dyDescent="0.35">
      <c r="A114" s="66" t="str">
        <f>Weather_Site!A117</f>
        <v>Sat</v>
      </c>
      <c r="B114" s="67">
        <f>Weather_Site!B117</f>
        <v>0</v>
      </c>
      <c r="C114" s="68">
        <f>Weather_Site!C117</f>
        <v>0</v>
      </c>
      <c r="D114" s="66">
        <f>Weather_Site!D117</f>
        <v>0</v>
      </c>
      <c r="E114" s="66">
        <f>Weather_Site!E117</f>
        <v>0</v>
      </c>
      <c r="F114" s="66">
        <f>Weather_Site!F117</f>
        <v>0</v>
      </c>
      <c r="G114" s="66">
        <f>Weather_Site!G117</f>
        <v>0</v>
      </c>
      <c r="H114" s="48">
        <f>IF(Weather_Site!M117&lt;180,Weather_Site!M117+180,Weather_Site!M117-180)</f>
        <v>180</v>
      </c>
      <c r="I114" s="69">
        <f t="shared" si="38"/>
        <v>0.5583816659565537</v>
      </c>
      <c r="J114" s="70">
        <f t="shared" si="39"/>
        <v>9.5749999999999993</v>
      </c>
      <c r="K114" s="55">
        <f t="shared" si="40"/>
        <v>0.35554622857763796</v>
      </c>
      <c r="L114" s="55">
        <f t="shared" si="41"/>
        <v>0.35653500000000005</v>
      </c>
      <c r="M114" s="55">
        <f t="shared" si="42"/>
        <v>0.32869000000000004</v>
      </c>
      <c r="N114" s="55">
        <f t="shared" si="43"/>
        <v>0.35554622857763796</v>
      </c>
      <c r="O114" s="54">
        <f t="shared" si="44"/>
        <v>0.89274995615366604</v>
      </c>
      <c r="P114" s="55">
        <f t="shared" si="45"/>
        <v>1.7140349518557533E-2</v>
      </c>
      <c r="Q114" s="55" t="e">
        <f t="shared" si="46"/>
        <v>#NUM!</v>
      </c>
      <c r="R114" s="55">
        <f t="shared" si="47"/>
        <v>1.7140349518557533E-2</v>
      </c>
      <c r="S114" s="55" t="e">
        <f t="shared" si="48"/>
        <v>#NUM!</v>
      </c>
      <c r="T114" s="55" t="e">
        <f t="shared" si="49"/>
        <v>#NUM!</v>
      </c>
      <c r="U114" s="379">
        <f t="shared" si="50"/>
        <v>0</v>
      </c>
      <c r="V114" s="71">
        <f t="shared" si="51"/>
        <v>17.140349518557532</v>
      </c>
      <c r="W114" s="53">
        <f t="shared" si="52"/>
        <v>17.140349518557532</v>
      </c>
      <c r="X114" s="71">
        <f t="shared" si="53"/>
        <v>444.06201808262938</v>
      </c>
      <c r="Y114" s="72">
        <f t="shared" si="54"/>
        <v>0.50052126264423036</v>
      </c>
      <c r="Z114" s="53">
        <f t="shared" si="55"/>
        <v>53.13851157743207</v>
      </c>
      <c r="AA114" s="53">
        <f t="shared" si="56"/>
        <v>17.140349518557532</v>
      </c>
      <c r="AB114" s="53">
        <f t="shared" si="57"/>
        <v>17.140349518557532</v>
      </c>
      <c r="AC114" s="53">
        <f t="shared" si="58"/>
        <v>348.83785409064308</v>
      </c>
      <c r="AD114" s="72">
        <f t="shared" si="59"/>
        <v>0.21965677651711127</v>
      </c>
      <c r="AE114" s="53">
        <f t="shared" si="60"/>
        <v>35.425674384954711</v>
      </c>
      <c r="AF114" s="53">
        <f t="shared" si="61"/>
        <v>0</v>
      </c>
      <c r="AG114" s="53">
        <f t="shared" si="62"/>
        <v>0</v>
      </c>
      <c r="AH114" s="53">
        <f t="shared" si="63"/>
        <v>174.57763398530821</v>
      </c>
      <c r="AI114" s="72">
        <f t="shared" si="64"/>
        <v>3.038128512836093E-2</v>
      </c>
      <c r="AJ114" s="53">
        <f t="shared" si="65"/>
        <v>0</v>
      </c>
      <c r="AK114" s="53">
        <f t="shared" si="66"/>
        <v>11.998244662990272</v>
      </c>
      <c r="AL114" s="53">
        <f t="shared" si="67"/>
        <v>11.998244662990272</v>
      </c>
      <c r="AM114" s="53">
        <f t="shared" si="68"/>
        <v>348.83785409064308</v>
      </c>
      <c r="AN114" s="72">
        <f t="shared" si="69"/>
        <v>0.19655469190382616</v>
      </c>
      <c r="AO114" s="53">
        <f t="shared" si="70"/>
        <v>24.797972069468297</v>
      </c>
      <c r="AP114" s="53">
        <f t="shared" si="71"/>
        <v>8.5701747592787658</v>
      </c>
      <c r="AQ114" s="53">
        <f t="shared" si="72"/>
        <v>8.5701747592787658</v>
      </c>
      <c r="AR114" s="53">
        <f t="shared" si="73"/>
        <v>348.83785409064308</v>
      </c>
      <c r="AS114" s="72">
        <f t="shared" si="74"/>
        <v>0.1770029999783492</v>
      </c>
      <c r="AT114" s="53">
        <f t="shared" si="75"/>
        <v>17.712837192477355</v>
      </c>
    </row>
    <row r="115" spans="1:46" x14ac:dyDescent="0.35">
      <c r="A115" s="66" t="str">
        <f>Weather_Site!A118</f>
        <v>Sat</v>
      </c>
      <c r="B115" s="67">
        <f>Weather_Site!B118</f>
        <v>0</v>
      </c>
      <c r="C115" s="68">
        <f>Weather_Site!C118</f>
        <v>0</v>
      </c>
      <c r="D115" s="66">
        <f>Weather_Site!D118</f>
        <v>0</v>
      </c>
      <c r="E115" s="66">
        <f>Weather_Site!E118</f>
        <v>0</v>
      </c>
      <c r="F115" s="66">
        <f>Weather_Site!F118</f>
        <v>0</v>
      </c>
      <c r="G115" s="66">
        <f>Weather_Site!G118</f>
        <v>0</v>
      </c>
      <c r="H115" s="48">
        <f>IF(Weather_Site!M118&lt;180,Weather_Site!M118+180,Weather_Site!M118-180)</f>
        <v>180</v>
      </c>
      <c r="I115" s="69">
        <f t="shared" si="38"/>
        <v>0.5583816659565537</v>
      </c>
      <c r="J115" s="70">
        <f t="shared" si="39"/>
        <v>9.5749999999999993</v>
      </c>
      <c r="K115" s="55">
        <f t="shared" si="40"/>
        <v>0.35554622857763796</v>
      </c>
      <c r="L115" s="55">
        <f t="shared" si="41"/>
        <v>0.35653500000000005</v>
      </c>
      <c r="M115" s="55">
        <f t="shared" si="42"/>
        <v>0.32869000000000004</v>
      </c>
      <c r="N115" s="55">
        <f t="shared" si="43"/>
        <v>0.35554622857763796</v>
      </c>
      <c r="O115" s="54">
        <f t="shared" si="44"/>
        <v>0.89274995615366604</v>
      </c>
      <c r="P115" s="55">
        <f t="shared" si="45"/>
        <v>1.7140349518557533E-2</v>
      </c>
      <c r="Q115" s="55" t="e">
        <f t="shared" si="46"/>
        <v>#NUM!</v>
      </c>
      <c r="R115" s="55">
        <f t="shared" si="47"/>
        <v>1.7140349518557533E-2</v>
      </c>
      <c r="S115" s="55" t="e">
        <f t="shared" si="48"/>
        <v>#NUM!</v>
      </c>
      <c r="T115" s="55" t="e">
        <f t="shared" si="49"/>
        <v>#NUM!</v>
      </c>
      <c r="U115" s="379">
        <f t="shared" si="50"/>
        <v>0</v>
      </c>
      <c r="V115" s="71">
        <f t="shared" si="51"/>
        <v>17.140349518557532</v>
      </c>
      <c r="W115" s="53">
        <f t="shared" si="52"/>
        <v>17.140349518557532</v>
      </c>
      <c r="X115" s="71">
        <f t="shared" si="53"/>
        <v>444.06201808262938</v>
      </c>
      <c r="Y115" s="72">
        <f t="shared" si="54"/>
        <v>0.50052126264423036</v>
      </c>
      <c r="Z115" s="53">
        <f t="shared" si="55"/>
        <v>53.13851157743207</v>
      </c>
      <c r="AA115" s="53">
        <f t="shared" si="56"/>
        <v>17.140349518557532</v>
      </c>
      <c r="AB115" s="53">
        <f t="shared" si="57"/>
        <v>17.140349518557532</v>
      </c>
      <c r="AC115" s="53">
        <f t="shared" si="58"/>
        <v>348.83785409064308</v>
      </c>
      <c r="AD115" s="72">
        <f t="shared" si="59"/>
        <v>0.21965677651711127</v>
      </c>
      <c r="AE115" s="53">
        <f t="shared" si="60"/>
        <v>35.425674384954711</v>
      </c>
      <c r="AF115" s="53">
        <f t="shared" si="61"/>
        <v>0</v>
      </c>
      <c r="AG115" s="53">
        <f t="shared" si="62"/>
        <v>0</v>
      </c>
      <c r="AH115" s="53">
        <f t="shared" si="63"/>
        <v>174.57763398530821</v>
      </c>
      <c r="AI115" s="72">
        <f t="shared" si="64"/>
        <v>3.038128512836093E-2</v>
      </c>
      <c r="AJ115" s="53">
        <f t="shared" si="65"/>
        <v>0</v>
      </c>
      <c r="AK115" s="53">
        <f t="shared" si="66"/>
        <v>11.998244662990272</v>
      </c>
      <c r="AL115" s="53">
        <f t="shared" si="67"/>
        <v>11.998244662990272</v>
      </c>
      <c r="AM115" s="53">
        <f t="shared" si="68"/>
        <v>348.83785409064308</v>
      </c>
      <c r="AN115" s="72">
        <f t="shared" si="69"/>
        <v>0.19655469190382616</v>
      </c>
      <c r="AO115" s="53">
        <f t="shared" si="70"/>
        <v>24.797972069468297</v>
      </c>
      <c r="AP115" s="53">
        <f t="shared" si="71"/>
        <v>8.5701747592787658</v>
      </c>
      <c r="AQ115" s="53">
        <f t="shared" si="72"/>
        <v>8.5701747592787658</v>
      </c>
      <c r="AR115" s="53">
        <f t="shared" si="73"/>
        <v>348.83785409064308</v>
      </c>
      <c r="AS115" s="72">
        <f t="shared" si="74"/>
        <v>0.1770029999783492</v>
      </c>
      <c r="AT115" s="53">
        <f t="shared" si="75"/>
        <v>17.712837192477355</v>
      </c>
    </row>
    <row r="116" spans="1:46" x14ac:dyDescent="0.35">
      <c r="A116" s="66" t="str">
        <f>Weather_Site!A119</f>
        <v>Sat</v>
      </c>
      <c r="B116" s="67">
        <f>Weather_Site!B119</f>
        <v>0</v>
      </c>
      <c r="C116" s="68">
        <f>Weather_Site!C119</f>
        <v>0</v>
      </c>
      <c r="D116" s="66">
        <f>Weather_Site!D119</f>
        <v>0</v>
      </c>
      <c r="E116" s="66">
        <f>Weather_Site!E119</f>
        <v>0</v>
      </c>
      <c r="F116" s="66">
        <f>Weather_Site!F119</f>
        <v>0</v>
      </c>
      <c r="G116" s="66">
        <f>Weather_Site!G119</f>
        <v>0</v>
      </c>
      <c r="H116" s="48">
        <f>IF(Weather_Site!M119&lt;180,Weather_Site!M119+180,Weather_Site!M119-180)</f>
        <v>180</v>
      </c>
      <c r="I116" s="69">
        <f t="shared" si="38"/>
        <v>0.5583816659565537</v>
      </c>
      <c r="J116" s="70">
        <f t="shared" si="39"/>
        <v>9.5749999999999993</v>
      </c>
      <c r="K116" s="55">
        <f t="shared" si="40"/>
        <v>0.35554622857763796</v>
      </c>
      <c r="L116" s="55">
        <f t="shared" si="41"/>
        <v>0.35653500000000005</v>
      </c>
      <c r="M116" s="55">
        <f t="shared" si="42"/>
        <v>0.32869000000000004</v>
      </c>
      <c r="N116" s="55">
        <f t="shared" si="43"/>
        <v>0.35554622857763796</v>
      </c>
      <c r="O116" s="54">
        <f t="shared" si="44"/>
        <v>0.89274995615366604</v>
      </c>
      <c r="P116" s="55">
        <f t="shared" si="45"/>
        <v>1.7140349518557533E-2</v>
      </c>
      <c r="Q116" s="55" t="e">
        <f t="shared" si="46"/>
        <v>#NUM!</v>
      </c>
      <c r="R116" s="55">
        <f t="shared" si="47"/>
        <v>1.7140349518557533E-2</v>
      </c>
      <c r="S116" s="55" t="e">
        <f t="shared" si="48"/>
        <v>#NUM!</v>
      </c>
      <c r="T116" s="55" t="e">
        <f t="shared" si="49"/>
        <v>#NUM!</v>
      </c>
      <c r="U116" s="379">
        <f t="shared" si="50"/>
        <v>0</v>
      </c>
      <c r="V116" s="71">
        <f t="shared" si="51"/>
        <v>17.140349518557532</v>
      </c>
      <c r="W116" s="53">
        <f t="shared" si="52"/>
        <v>17.140349518557532</v>
      </c>
      <c r="X116" s="71">
        <f t="shared" si="53"/>
        <v>444.06201808262938</v>
      </c>
      <c r="Y116" s="72">
        <f t="shared" si="54"/>
        <v>0.50052126264423036</v>
      </c>
      <c r="Z116" s="53">
        <f t="shared" si="55"/>
        <v>53.13851157743207</v>
      </c>
      <c r="AA116" s="53">
        <f t="shared" si="56"/>
        <v>17.140349518557532</v>
      </c>
      <c r="AB116" s="53">
        <f t="shared" si="57"/>
        <v>17.140349518557532</v>
      </c>
      <c r="AC116" s="53">
        <f t="shared" si="58"/>
        <v>348.83785409064308</v>
      </c>
      <c r="AD116" s="72">
        <f t="shared" si="59"/>
        <v>0.21965677651711127</v>
      </c>
      <c r="AE116" s="53">
        <f t="shared" si="60"/>
        <v>35.425674384954711</v>
      </c>
      <c r="AF116" s="53">
        <f t="shared" si="61"/>
        <v>0</v>
      </c>
      <c r="AG116" s="53">
        <f t="shared" si="62"/>
        <v>0</v>
      </c>
      <c r="AH116" s="53">
        <f t="shared" si="63"/>
        <v>174.57763398530821</v>
      </c>
      <c r="AI116" s="72">
        <f t="shared" si="64"/>
        <v>3.038128512836093E-2</v>
      </c>
      <c r="AJ116" s="53">
        <f t="shared" si="65"/>
        <v>0</v>
      </c>
      <c r="AK116" s="53">
        <f t="shared" si="66"/>
        <v>11.998244662990272</v>
      </c>
      <c r="AL116" s="53">
        <f t="shared" si="67"/>
        <v>11.998244662990272</v>
      </c>
      <c r="AM116" s="53">
        <f t="shared" si="68"/>
        <v>348.83785409064308</v>
      </c>
      <c r="AN116" s="72">
        <f t="shared" si="69"/>
        <v>0.19655469190382616</v>
      </c>
      <c r="AO116" s="53">
        <f t="shared" si="70"/>
        <v>24.797972069468297</v>
      </c>
      <c r="AP116" s="53">
        <f t="shared" si="71"/>
        <v>8.5701747592787658</v>
      </c>
      <c r="AQ116" s="53">
        <f t="shared" si="72"/>
        <v>8.5701747592787658</v>
      </c>
      <c r="AR116" s="53">
        <f t="shared" si="73"/>
        <v>348.83785409064308</v>
      </c>
      <c r="AS116" s="72">
        <f t="shared" si="74"/>
        <v>0.1770029999783492</v>
      </c>
      <c r="AT116" s="53">
        <f t="shared" si="75"/>
        <v>17.712837192477355</v>
      </c>
    </row>
    <row r="117" spans="1:46" x14ac:dyDescent="0.35">
      <c r="A117" s="66" t="str">
        <f>Weather_Site!A120</f>
        <v>Sat</v>
      </c>
      <c r="B117" s="67">
        <f>Weather_Site!B120</f>
        <v>0</v>
      </c>
      <c r="C117" s="68">
        <f>Weather_Site!C120</f>
        <v>0</v>
      </c>
      <c r="D117" s="66">
        <f>Weather_Site!D120</f>
        <v>0</v>
      </c>
      <c r="E117" s="66">
        <f>Weather_Site!E120</f>
        <v>0</v>
      </c>
      <c r="F117" s="66">
        <f>Weather_Site!F120</f>
        <v>0</v>
      </c>
      <c r="G117" s="66">
        <f>Weather_Site!G120</f>
        <v>0</v>
      </c>
      <c r="H117" s="48">
        <f>IF(Weather_Site!M120&lt;180,Weather_Site!M120+180,Weather_Site!M120-180)</f>
        <v>180</v>
      </c>
      <c r="I117" s="69">
        <f t="shared" si="38"/>
        <v>0.5583816659565537</v>
      </c>
      <c r="J117" s="70">
        <f t="shared" si="39"/>
        <v>9.5749999999999993</v>
      </c>
      <c r="K117" s="55">
        <f t="shared" si="40"/>
        <v>0.35554622857763796</v>
      </c>
      <c r="L117" s="55">
        <f t="shared" si="41"/>
        <v>0.35653500000000005</v>
      </c>
      <c r="M117" s="55">
        <f t="shared" si="42"/>
        <v>0.32869000000000004</v>
      </c>
      <c r="N117" s="55">
        <f t="shared" si="43"/>
        <v>0.35554622857763796</v>
      </c>
      <c r="O117" s="54">
        <f t="shared" si="44"/>
        <v>0.89274995615366604</v>
      </c>
      <c r="P117" s="55">
        <f t="shared" si="45"/>
        <v>1.7140349518557533E-2</v>
      </c>
      <c r="Q117" s="55" t="e">
        <f t="shared" si="46"/>
        <v>#NUM!</v>
      </c>
      <c r="R117" s="55">
        <f t="shared" si="47"/>
        <v>1.7140349518557533E-2</v>
      </c>
      <c r="S117" s="55" t="e">
        <f t="shared" si="48"/>
        <v>#NUM!</v>
      </c>
      <c r="T117" s="55" t="e">
        <f t="shared" si="49"/>
        <v>#NUM!</v>
      </c>
      <c r="U117" s="379">
        <f t="shared" si="50"/>
        <v>0</v>
      </c>
      <c r="V117" s="71">
        <f t="shared" si="51"/>
        <v>17.140349518557532</v>
      </c>
      <c r="W117" s="53">
        <f t="shared" si="52"/>
        <v>17.140349518557532</v>
      </c>
      <c r="X117" s="71">
        <f t="shared" si="53"/>
        <v>444.06201808262938</v>
      </c>
      <c r="Y117" s="72">
        <f t="shared" si="54"/>
        <v>0.50052126264423036</v>
      </c>
      <c r="Z117" s="53">
        <f t="shared" si="55"/>
        <v>53.13851157743207</v>
      </c>
      <c r="AA117" s="53">
        <f t="shared" si="56"/>
        <v>17.140349518557532</v>
      </c>
      <c r="AB117" s="53">
        <f t="shared" si="57"/>
        <v>17.140349518557532</v>
      </c>
      <c r="AC117" s="53">
        <f t="shared" si="58"/>
        <v>348.83785409064308</v>
      </c>
      <c r="AD117" s="72">
        <f t="shared" si="59"/>
        <v>0.21965677651711127</v>
      </c>
      <c r="AE117" s="53">
        <f t="shared" si="60"/>
        <v>35.425674384954711</v>
      </c>
      <c r="AF117" s="53">
        <f t="shared" si="61"/>
        <v>0</v>
      </c>
      <c r="AG117" s="53">
        <f t="shared" si="62"/>
        <v>0</v>
      </c>
      <c r="AH117" s="53">
        <f t="shared" si="63"/>
        <v>174.57763398530821</v>
      </c>
      <c r="AI117" s="72">
        <f t="shared" si="64"/>
        <v>3.038128512836093E-2</v>
      </c>
      <c r="AJ117" s="53">
        <f t="shared" si="65"/>
        <v>0</v>
      </c>
      <c r="AK117" s="53">
        <f t="shared" si="66"/>
        <v>11.998244662990272</v>
      </c>
      <c r="AL117" s="53">
        <f t="shared" si="67"/>
        <v>11.998244662990272</v>
      </c>
      <c r="AM117" s="53">
        <f t="shared" si="68"/>
        <v>348.83785409064308</v>
      </c>
      <c r="AN117" s="72">
        <f t="shared" si="69"/>
        <v>0.19655469190382616</v>
      </c>
      <c r="AO117" s="53">
        <f t="shared" si="70"/>
        <v>24.797972069468297</v>
      </c>
      <c r="AP117" s="53">
        <f t="shared" si="71"/>
        <v>8.5701747592787658</v>
      </c>
      <c r="AQ117" s="53">
        <f t="shared" si="72"/>
        <v>8.5701747592787658</v>
      </c>
      <c r="AR117" s="53">
        <f t="shared" si="73"/>
        <v>348.83785409064308</v>
      </c>
      <c r="AS117" s="72">
        <f t="shared" si="74"/>
        <v>0.1770029999783492</v>
      </c>
      <c r="AT117" s="53">
        <f t="shared" si="75"/>
        <v>17.712837192477355</v>
      </c>
    </row>
    <row r="118" spans="1:46" x14ac:dyDescent="0.35">
      <c r="A118" s="66" t="str">
        <f>Weather_Site!A121</f>
        <v>Sat</v>
      </c>
      <c r="B118" s="67">
        <f>Weather_Site!B121</f>
        <v>0</v>
      </c>
      <c r="C118" s="68">
        <f>Weather_Site!C121</f>
        <v>0</v>
      </c>
      <c r="D118" s="66">
        <f>Weather_Site!D121</f>
        <v>0</v>
      </c>
      <c r="E118" s="66">
        <f>Weather_Site!E121</f>
        <v>0</v>
      </c>
      <c r="F118" s="66">
        <f>Weather_Site!F121</f>
        <v>0</v>
      </c>
      <c r="G118" s="66">
        <f>Weather_Site!G121</f>
        <v>0</v>
      </c>
      <c r="H118" s="48">
        <f>IF(Weather_Site!M121&lt;180,Weather_Site!M121+180,Weather_Site!M121-180)</f>
        <v>180</v>
      </c>
      <c r="I118" s="69">
        <f t="shared" si="38"/>
        <v>0.5583816659565537</v>
      </c>
      <c r="J118" s="70">
        <f t="shared" si="39"/>
        <v>9.5749999999999993</v>
      </c>
      <c r="K118" s="55">
        <f t="shared" si="40"/>
        <v>0.35554622857763796</v>
      </c>
      <c r="L118" s="55">
        <f t="shared" si="41"/>
        <v>0.35653500000000005</v>
      </c>
      <c r="M118" s="55">
        <f t="shared" si="42"/>
        <v>0.32869000000000004</v>
      </c>
      <c r="N118" s="55">
        <f t="shared" si="43"/>
        <v>0.35554622857763796</v>
      </c>
      <c r="O118" s="54">
        <f t="shared" si="44"/>
        <v>0.89274995615366604</v>
      </c>
      <c r="P118" s="55">
        <f t="shared" si="45"/>
        <v>1.7140349518557533E-2</v>
      </c>
      <c r="Q118" s="55" t="e">
        <f t="shared" si="46"/>
        <v>#NUM!</v>
      </c>
      <c r="R118" s="55">
        <f t="shared" si="47"/>
        <v>1.7140349518557533E-2</v>
      </c>
      <c r="S118" s="55" t="e">
        <f t="shared" si="48"/>
        <v>#NUM!</v>
      </c>
      <c r="T118" s="55" t="e">
        <f t="shared" si="49"/>
        <v>#NUM!</v>
      </c>
      <c r="U118" s="379">
        <f t="shared" si="50"/>
        <v>0</v>
      </c>
      <c r="V118" s="71">
        <f t="shared" si="51"/>
        <v>17.140349518557532</v>
      </c>
      <c r="W118" s="53">
        <f t="shared" si="52"/>
        <v>17.140349518557532</v>
      </c>
      <c r="X118" s="71">
        <f t="shared" si="53"/>
        <v>444.06201808262938</v>
      </c>
      <c r="Y118" s="72">
        <f t="shared" si="54"/>
        <v>0.50052126264423036</v>
      </c>
      <c r="Z118" s="53">
        <f t="shared" si="55"/>
        <v>53.13851157743207</v>
      </c>
      <c r="AA118" s="53">
        <f t="shared" si="56"/>
        <v>17.140349518557532</v>
      </c>
      <c r="AB118" s="53">
        <f t="shared" si="57"/>
        <v>17.140349518557532</v>
      </c>
      <c r="AC118" s="53">
        <f t="shared" si="58"/>
        <v>348.83785409064308</v>
      </c>
      <c r="AD118" s="72">
        <f t="shared" si="59"/>
        <v>0.21965677651711127</v>
      </c>
      <c r="AE118" s="53">
        <f t="shared" si="60"/>
        <v>35.425674384954711</v>
      </c>
      <c r="AF118" s="53">
        <f t="shared" si="61"/>
        <v>0</v>
      </c>
      <c r="AG118" s="53">
        <f t="shared" si="62"/>
        <v>0</v>
      </c>
      <c r="AH118" s="53">
        <f t="shared" si="63"/>
        <v>174.57763398530821</v>
      </c>
      <c r="AI118" s="72">
        <f t="shared" si="64"/>
        <v>3.038128512836093E-2</v>
      </c>
      <c r="AJ118" s="53">
        <f t="shared" si="65"/>
        <v>0</v>
      </c>
      <c r="AK118" s="53">
        <f t="shared" si="66"/>
        <v>11.998244662990272</v>
      </c>
      <c r="AL118" s="53">
        <f t="shared" si="67"/>
        <v>11.998244662990272</v>
      </c>
      <c r="AM118" s="53">
        <f t="shared" si="68"/>
        <v>348.83785409064308</v>
      </c>
      <c r="AN118" s="72">
        <f t="shared" si="69"/>
        <v>0.19655469190382616</v>
      </c>
      <c r="AO118" s="53">
        <f t="shared" si="70"/>
        <v>24.797972069468297</v>
      </c>
      <c r="AP118" s="53">
        <f t="shared" si="71"/>
        <v>8.5701747592787658</v>
      </c>
      <c r="AQ118" s="53">
        <f t="shared" si="72"/>
        <v>8.5701747592787658</v>
      </c>
      <c r="AR118" s="53">
        <f t="shared" si="73"/>
        <v>348.83785409064308</v>
      </c>
      <c r="AS118" s="72">
        <f t="shared" si="74"/>
        <v>0.1770029999783492</v>
      </c>
      <c r="AT118" s="53">
        <f t="shared" si="75"/>
        <v>17.712837192477355</v>
      </c>
    </row>
    <row r="119" spans="1:46" x14ac:dyDescent="0.35">
      <c r="A119" s="3" t="str">
        <f>Weather_Site!A122</f>
        <v>Sat</v>
      </c>
      <c r="B119" s="58">
        <f>Weather_Site!B122</f>
        <v>0</v>
      </c>
      <c r="C119" s="59">
        <f>Weather_Site!C122</f>
        <v>0</v>
      </c>
      <c r="D119" s="3">
        <f>Weather_Site!D122</f>
        <v>0</v>
      </c>
      <c r="E119" s="3">
        <f>Weather_Site!E122</f>
        <v>0</v>
      </c>
      <c r="F119" s="3">
        <f>Weather_Site!F122</f>
        <v>0</v>
      </c>
      <c r="G119" s="3">
        <f>Weather_Site!G122</f>
        <v>0</v>
      </c>
      <c r="H119" s="27">
        <f>IF(Weather_Site!M122&lt;180,Weather_Site!M122+180,Weather_Site!M122-180)</f>
        <v>180</v>
      </c>
      <c r="I119" s="60">
        <f t="shared" si="38"/>
        <v>0.5583816659565537</v>
      </c>
      <c r="J119" s="61">
        <f t="shared" si="39"/>
        <v>9.5749999999999993</v>
      </c>
      <c r="K119" s="30">
        <f t="shared" si="40"/>
        <v>0.35554622857763796</v>
      </c>
      <c r="L119" s="30">
        <f t="shared" si="41"/>
        <v>0.35653500000000005</v>
      </c>
      <c r="M119" s="30">
        <f t="shared" si="42"/>
        <v>0.32869000000000004</v>
      </c>
      <c r="N119" s="30">
        <f t="shared" si="43"/>
        <v>0.35554622857763796</v>
      </c>
      <c r="O119" s="31">
        <f t="shared" si="44"/>
        <v>0.89274995615366604</v>
      </c>
      <c r="P119" s="30">
        <f t="shared" si="45"/>
        <v>1.7140349518557533E-2</v>
      </c>
      <c r="Q119" s="62" t="e">
        <f t="shared" si="46"/>
        <v>#NUM!</v>
      </c>
      <c r="R119" s="62">
        <f t="shared" si="47"/>
        <v>1.7140349518557533E-2</v>
      </c>
      <c r="S119" s="62" t="e">
        <f t="shared" si="48"/>
        <v>#NUM!</v>
      </c>
      <c r="T119" s="62" t="e">
        <f t="shared" si="49"/>
        <v>#NUM!</v>
      </c>
      <c r="U119" s="379">
        <f t="shared" si="50"/>
        <v>0</v>
      </c>
      <c r="V119" s="63">
        <f t="shared" si="51"/>
        <v>17.140349518557532</v>
      </c>
      <c r="W119" s="42">
        <f t="shared" si="52"/>
        <v>17.140349518557532</v>
      </c>
      <c r="X119" s="63">
        <f t="shared" si="53"/>
        <v>444.06201808262938</v>
      </c>
      <c r="Y119" s="65">
        <f t="shared" si="54"/>
        <v>0.50052126264423036</v>
      </c>
      <c r="Z119" s="42">
        <f t="shared" si="55"/>
        <v>53.13851157743207</v>
      </c>
      <c r="AA119" s="42">
        <f t="shared" si="56"/>
        <v>17.140349518557532</v>
      </c>
      <c r="AB119" s="42">
        <f t="shared" si="57"/>
        <v>17.140349518557532</v>
      </c>
      <c r="AC119" s="42">
        <f t="shared" si="58"/>
        <v>348.83785409064308</v>
      </c>
      <c r="AD119" s="65">
        <f t="shared" si="59"/>
        <v>0.21965677651711127</v>
      </c>
      <c r="AE119" s="42">
        <f t="shared" si="60"/>
        <v>35.425674384954711</v>
      </c>
      <c r="AF119" s="42">
        <f t="shared" si="61"/>
        <v>0</v>
      </c>
      <c r="AG119" s="42">
        <f t="shared" si="62"/>
        <v>0</v>
      </c>
      <c r="AH119" s="42">
        <f t="shared" si="63"/>
        <v>174.57763398530821</v>
      </c>
      <c r="AI119" s="65">
        <f t="shared" si="64"/>
        <v>3.038128512836093E-2</v>
      </c>
      <c r="AJ119" s="42">
        <f t="shared" si="65"/>
        <v>0</v>
      </c>
      <c r="AK119" s="42">
        <f t="shared" si="66"/>
        <v>11.998244662990272</v>
      </c>
      <c r="AL119" s="42">
        <f t="shared" si="67"/>
        <v>11.998244662990272</v>
      </c>
      <c r="AM119" s="42">
        <f t="shared" si="68"/>
        <v>348.83785409064308</v>
      </c>
      <c r="AN119" s="65">
        <f t="shared" si="69"/>
        <v>0.19655469190382616</v>
      </c>
      <c r="AO119" s="42">
        <f t="shared" si="70"/>
        <v>24.797972069468297</v>
      </c>
      <c r="AP119" s="42">
        <f t="shared" si="71"/>
        <v>8.5701747592787658</v>
      </c>
      <c r="AQ119" s="42">
        <f t="shared" si="72"/>
        <v>8.5701747592787658</v>
      </c>
      <c r="AR119" s="42">
        <f t="shared" si="73"/>
        <v>348.83785409064308</v>
      </c>
      <c r="AS119" s="65">
        <f t="shared" si="74"/>
        <v>0.1770029999783492</v>
      </c>
      <c r="AT119" s="42">
        <f t="shared" si="75"/>
        <v>17.712837192477355</v>
      </c>
    </row>
    <row r="120" spans="1:46" x14ac:dyDescent="0.35">
      <c r="A120" s="3" t="str">
        <f>Weather_Site!A123</f>
        <v>Sat</v>
      </c>
      <c r="B120" s="58">
        <f>Weather_Site!B123</f>
        <v>0</v>
      </c>
      <c r="C120" s="59">
        <f>Weather_Site!C123</f>
        <v>0</v>
      </c>
      <c r="D120" s="3">
        <f>Weather_Site!D123</f>
        <v>0</v>
      </c>
      <c r="E120" s="3">
        <f>Weather_Site!E123</f>
        <v>0</v>
      </c>
      <c r="F120" s="3">
        <f>Weather_Site!F123</f>
        <v>0</v>
      </c>
      <c r="G120" s="3">
        <f>Weather_Site!G123</f>
        <v>0</v>
      </c>
      <c r="H120" s="27">
        <f>IF(Weather_Site!M123&lt;180,Weather_Site!M123+180,Weather_Site!M123-180)</f>
        <v>180</v>
      </c>
      <c r="I120" s="60">
        <f t="shared" si="38"/>
        <v>0.5583816659565537</v>
      </c>
      <c r="J120" s="61">
        <f t="shared" si="39"/>
        <v>9.5749999999999993</v>
      </c>
      <c r="K120" s="30">
        <f t="shared" si="40"/>
        <v>0.35554622857763796</v>
      </c>
      <c r="L120" s="30">
        <f t="shared" si="41"/>
        <v>0.35653500000000005</v>
      </c>
      <c r="M120" s="30">
        <f t="shared" si="42"/>
        <v>0.32869000000000004</v>
      </c>
      <c r="N120" s="30">
        <f t="shared" si="43"/>
        <v>0.35554622857763796</v>
      </c>
      <c r="O120" s="31">
        <f t="shared" si="44"/>
        <v>0.89274995615366604</v>
      </c>
      <c r="P120" s="30">
        <f t="shared" si="45"/>
        <v>1.7140349518557533E-2</v>
      </c>
      <c r="Q120" s="62" t="e">
        <f t="shared" si="46"/>
        <v>#NUM!</v>
      </c>
      <c r="R120" s="62">
        <f t="shared" si="47"/>
        <v>1.7140349518557533E-2</v>
      </c>
      <c r="S120" s="62" t="e">
        <f t="shared" si="48"/>
        <v>#NUM!</v>
      </c>
      <c r="T120" s="62" t="e">
        <f t="shared" si="49"/>
        <v>#NUM!</v>
      </c>
      <c r="U120" s="379">
        <f t="shared" si="50"/>
        <v>0</v>
      </c>
      <c r="V120" s="63">
        <f t="shared" si="51"/>
        <v>17.140349518557532</v>
      </c>
      <c r="W120" s="42">
        <f t="shared" si="52"/>
        <v>17.140349518557532</v>
      </c>
      <c r="X120" s="63">
        <f t="shared" si="53"/>
        <v>444.06201808262938</v>
      </c>
      <c r="Y120" s="65">
        <f t="shared" si="54"/>
        <v>0.50052126264423036</v>
      </c>
      <c r="Z120" s="42">
        <f t="shared" si="55"/>
        <v>53.13851157743207</v>
      </c>
      <c r="AA120" s="42">
        <f t="shared" si="56"/>
        <v>17.140349518557532</v>
      </c>
      <c r="AB120" s="42">
        <f t="shared" si="57"/>
        <v>17.140349518557532</v>
      </c>
      <c r="AC120" s="42">
        <f t="shared" si="58"/>
        <v>348.83785409064308</v>
      </c>
      <c r="AD120" s="65">
        <f t="shared" si="59"/>
        <v>0.21965677651711127</v>
      </c>
      <c r="AE120" s="42">
        <f t="shared" si="60"/>
        <v>35.425674384954711</v>
      </c>
      <c r="AF120" s="42">
        <f t="shared" si="61"/>
        <v>0</v>
      </c>
      <c r="AG120" s="42">
        <f t="shared" si="62"/>
        <v>0</v>
      </c>
      <c r="AH120" s="42">
        <f t="shared" si="63"/>
        <v>174.57763398530821</v>
      </c>
      <c r="AI120" s="65">
        <f t="shared" si="64"/>
        <v>3.038128512836093E-2</v>
      </c>
      <c r="AJ120" s="42">
        <f t="shared" si="65"/>
        <v>0</v>
      </c>
      <c r="AK120" s="42">
        <f t="shared" si="66"/>
        <v>11.998244662990272</v>
      </c>
      <c r="AL120" s="42">
        <f t="shared" si="67"/>
        <v>11.998244662990272</v>
      </c>
      <c r="AM120" s="42">
        <f t="shared" si="68"/>
        <v>348.83785409064308</v>
      </c>
      <c r="AN120" s="65">
        <f t="shared" si="69"/>
        <v>0.19655469190382616</v>
      </c>
      <c r="AO120" s="42">
        <f t="shared" si="70"/>
        <v>24.797972069468297</v>
      </c>
      <c r="AP120" s="42">
        <f t="shared" si="71"/>
        <v>8.5701747592787658</v>
      </c>
      <c r="AQ120" s="42">
        <f t="shared" si="72"/>
        <v>8.5701747592787658</v>
      </c>
      <c r="AR120" s="42">
        <f t="shared" si="73"/>
        <v>348.83785409064308</v>
      </c>
      <c r="AS120" s="65">
        <f t="shared" si="74"/>
        <v>0.1770029999783492</v>
      </c>
      <c r="AT120" s="42">
        <f t="shared" si="75"/>
        <v>17.712837192477355</v>
      </c>
    </row>
    <row r="121" spans="1:46" x14ac:dyDescent="0.35">
      <c r="A121" s="3" t="str">
        <f>Weather_Site!A124</f>
        <v>Sat</v>
      </c>
      <c r="B121" s="58">
        <f>Weather_Site!B124</f>
        <v>0</v>
      </c>
      <c r="C121" s="59">
        <f>Weather_Site!C124</f>
        <v>0</v>
      </c>
      <c r="D121" s="3">
        <f>Weather_Site!D124</f>
        <v>0</v>
      </c>
      <c r="E121" s="3">
        <f>Weather_Site!E124</f>
        <v>0</v>
      </c>
      <c r="F121" s="3">
        <f>Weather_Site!F124</f>
        <v>0</v>
      </c>
      <c r="G121" s="3">
        <f>Weather_Site!G124</f>
        <v>0</v>
      </c>
      <c r="H121" s="27">
        <f>IF(Weather_Site!M124&lt;180,Weather_Site!M124+180,Weather_Site!M124-180)</f>
        <v>180</v>
      </c>
      <c r="I121" s="60">
        <f t="shared" si="38"/>
        <v>0.5583816659565537</v>
      </c>
      <c r="J121" s="61">
        <f t="shared" si="39"/>
        <v>9.5749999999999993</v>
      </c>
      <c r="K121" s="30">
        <f t="shared" si="40"/>
        <v>0.35554622857763796</v>
      </c>
      <c r="L121" s="30">
        <f t="shared" si="41"/>
        <v>0.35653500000000005</v>
      </c>
      <c r="M121" s="30">
        <f t="shared" si="42"/>
        <v>0.32869000000000004</v>
      </c>
      <c r="N121" s="30">
        <f t="shared" si="43"/>
        <v>0.35554622857763796</v>
      </c>
      <c r="O121" s="31">
        <f t="shared" si="44"/>
        <v>0.89274995615366604</v>
      </c>
      <c r="P121" s="30">
        <f t="shared" si="45"/>
        <v>1.7140349518557533E-2</v>
      </c>
      <c r="Q121" s="62" t="e">
        <f t="shared" si="46"/>
        <v>#NUM!</v>
      </c>
      <c r="R121" s="62">
        <f t="shared" si="47"/>
        <v>1.7140349518557533E-2</v>
      </c>
      <c r="S121" s="62" t="e">
        <f t="shared" si="48"/>
        <v>#NUM!</v>
      </c>
      <c r="T121" s="62" t="e">
        <f t="shared" si="49"/>
        <v>#NUM!</v>
      </c>
      <c r="U121" s="379">
        <f t="shared" si="50"/>
        <v>0</v>
      </c>
      <c r="V121" s="63">
        <f t="shared" si="51"/>
        <v>17.140349518557532</v>
      </c>
      <c r="W121" s="42">
        <f t="shared" si="52"/>
        <v>17.140349518557532</v>
      </c>
      <c r="X121" s="63">
        <f t="shared" si="53"/>
        <v>444.06201808262938</v>
      </c>
      <c r="Y121" s="65">
        <f t="shared" si="54"/>
        <v>0.50052126264423036</v>
      </c>
      <c r="Z121" s="42">
        <f t="shared" si="55"/>
        <v>53.13851157743207</v>
      </c>
      <c r="AA121" s="42">
        <f t="shared" si="56"/>
        <v>17.140349518557532</v>
      </c>
      <c r="AB121" s="42">
        <f t="shared" si="57"/>
        <v>17.140349518557532</v>
      </c>
      <c r="AC121" s="42">
        <f t="shared" si="58"/>
        <v>348.83785409064308</v>
      </c>
      <c r="AD121" s="65">
        <f t="shared" si="59"/>
        <v>0.21965677651711127</v>
      </c>
      <c r="AE121" s="42">
        <f t="shared" si="60"/>
        <v>35.425674384954711</v>
      </c>
      <c r="AF121" s="42">
        <f t="shared" si="61"/>
        <v>0</v>
      </c>
      <c r="AG121" s="42">
        <f t="shared" si="62"/>
        <v>0</v>
      </c>
      <c r="AH121" s="42">
        <f t="shared" si="63"/>
        <v>174.57763398530821</v>
      </c>
      <c r="AI121" s="65">
        <f t="shared" si="64"/>
        <v>3.038128512836093E-2</v>
      </c>
      <c r="AJ121" s="42">
        <f t="shared" si="65"/>
        <v>0</v>
      </c>
      <c r="AK121" s="42">
        <f t="shared" si="66"/>
        <v>11.998244662990272</v>
      </c>
      <c r="AL121" s="42">
        <f t="shared" si="67"/>
        <v>11.998244662990272</v>
      </c>
      <c r="AM121" s="42">
        <f t="shared" si="68"/>
        <v>348.83785409064308</v>
      </c>
      <c r="AN121" s="65">
        <f t="shared" si="69"/>
        <v>0.19655469190382616</v>
      </c>
      <c r="AO121" s="42">
        <f t="shared" si="70"/>
        <v>24.797972069468297</v>
      </c>
      <c r="AP121" s="42">
        <f t="shared" si="71"/>
        <v>8.5701747592787658</v>
      </c>
      <c r="AQ121" s="42">
        <f t="shared" si="72"/>
        <v>8.5701747592787658</v>
      </c>
      <c r="AR121" s="42">
        <f t="shared" si="73"/>
        <v>348.83785409064308</v>
      </c>
      <c r="AS121" s="65">
        <f t="shared" si="74"/>
        <v>0.1770029999783492</v>
      </c>
      <c r="AT121" s="42">
        <f t="shared" si="75"/>
        <v>17.712837192477355</v>
      </c>
    </row>
    <row r="122" spans="1:46" x14ac:dyDescent="0.35">
      <c r="A122" s="3" t="str">
        <f>Weather_Site!A125</f>
        <v>Sat</v>
      </c>
      <c r="B122" s="58">
        <f>Weather_Site!B125</f>
        <v>0</v>
      </c>
      <c r="C122" s="59">
        <f>Weather_Site!C125</f>
        <v>0</v>
      </c>
      <c r="D122" s="3">
        <f>Weather_Site!D125</f>
        <v>0</v>
      </c>
      <c r="E122" s="3">
        <f>Weather_Site!E125</f>
        <v>0</v>
      </c>
      <c r="F122" s="3">
        <f>Weather_Site!F125</f>
        <v>0</v>
      </c>
      <c r="G122" s="3">
        <f>Weather_Site!G125</f>
        <v>0</v>
      </c>
      <c r="H122" s="27">
        <f>IF(Weather_Site!M125&lt;180,Weather_Site!M125+180,Weather_Site!M125-180)</f>
        <v>180</v>
      </c>
      <c r="I122" s="60">
        <f t="shared" si="38"/>
        <v>0.5583816659565537</v>
      </c>
      <c r="J122" s="61">
        <f t="shared" si="39"/>
        <v>9.5749999999999993</v>
      </c>
      <c r="K122" s="30">
        <f t="shared" si="40"/>
        <v>0.35554622857763796</v>
      </c>
      <c r="L122" s="30">
        <f t="shared" si="41"/>
        <v>0.35653500000000005</v>
      </c>
      <c r="M122" s="30">
        <f t="shared" si="42"/>
        <v>0.32869000000000004</v>
      </c>
      <c r="N122" s="30">
        <f t="shared" si="43"/>
        <v>0.35554622857763796</v>
      </c>
      <c r="O122" s="31">
        <f t="shared" si="44"/>
        <v>0.89274995615366604</v>
      </c>
      <c r="P122" s="30">
        <f t="shared" si="45"/>
        <v>1.7140349518557533E-2</v>
      </c>
      <c r="Q122" s="62" t="e">
        <f t="shared" si="46"/>
        <v>#NUM!</v>
      </c>
      <c r="R122" s="62">
        <f t="shared" si="47"/>
        <v>1.7140349518557533E-2</v>
      </c>
      <c r="S122" s="62" t="e">
        <f t="shared" si="48"/>
        <v>#NUM!</v>
      </c>
      <c r="T122" s="62" t="e">
        <f t="shared" si="49"/>
        <v>#NUM!</v>
      </c>
      <c r="U122" s="379">
        <f t="shared" si="50"/>
        <v>0</v>
      </c>
      <c r="V122" s="63">
        <f t="shared" si="51"/>
        <v>17.140349518557532</v>
      </c>
      <c r="W122" s="42">
        <f t="shared" si="52"/>
        <v>17.140349518557532</v>
      </c>
      <c r="X122" s="63">
        <f t="shared" si="53"/>
        <v>444.06201808262938</v>
      </c>
      <c r="Y122" s="65">
        <f t="shared" si="54"/>
        <v>0.50052126264423036</v>
      </c>
      <c r="Z122" s="42">
        <f t="shared" si="55"/>
        <v>53.13851157743207</v>
      </c>
      <c r="AA122" s="42">
        <f t="shared" si="56"/>
        <v>17.140349518557532</v>
      </c>
      <c r="AB122" s="42">
        <f t="shared" si="57"/>
        <v>17.140349518557532</v>
      </c>
      <c r="AC122" s="42">
        <f t="shared" si="58"/>
        <v>348.83785409064308</v>
      </c>
      <c r="AD122" s="65">
        <f t="shared" si="59"/>
        <v>0.21965677651711127</v>
      </c>
      <c r="AE122" s="42">
        <f t="shared" si="60"/>
        <v>35.425674384954711</v>
      </c>
      <c r="AF122" s="42">
        <f t="shared" si="61"/>
        <v>0</v>
      </c>
      <c r="AG122" s="42">
        <f t="shared" si="62"/>
        <v>0</v>
      </c>
      <c r="AH122" s="42">
        <f t="shared" si="63"/>
        <v>174.57763398530821</v>
      </c>
      <c r="AI122" s="65">
        <f t="shared" si="64"/>
        <v>3.038128512836093E-2</v>
      </c>
      <c r="AJ122" s="42">
        <f t="shared" si="65"/>
        <v>0</v>
      </c>
      <c r="AK122" s="42">
        <f t="shared" si="66"/>
        <v>11.998244662990272</v>
      </c>
      <c r="AL122" s="42">
        <f t="shared" si="67"/>
        <v>11.998244662990272</v>
      </c>
      <c r="AM122" s="42">
        <f t="shared" si="68"/>
        <v>348.83785409064308</v>
      </c>
      <c r="AN122" s="65">
        <f t="shared" si="69"/>
        <v>0.19655469190382616</v>
      </c>
      <c r="AO122" s="42">
        <f t="shared" si="70"/>
        <v>24.797972069468297</v>
      </c>
      <c r="AP122" s="42">
        <f t="shared" si="71"/>
        <v>8.5701747592787658</v>
      </c>
      <c r="AQ122" s="42">
        <f t="shared" si="72"/>
        <v>8.5701747592787658</v>
      </c>
      <c r="AR122" s="42">
        <f t="shared" si="73"/>
        <v>348.83785409064308</v>
      </c>
      <c r="AS122" s="65">
        <f t="shared" si="74"/>
        <v>0.1770029999783492</v>
      </c>
      <c r="AT122" s="42">
        <f t="shared" si="75"/>
        <v>17.712837192477355</v>
      </c>
    </row>
    <row r="123" spans="1:46" x14ac:dyDescent="0.35">
      <c r="A123" s="3" t="str">
        <f>Weather_Site!A126</f>
        <v>Sat</v>
      </c>
      <c r="B123" s="58">
        <f>Weather_Site!B126</f>
        <v>0</v>
      </c>
      <c r="C123" s="59">
        <f>Weather_Site!C126</f>
        <v>0</v>
      </c>
      <c r="D123" s="3">
        <f>Weather_Site!D126</f>
        <v>0</v>
      </c>
      <c r="E123" s="3">
        <f>Weather_Site!E126</f>
        <v>0</v>
      </c>
      <c r="F123" s="3">
        <f>Weather_Site!F126</f>
        <v>0</v>
      </c>
      <c r="G123" s="3">
        <f>Weather_Site!G126</f>
        <v>0</v>
      </c>
      <c r="H123" s="27">
        <f>IF(Weather_Site!M126&lt;180,Weather_Site!M126+180,Weather_Site!M126-180)</f>
        <v>180</v>
      </c>
      <c r="I123" s="60">
        <f t="shared" si="38"/>
        <v>0.5583816659565537</v>
      </c>
      <c r="J123" s="61">
        <f t="shared" si="39"/>
        <v>9.5749999999999993</v>
      </c>
      <c r="K123" s="30">
        <f t="shared" si="40"/>
        <v>0.35554622857763796</v>
      </c>
      <c r="L123" s="30">
        <f t="shared" si="41"/>
        <v>0.35653500000000005</v>
      </c>
      <c r="M123" s="30">
        <f t="shared" si="42"/>
        <v>0.32869000000000004</v>
      </c>
      <c r="N123" s="30">
        <f t="shared" si="43"/>
        <v>0.35554622857763796</v>
      </c>
      <c r="O123" s="31">
        <f t="shared" si="44"/>
        <v>0.89274995615366604</v>
      </c>
      <c r="P123" s="30">
        <f t="shared" si="45"/>
        <v>1.7140349518557533E-2</v>
      </c>
      <c r="Q123" s="62" t="e">
        <f t="shared" si="46"/>
        <v>#NUM!</v>
      </c>
      <c r="R123" s="62">
        <f t="shared" si="47"/>
        <v>1.7140349518557533E-2</v>
      </c>
      <c r="S123" s="62" t="e">
        <f t="shared" si="48"/>
        <v>#NUM!</v>
      </c>
      <c r="T123" s="62" t="e">
        <f t="shared" si="49"/>
        <v>#NUM!</v>
      </c>
      <c r="U123" s="379">
        <f t="shared" si="50"/>
        <v>0</v>
      </c>
      <c r="V123" s="63">
        <f t="shared" si="51"/>
        <v>17.140349518557532</v>
      </c>
      <c r="W123" s="42">
        <f t="shared" si="52"/>
        <v>17.140349518557532</v>
      </c>
      <c r="X123" s="63">
        <f t="shared" si="53"/>
        <v>444.06201808262938</v>
      </c>
      <c r="Y123" s="65">
        <f t="shared" si="54"/>
        <v>0.50052126264423036</v>
      </c>
      <c r="Z123" s="42">
        <f t="shared" si="55"/>
        <v>53.13851157743207</v>
      </c>
      <c r="AA123" s="42">
        <f t="shared" si="56"/>
        <v>17.140349518557532</v>
      </c>
      <c r="AB123" s="42">
        <f t="shared" si="57"/>
        <v>17.140349518557532</v>
      </c>
      <c r="AC123" s="42">
        <f t="shared" si="58"/>
        <v>348.83785409064308</v>
      </c>
      <c r="AD123" s="65">
        <f t="shared" si="59"/>
        <v>0.21965677651711127</v>
      </c>
      <c r="AE123" s="42">
        <f t="shared" si="60"/>
        <v>35.425674384954711</v>
      </c>
      <c r="AF123" s="42">
        <f t="shared" si="61"/>
        <v>0</v>
      </c>
      <c r="AG123" s="42">
        <f t="shared" si="62"/>
        <v>0</v>
      </c>
      <c r="AH123" s="42">
        <f t="shared" si="63"/>
        <v>174.57763398530821</v>
      </c>
      <c r="AI123" s="65">
        <f t="shared" si="64"/>
        <v>3.038128512836093E-2</v>
      </c>
      <c r="AJ123" s="42">
        <f t="shared" si="65"/>
        <v>0</v>
      </c>
      <c r="AK123" s="42">
        <f t="shared" si="66"/>
        <v>11.998244662990272</v>
      </c>
      <c r="AL123" s="42">
        <f t="shared" si="67"/>
        <v>11.998244662990272</v>
      </c>
      <c r="AM123" s="42">
        <f t="shared" si="68"/>
        <v>348.83785409064308</v>
      </c>
      <c r="AN123" s="65">
        <f t="shared" si="69"/>
        <v>0.19655469190382616</v>
      </c>
      <c r="AO123" s="42">
        <f t="shared" si="70"/>
        <v>24.797972069468297</v>
      </c>
      <c r="AP123" s="42">
        <f t="shared" si="71"/>
        <v>8.5701747592787658</v>
      </c>
      <c r="AQ123" s="42">
        <f t="shared" si="72"/>
        <v>8.5701747592787658</v>
      </c>
      <c r="AR123" s="42">
        <f t="shared" si="73"/>
        <v>348.83785409064308</v>
      </c>
      <c r="AS123" s="65">
        <f t="shared" si="74"/>
        <v>0.1770029999783492</v>
      </c>
      <c r="AT123" s="42">
        <f t="shared" si="75"/>
        <v>17.712837192477355</v>
      </c>
    </row>
    <row r="124" spans="1:46" x14ac:dyDescent="0.35">
      <c r="A124" s="66" t="str">
        <f>Weather_Site!A127</f>
        <v>Sat</v>
      </c>
      <c r="B124" s="67">
        <f>Weather_Site!B127</f>
        <v>0</v>
      </c>
      <c r="C124" s="68">
        <f>Weather_Site!C127</f>
        <v>0</v>
      </c>
      <c r="D124" s="66">
        <f>Weather_Site!D127</f>
        <v>0</v>
      </c>
      <c r="E124" s="66">
        <f>Weather_Site!E127</f>
        <v>0</v>
      </c>
      <c r="F124" s="66">
        <f>Weather_Site!F127</f>
        <v>0</v>
      </c>
      <c r="G124" s="66">
        <f>Weather_Site!G127</f>
        <v>0</v>
      </c>
      <c r="H124" s="48">
        <f>IF(Weather_Site!M127&lt;180,Weather_Site!M127+180,Weather_Site!M127-180)</f>
        <v>180</v>
      </c>
      <c r="I124" s="69">
        <f t="shared" si="38"/>
        <v>0.5583816659565537</v>
      </c>
      <c r="J124" s="70">
        <f t="shared" si="39"/>
        <v>9.5749999999999993</v>
      </c>
      <c r="K124" s="55">
        <f t="shared" si="40"/>
        <v>0.35554622857763796</v>
      </c>
      <c r="L124" s="55">
        <f t="shared" si="41"/>
        <v>0.35653500000000005</v>
      </c>
      <c r="M124" s="55">
        <f t="shared" si="42"/>
        <v>0.32869000000000004</v>
      </c>
      <c r="N124" s="55">
        <f t="shared" si="43"/>
        <v>0.35554622857763796</v>
      </c>
      <c r="O124" s="54">
        <f t="shared" si="44"/>
        <v>0.89274995615366604</v>
      </c>
      <c r="P124" s="55">
        <f t="shared" si="45"/>
        <v>1.7140349518557533E-2</v>
      </c>
      <c r="Q124" s="55" t="e">
        <f t="shared" si="46"/>
        <v>#NUM!</v>
      </c>
      <c r="R124" s="55">
        <f t="shared" si="47"/>
        <v>1.7140349518557533E-2</v>
      </c>
      <c r="S124" s="55" t="e">
        <f t="shared" si="48"/>
        <v>#NUM!</v>
      </c>
      <c r="T124" s="55" t="e">
        <f t="shared" si="49"/>
        <v>#NUM!</v>
      </c>
      <c r="U124" s="379">
        <f t="shared" si="50"/>
        <v>0</v>
      </c>
      <c r="V124" s="71">
        <f t="shared" si="51"/>
        <v>17.140349518557532</v>
      </c>
      <c r="W124" s="53">
        <f t="shared" si="52"/>
        <v>17.140349518557532</v>
      </c>
      <c r="X124" s="71">
        <f t="shared" si="53"/>
        <v>444.06201808262938</v>
      </c>
      <c r="Y124" s="72">
        <f t="shared" si="54"/>
        <v>0.50052126264423036</v>
      </c>
      <c r="Z124" s="53">
        <f t="shared" si="55"/>
        <v>53.13851157743207</v>
      </c>
      <c r="AA124" s="53">
        <f t="shared" si="56"/>
        <v>17.140349518557532</v>
      </c>
      <c r="AB124" s="53">
        <f t="shared" si="57"/>
        <v>17.140349518557532</v>
      </c>
      <c r="AC124" s="53">
        <f t="shared" si="58"/>
        <v>348.83785409064308</v>
      </c>
      <c r="AD124" s="72">
        <f t="shared" si="59"/>
        <v>0.21965677651711127</v>
      </c>
      <c r="AE124" s="53">
        <f t="shared" si="60"/>
        <v>35.425674384954711</v>
      </c>
      <c r="AF124" s="53">
        <f t="shared" si="61"/>
        <v>0</v>
      </c>
      <c r="AG124" s="53">
        <f t="shared" si="62"/>
        <v>0</v>
      </c>
      <c r="AH124" s="53">
        <f t="shared" si="63"/>
        <v>174.57763398530821</v>
      </c>
      <c r="AI124" s="72">
        <f t="shared" si="64"/>
        <v>3.038128512836093E-2</v>
      </c>
      <c r="AJ124" s="53">
        <f t="shared" si="65"/>
        <v>0</v>
      </c>
      <c r="AK124" s="53">
        <f t="shared" si="66"/>
        <v>11.998244662990272</v>
      </c>
      <c r="AL124" s="53">
        <f t="shared" si="67"/>
        <v>11.998244662990272</v>
      </c>
      <c r="AM124" s="53">
        <f t="shared" si="68"/>
        <v>348.83785409064308</v>
      </c>
      <c r="AN124" s="72">
        <f t="shared" si="69"/>
        <v>0.19655469190382616</v>
      </c>
      <c r="AO124" s="53">
        <f t="shared" si="70"/>
        <v>24.797972069468297</v>
      </c>
      <c r="AP124" s="53">
        <f t="shared" si="71"/>
        <v>8.5701747592787658</v>
      </c>
      <c r="AQ124" s="53">
        <f t="shared" si="72"/>
        <v>8.5701747592787658</v>
      </c>
      <c r="AR124" s="53">
        <f t="shared" si="73"/>
        <v>348.83785409064308</v>
      </c>
      <c r="AS124" s="72">
        <f t="shared" si="74"/>
        <v>0.1770029999783492</v>
      </c>
      <c r="AT124" s="53">
        <f t="shared" si="75"/>
        <v>17.712837192477355</v>
      </c>
    </row>
    <row r="125" spans="1:46" x14ac:dyDescent="0.35">
      <c r="A125" s="66" t="str">
        <f>Weather_Site!A128</f>
        <v>Sat</v>
      </c>
      <c r="B125" s="67">
        <f>Weather_Site!B128</f>
        <v>0</v>
      </c>
      <c r="C125" s="68">
        <f>Weather_Site!C128</f>
        <v>0</v>
      </c>
      <c r="D125" s="66">
        <f>Weather_Site!D128</f>
        <v>0</v>
      </c>
      <c r="E125" s="66">
        <f>Weather_Site!E128</f>
        <v>0</v>
      </c>
      <c r="F125" s="66">
        <f>Weather_Site!F128</f>
        <v>0</v>
      </c>
      <c r="G125" s="66">
        <f>Weather_Site!G128</f>
        <v>0</v>
      </c>
      <c r="H125" s="48">
        <f>IF(Weather_Site!M128&lt;180,Weather_Site!M128+180,Weather_Site!M128-180)</f>
        <v>180</v>
      </c>
      <c r="I125" s="69">
        <f t="shared" si="38"/>
        <v>0.5583816659565537</v>
      </c>
      <c r="J125" s="70">
        <f t="shared" si="39"/>
        <v>9.5749999999999993</v>
      </c>
      <c r="K125" s="55">
        <f t="shared" si="40"/>
        <v>0.35554622857763796</v>
      </c>
      <c r="L125" s="55">
        <f t="shared" si="41"/>
        <v>0.35653500000000005</v>
      </c>
      <c r="M125" s="55">
        <f t="shared" si="42"/>
        <v>0.32869000000000004</v>
      </c>
      <c r="N125" s="55">
        <f t="shared" si="43"/>
        <v>0.35554622857763796</v>
      </c>
      <c r="O125" s="54">
        <f t="shared" si="44"/>
        <v>0.89274995615366604</v>
      </c>
      <c r="P125" s="55">
        <f t="shared" si="45"/>
        <v>1.7140349518557533E-2</v>
      </c>
      <c r="Q125" s="55" t="e">
        <f t="shared" si="46"/>
        <v>#NUM!</v>
      </c>
      <c r="R125" s="55">
        <f t="shared" si="47"/>
        <v>1.7140349518557533E-2</v>
      </c>
      <c r="S125" s="55" t="e">
        <f t="shared" si="48"/>
        <v>#NUM!</v>
      </c>
      <c r="T125" s="55" t="e">
        <f t="shared" si="49"/>
        <v>#NUM!</v>
      </c>
      <c r="U125" s="379">
        <f t="shared" si="50"/>
        <v>0</v>
      </c>
      <c r="V125" s="71">
        <f t="shared" si="51"/>
        <v>17.140349518557532</v>
      </c>
      <c r="W125" s="53">
        <f t="shared" si="52"/>
        <v>17.140349518557532</v>
      </c>
      <c r="X125" s="71">
        <f t="shared" si="53"/>
        <v>444.06201808262938</v>
      </c>
      <c r="Y125" s="72">
        <f t="shared" si="54"/>
        <v>0.50052126264423036</v>
      </c>
      <c r="Z125" s="53">
        <f t="shared" si="55"/>
        <v>53.13851157743207</v>
      </c>
      <c r="AA125" s="53">
        <f t="shared" si="56"/>
        <v>17.140349518557532</v>
      </c>
      <c r="AB125" s="53">
        <f t="shared" si="57"/>
        <v>17.140349518557532</v>
      </c>
      <c r="AC125" s="53">
        <f t="shared" si="58"/>
        <v>348.83785409064308</v>
      </c>
      <c r="AD125" s="72">
        <f t="shared" si="59"/>
        <v>0.21965677651711127</v>
      </c>
      <c r="AE125" s="53">
        <f t="shared" si="60"/>
        <v>35.425674384954711</v>
      </c>
      <c r="AF125" s="53">
        <f t="shared" si="61"/>
        <v>0</v>
      </c>
      <c r="AG125" s="53">
        <f t="shared" si="62"/>
        <v>0</v>
      </c>
      <c r="AH125" s="53">
        <f t="shared" si="63"/>
        <v>174.57763398530821</v>
      </c>
      <c r="AI125" s="72">
        <f t="shared" si="64"/>
        <v>3.038128512836093E-2</v>
      </c>
      <c r="AJ125" s="53">
        <f t="shared" si="65"/>
        <v>0</v>
      </c>
      <c r="AK125" s="53">
        <f t="shared" si="66"/>
        <v>11.998244662990272</v>
      </c>
      <c r="AL125" s="53">
        <f t="shared" si="67"/>
        <v>11.998244662990272</v>
      </c>
      <c r="AM125" s="53">
        <f t="shared" si="68"/>
        <v>348.83785409064308</v>
      </c>
      <c r="AN125" s="72">
        <f t="shared" si="69"/>
        <v>0.19655469190382616</v>
      </c>
      <c r="AO125" s="53">
        <f t="shared" si="70"/>
        <v>24.797972069468297</v>
      </c>
      <c r="AP125" s="53">
        <f t="shared" si="71"/>
        <v>8.5701747592787658</v>
      </c>
      <c r="AQ125" s="53">
        <f t="shared" si="72"/>
        <v>8.5701747592787658</v>
      </c>
      <c r="AR125" s="53">
        <f t="shared" si="73"/>
        <v>348.83785409064308</v>
      </c>
      <c r="AS125" s="72">
        <f t="shared" si="74"/>
        <v>0.1770029999783492</v>
      </c>
      <c r="AT125" s="53">
        <f t="shared" si="75"/>
        <v>17.712837192477355</v>
      </c>
    </row>
    <row r="126" spans="1:46" x14ac:dyDescent="0.35">
      <c r="A126" s="66" t="str">
        <f>Weather_Site!A129</f>
        <v>Sat</v>
      </c>
      <c r="B126" s="67">
        <f>Weather_Site!B129</f>
        <v>0</v>
      </c>
      <c r="C126" s="68">
        <f>Weather_Site!C129</f>
        <v>0</v>
      </c>
      <c r="D126" s="66">
        <f>Weather_Site!D129</f>
        <v>0</v>
      </c>
      <c r="E126" s="66">
        <f>Weather_Site!E129</f>
        <v>0</v>
      </c>
      <c r="F126" s="66">
        <f>Weather_Site!F129</f>
        <v>0</v>
      </c>
      <c r="G126" s="66">
        <f>Weather_Site!G129</f>
        <v>0</v>
      </c>
      <c r="H126" s="48">
        <f>IF(Weather_Site!M129&lt;180,Weather_Site!M129+180,Weather_Site!M129-180)</f>
        <v>180</v>
      </c>
      <c r="I126" s="69">
        <f t="shared" si="38"/>
        <v>0.5583816659565537</v>
      </c>
      <c r="J126" s="70">
        <f t="shared" si="39"/>
        <v>9.5749999999999993</v>
      </c>
      <c r="K126" s="55">
        <f t="shared" si="40"/>
        <v>0.35554622857763796</v>
      </c>
      <c r="L126" s="55">
        <f t="shared" si="41"/>
        <v>0.35653500000000005</v>
      </c>
      <c r="M126" s="55">
        <f t="shared" si="42"/>
        <v>0.32869000000000004</v>
      </c>
      <c r="N126" s="55">
        <f t="shared" si="43"/>
        <v>0.35554622857763796</v>
      </c>
      <c r="O126" s="54">
        <f t="shared" si="44"/>
        <v>0.89274995615366604</v>
      </c>
      <c r="P126" s="55">
        <f t="shared" si="45"/>
        <v>1.7140349518557533E-2</v>
      </c>
      <c r="Q126" s="55" t="e">
        <f t="shared" si="46"/>
        <v>#NUM!</v>
      </c>
      <c r="R126" s="55">
        <f t="shared" si="47"/>
        <v>1.7140349518557533E-2</v>
      </c>
      <c r="S126" s="55" t="e">
        <f t="shared" si="48"/>
        <v>#NUM!</v>
      </c>
      <c r="T126" s="55" t="e">
        <f t="shared" si="49"/>
        <v>#NUM!</v>
      </c>
      <c r="U126" s="379">
        <f t="shared" si="50"/>
        <v>0</v>
      </c>
      <c r="V126" s="71">
        <f t="shared" si="51"/>
        <v>17.140349518557532</v>
      </c>
      <c r="W126" s="53">
        <f t="shared" si="52"/>
        <v>17.140349518557532</v>
      </c>
      <c r="X126" s="71">
        <f t="shared" si="53"/>
        <v>444.06201808262938</v>
      </c>
      <c r="Y126" s="72">
        <f t="shared" si="54"/>
        <v>0.50052126264423036</v>
      </c>
      <c r="Z126" s="53">
        <f t="shared" si="55"/>
        <v>53.13851157743207</v>
      </c>
      <c r="AA126" s="53">
        <f t="shared" si="56"/>
        <v>17.140349518557532</v>
      </c>
      <c r="AB126" s="53">
        <f t="shared" si="57"/>
        <v>17.140349518557532</v>
      </c>
      <c r="AC126" s="53">
        <f t="shared" si="58"/>
        <v>348.83785409064308</v>
      </c>
      <c r="AD126" s="72">
        <f t="shared" si="59"/>
        <v>0.21965677651711127</v>
      </c>
      <c r="AE126" s="53">
        <f t="shared" si="60"/>
        <v>35.425674384954711</v>
      </c>
      <c r="AF126" s="53">
        <f t="shared" si="61"/>
        <v>0</v>
      </c>
      <c r="AG126" s="53">
        <f t="shared" si="62"/>
        <v>0</v>
      </c>
      <c r="AH126" s="53">
        <f t="shared" si="63"/>
        <v>174.57763398530821</v>
      </c>
      <c r="AI126" s="72">
        <f t="shared" si="64"/>
        <v>3.038128512836093E-2</v>
      </c>
      <c r="AJ126" s="53">
        <f t="shared" si="65"/>
        <v>0</v>
      </c>
      <c r="AK126" s="53">
        <f t="shared" si="66"/>
        <v>11.998244662990272</v>
      </c>
      <c r="AL126" s="53">
        <f t="shared" si="67"/>
        <v>11.998244662990272</v>
      </c>
      <c r="AM126" s="53">
        <f t="shared" si="68"/>
        <v>348.83785409064308</v>
      </c>
      <c r="AN126" s="72">
        <f t="shared" si="69"/>
        <v>0.19655469190382616</v>
      </c>
      <c r="AO126" s="53">
        <f t="shared" si="70"/>
        <v>24.797972069468297</v>
      </c>
      <c r="AP126" s="53">
        <f t="shared" si="71"/>
        <v>8.5701747592787658</v>
      </c>
      <c r="AQ126" s="53">
        <f t="shared" si="72"/>
        <v>8.5701747592787658</v>
      </c>
      <c r="AR126" s="53">
        <f t="shared" si="73"/>
        <v>348.83785409064308</v>
      </c>
      <c r="AS126" s="72">
        <f t="shared" si="74"/>
        <v>0.1770029999783492</v>
      </c>
      <c r="AT126" s="53">
        <f t="shared" si="75"/>
        <v>17.712837192477355</v>
      </c>
    </row>
    <row r="127" spans="1:46" x14ac:dyDescent="0.35">
      <c r="A127" s="66" t="str">
        <f>Weather_Site!A130</f>
        <v>Sat</v>
      </c>
      <c r="B127" s="67">
        <f>Weather_Site!B130</f>
        <v>0</v>
      </c>
      <c r="C127" s="68">
        <f>Weather_Site!C130</f>
        <v>0</v>
      </c>
      <c r="D127" s="66">
        <f>Weather_Site!D130</f>
        <v>0</v>
      </c>
      <c r="E127" s="66">
        <f>Weather_Site!E130</f>
        <v>0</v>
      </c>
      <c r="F127" s="66">
        <f>Weather_Site!F130</f>
        <v>0</v>
      </c>
      <c r="G127" s="66">
        <f>Weather_Site!G130</f>
        <v>0</v>
      </c>
      <c r="H127" s="48">
        <f>IF(Weather_Site!M130&lt;180,Weather_Site!M130+180,Weather_Site!M130-180)</f>
        <v>180</v>
      </c>
      <c r="I127" s="69">
        <f t="shared" si="38"/>
        <v>0.5583816659565537</v>
      </c>
      <c r="J127" s="70">
        <f t="shared" si="39"/>
        <v>9.5749999999999993</v>
      </c>
      <c r="K127" s="55">
        <f t="shared" si="40"/>
        <v>0.35554622857763796</v>
      </c>
      <c r="L127" s="55">
        <f t="shared" si="41"/>
        <v>0.35653500000000005</v>
      </c>
      <c r="M127" s="55">
        <f t="shared" si="42"/>
        <v>0.32869000000000004</v>
      </c>
      <c r="N127" s="55">
        <f t="shared" si="43"/>
        <v>0.35554622857763796</v>
      </c>
      <c r="O127" s="54">
        <f t="shared" si="44"/>
        <v>0.89274995615366604</v>
      </c>
      <c r="P127" s="55">
        <f t="shared" si="45"/>
        <v>1.7140349518557533E-2</v>
      </c>
      <c r="Q127" s="55" t="e">
        <f t="shared" si="46"/>
        <v>#NUM!</v>
      </c>
      <c r="R127" s="55">
        <f t="shared" si="47"/>
        <v>1.7140349518557533E-2</v>
      </c>
      <c r="S127" s="55" t="e">
        <f t="shared" si="48"/>
        <v>#NUM!</v>
      </c>
      <c r="T127" s="55" t="e">
        <f t="shared" si="49"/>
        <v>#NUM!</v>
      </c>
      <c r="U127" s="379">
        <f t="shared" si="50"/>
        <v>0</v>
      </c>
      <c r="V127" s="71">
        <f t="shared" si="51"/>
        <v>17.140349518557532</v>
      </c>
      <c r="W127" s="53">
        <f t="shared" si="52"/>
        <v>17.140349518557532</v>
      </c>
      <c r="X127" s="71">
        <f t="shared" si="53"/>
        <v>444.06201808262938</v>
      </c>
      <c r="Y127" s="72">
        <f t="shared" si="54"/>
        <v>0.50052126264423036</v>
      </c>
      <c r="Z127" s="53">
        <f t="shared" si="55"/>
        <v>53.13851157743207</v>
      </c>
      <c r="AA127" s="53">
        <f t="shared" si="56"/>
        <v>17.140349518557532</v>
      </c>
      <c r="AB127" s="53">
        <f t="shared" si="57"/>
        <v>17.140349518557532</v>
      </c>
      <c r="AC127" s="53">
        <f t="shared" si="58"/>
        <v>348.83785409064308</v>
      </c>
      <c r="AD127" s="72">
        <f t="shared" si="59"/>
        <v>0.21965677651711127</v>
      </c>
      <c r="AE127" s="53">
        <f t="shared" si="60"/>
        <v>35.425674384954711</v>
      </c>
      <c r="AF127" s="53">
        <f t="shared" si="61"/>
        <v>0</v>
      </c>
      <c r="AG127" s="53">
        <f t="shared" si="62"/>
        <v>0</v>
      </c>
      <c r="AH127" s="53">
        <f t="shared" si="63"/>
        <v>174.57763398530821</v>
      </c>
      <c r="AI127" s="72">
        <f t="shared" si="64"/>
        <v>3.038128512836093E-2</v>
      </c>
      <c r="AJ127" s="53">
        <f t="shared" si="65"/>
        <v>0</v>
      </c>
      <c r="AK127" s="53">
        <f t="shared" si="66"/>
        <v>11.998244662990272</v>
      </c>
      <c r="AL127" s="53">
        <f t="shared" si="67"/>
        <v>11.998244662990272</v>
      </c>
      <c r="AM127" s="53">
        <f t="shared" si="68"/>
        <v>348.83785409064308</v>
      </c>
      <c r="AN127" s="72">
        <f t="shared" si="69"/>
        <v>0.19655469190382616</v>
      </c>
      <c r="AO127" s="53">
        <f t="shared" si="70"/>
        <v>24.797972069468297</v>
      </c>
      <c r="AP127" s="53">
        <f t="shared" si="71"/>
        <v>8.5701747592787658</v>
      </c>
      <c r="AQ127" s="53">
        <f t="shared" si="72"/>
        <v>8.5701747592787658</v>
      </c>
      <c r="AR127" s="53">
        <f t="shared" si="73"/>
        <v>348.83785409064308</v>
      </c>
      <c r="AS127" s="72">
        <f t="shared" si="74"/>
        <v>0.1770029999783492</v>
      </c>
      <c r="AT127" s="53">
        <f t="shared" si="75"/>
        <v>17.712837192477355</v>
      </c>
    </row>
    <row r="128" spans="1:46" x14ac:dyDescent="0.35">
      <c r="A128" s="66" t="str">
        <f>Weather_Site!A131</f>
        <v>Sat</v>
      </c>
      <c r="B128" s="67">
        <f>Weather_Site!B131</f>
        <v>0</v>
      </c>
      <c r="C128" s="68">
        <f>Weather_Site!C131</f>
        <v>0</v>
      </c>
      <c r="D128" s="66">
        <f>Weather_Site!D131</f>
        <v>0</v>
      </c>
      <c r="E128" s="66">
        <f>Weather_Site!E131</f>
        <v>0</v>
      </c>
      <c r="F128" s="66">
        <f>Weather_Site!F131</f>
        <v>0</v>
      </c>
      <c r="G128" s="66">
        <f>Weather_Site!G131</f>
        <v>0</v>
      </c>
      <c r="H128" s="48">
        <f>IF(Weather_Site!M131&lt;180,Weather_Site!M131+180,Weather_Site!M131-180)</f>
        <v>180</v>
      </c>
      <c r="I128" s="69">
        <f t="shared" si="38"/>
        <v>0.5583816659565537</v>
      </c>
      <c r="J128" s="70">
        <f t="shared" si="39"/>
        <v>9.5749999999999993</v>
      </c>
      <c r="K128" s="55">
        <f t="shared" si="40"/>
        <v>0.35554622857763796</v>
      </c>
      <c r="L128" s="55">
        <f t="shared" si="41"/>
        <v>0.35653500000000005</v>
      </c>
      <c r="M128" s="55">
        <f t="shared" si="42"/>
        <v>0.32869000000000004</v>
      </c>
      <c r="N128" s="55">
        <f t="shared" si="43"/>
        <v>0.35554622857763796</v>
      </c>
      <c r="O128" s="54">
        <f t="shared" si="44"/>
        <v>0.89274995615366604</v>
      </c>
      <c r="P128" s="55">
        <f t="shared" si="45"/>
        <v>1.7140349518557533E-2</v>
      </c>
      <c r="Q128" s="55" t="e">
        <f t="shared" si="46"/>
        <v>#NUM!</v>
      </c>
      <c r="R128" s="55">
        <f t="shared" si="47"/>
        <v>1.7140349518557533E-2</v>
      </c>
      <c r="S128" s="55" t="e">
        <f t="shared" si="48"/>
        <v>#NUM!</v>
      </c>
      <c r="T128" s="55" t="e">
        <f t="shared" si="49"/>
        <v>#NUM!</v>
      </c>
      <c r="U128" s="379">
        <f t="shared" si="50"/>
        <v>0</v>
      </c>
      <c r="V128" s="71">
        <f t="shared" si="51"/>
        <v>17.140349518557532</v>
      </c>
      <c r="W128" s="53">
        <f t="shared" si="52"/>
        <v>17.140349518557532</v>
      </c>
      <c r="X128" s="71">
        <f t="shared" si="53"/>
        <v>444.06201808262938</v>
      </c>
      <c r="Y128" s="72">
        <f t="shared" si="54"/>
        <v>0.50052126264423036</v>
      </c>
      <c r="Z128" s="53">
        <f t="shared" si="55"/>
        <v>53.13851157743207</v>
      </c>
      <c r="AA128" s="53">
        <f t="shared" si="56"/>
        <v>17.140349518557532</v>
      </c>
      <c r="AB128" s="53">
        <f t="shared" si="57"/>
        <v>17.140349518557532</v>
      </c>
      <c r="AC128" s="53">
        <f t="shared" si="58"/>
        <v>348.83785409064308</v>
      </c>
      <c r="AD128" s="72">
        <f t="shared" si="59"/>
        <v>0.21965677651711127</v>
      </c>
      <c r="AE128" s="53">
        <f t="shared" si="60"/>
        <v>35.425674384954711</v>
      </c>
      <c r="AF128" s="53">
        <f t="shared" si="61"/>
        <v>0</v>
      </c>
      <c r="AG128" s="53">
        <f t="shared" si="62"/>
        <v>0</v>
      </c>
      <c r="AH128" s="53">
        <f t="shared" si="63"/>
        <v>174.57763398530821</v>
      </c>
      <c r="AI128" s="72">
        <f t="shared" si="64"/>
        <v>3.038128512836093E-2</v>
      </c>
      <c r="AJ128" s="53">
        <f t="shared" si="65"/>
        <v>0</v>
      </c>
      <c r="AK128" s="53">
        <f t="shared" si="66"/>
        <v>11.998244662990272</v>
      </c>
      <c r="AL128" s="53">
        <f t="shared" si="67"/>
        <v>11.998244662990272</v>
      </c>
      <c r="AM128" s="53">
        <f t="shared" si="68"/>
        <v>348.83785409064308</v>
      </c>
      <c r="AN128" s="72">
        <f t="shared" si="69"/>
        <v>0.19655469190382616</v>
      </c>
      <c r="AO128" s="53">
        <f t="shared" si="70"/>
        <v>24.797972069468297</v>
      </c>
      <c r="AP128" s="53">
        <f t="shared" si="71"/>
        <v>8.5701747592787658</v>
      </c>
      <c r="AQ128" s="53">
        <f t="shared" si="72"/>
        <v>8.5701747592787658</v>
      </c>
      <c r="AR128" s="53">
        <f t="shared" si="73"/>
        <v>348.83785409064308</v>
      </c>
      <c r="AS128" s="72">
        <f t="shared" si="74"/>
        <v>0.1770029999783492</v>
      </c>
      <c r="AT128" s="53">
        <f t="shared" si="75"/>
        <v>17.712837192477355</v>
      </c>
    </row>
    <row r="129" spans="1:46" x14ac:dyDescent="0.35">
      <c r="A129" s="3" t="str">
        <f>Weather_Site!A132</f>
        <v>Sat</v>
      </c>
      <c r="B129" s="58">
        <f>Weather_Site!B132</f>
        <v>0</v>
      </c>
      <c r="C129" s="59">
        <f>Weather_Site!C132</f>
        <v>0</v>
      </c>
      <c r="D129" s="3">
        <f>Weather_Site!D132</f>
        <v>0</v>
      </c>
      <c r="E129" s="3">
        <f>Weather_Site!E132</f>
        <v>0</v>
      </c>
      <c r="F129" s="3">
        <f>Weather_Site!F132</f>
        <v>0</v>
      </c>
      <c r="G129" s="3">
        <f>Weather_Site!G132</f>
        <v>0</v>
      </c>
      <c r="H129" s="27">
        <f>IF(Weather_Site!M132&lt;180,Weather_Site!M132+180,Weather_Site!M132-180)</f>
        <v>180</v>
      </c>
      <c r="I129" s="60">
        <f t="shared" si="38"/>
        <v>0.5583816659565537</v>
      </c>
      <c r="J129" s="61">
        <f t="shared" si="39"/>
        <v>9.5749999999999993</v>
      </c>
      <c r="K129" s="30">
        <f t="shared" si="40"/>
        <v>0.35554622857763796</v>
      </c>
      <c r="L129" s="30">
        <f t="shared" si="41"/>
        <v>0.35653500000000005</v>
      </c>
      <c r="M129" s="30">
        <f t="shared" si="42"/>
        <v>0.32869000000000004</v>
      </c>
      <c r="N129" s="30">
        <f t="shared" si="43"/>
        <v>0.35554622857763796</v>
      </c>
      <c r="O129" s="31">
        <f t="shared" si="44"/>
        <v>0.89274995615366604</v>
      </c>
      <c r="P129" s="30">
        <f t="shared" si="45"/>
        <v>1.7140349518557533E-2</v>
      </c>
      <c r="Q129" s="62" t="e">
        <f t="shared" si="46"/>
        <v>#NUM!</v>
      </c>
      <c r="R129" s="62">
        <f t="shared" si="47"/>
        <v>1.7140349518557533E-2</v>
      </c>
      <c r="S129" s="62" t="e">
        <f t="shared" si="48"/>
        <v>#NUM!</v>
      </c>
      <c r="T129" s="62" t="e">
        <f t="shared" si="49"/>
        <v>#NUM!</v>
      </c>
      <c r="U129" s="379">
        <f t="shared" si="50"/>
        <v>0</v>
      </c>
      <c r="V129" s="63">
        <f t="shared" si="51"/>
        <v>17.140349518557532</v>
      </c>
      <c r="W129" s="42">
        <f t="shared" si="52"/>
        <v>17.140349518557532</v>
      </c>
      <c r="X129" s="63">
        <f t="shared" si="53"/>
        <v>444.06201808262938</v>
      </c>
      <c r="Y129" s="65">
        <f t="shared" si="54"/>
        <v>0.50052126264423036</v>
      </c>
      <c r="Z129" s="42">
        <f t="shared" si="55"/>
        <v>53.13851157743207</v>
      </c>
      <c r="AA129" s="42">
        <f t="shared" si="56"/>
        <v>17.140349518557532</v>
      </c>
      <c r="AB129" s="42">
        <f t="shared" si="57"/>
        <v>17.140349518557532</v>
      </c>
      <c r="AC129" s="42">
        <f t="shared" si="58"/>
        <v>348.83785409064308</v>
      </c>
      <c r="AD129" s="65">
        <f t="shared" si="59"/>
        <v>0.21965677651711127</v>
      </c>
      <c r="AE129" s="42">
        <f t="shared" si="60"/>
        <v>35.425674384954711</v>
      </c>
      <c r="AF129" s="42">
        <f t="shared" si="61"/>
        <v>0</v>
      </c>
      <c r="AG129" s="42">
        <f t="shared" si="62"/>
        <v>0</v>
      </c>
      <c r="AH129" s="42">
        <f t="shared" si="63"/>
        <v>174.57763398530821</v>
      </c>
      <c r="AI129" s="65">
        <f t="shared" si="64"/>
        <v>3.038128512836093E-2</v>
      </c>
      <c r="AJ129" s="42">
        <f t="shared" si="65"/>
        <v>0</v>
      </c>
      <c r="AK129" s="42">
        <f t="shared" si="66"/>
        <v>11.998244662990272</v>
      </c>
      <c r="AL129" s="42">
        <f t="shared" si="67"/>
        <v>11.998244662990272</v>
      </c>
      <c r="AM129" s="42">
        <f t="shared" si="68"/>
        <v>348.83785409064308</v>
      </c>
      <c r="AN129" s="65">
        <f t="shared" si="69"/>
        <v>0.19655469190382616</v>
      </c>
      <c r="AO129" s="42">
        <f t="shared" si="70"/>
        <v>24.797972069468297</v>
      </c>
      <c r="AP129" s="42">
        <f t="shared" si="71"/>
        <v>8.5701747592787658</v>
      </c>
      <c r="AQ129" s="42">
        <f t="shared" si="72"/>
        <v>8.5701747592787658</v>
      </c>
      <c r="AR129" s="42">
        <f t="shared" si="73"/>
        <v>348.83785409064308</v>
      </c>
      <c r="AS129" s="65">
        <f t="shared" si="74"/>
        <v>0.1770029999783492</v>
      </c>
      <c r="AT129" s="42">
        <f t="shared" si="75"/>
        <v>17.712837192477355</v>
      </c>
    </row>
    <row r="130" spans="1:46" x14ac:dyDescent="0.35">
      <c r="A130" s="3" t="str">
        <f>Weather_Site!A133</f>
        <v>Sat</v>
      </c>
      <c r="B130" s="58">
        <f>Weather_Site!B133</f>
        <v>0</v>
      </c>
      <c r="C130" s="59">
        <f>Weather_Site!C133</f>
        <v>0</v>
      </c>
      <c r="D130" s="3">
        <f>Weather_Site!D133</f>
        <v>0</v>
      </c>
      <c r="E130" s="3">
        <f>Weather_Site!E133</f>
        <v>0</v>
      </c>
      <c r="F130" s="3">
        <f>Weather_Site!F133</f>
        <v>0</v>
      </c>
      <c r="G130" s="3">
        <f>Weather_Site!G133</f>
        <v>0</v>
      </c>
      <c r="H130" s="27">
        <f>IF(Weather_Site!M133&lt;180,Weather_Site!M133+180,Weather_Site!M133-180)</f>
        <v>180</v>
      </c>
      <c r="I130" s="60">
        <f t="shared" si="38"/>
        <v>0.5583816659565537</v>
      </c>
      <c r="J130" s="61">
        <f t="shared" si="39"/>
        <v>9.5749999999999993</v>
      </c>
      <c r="K130" s="30">
        <f t="shared" si="40"/>
        <v>0.35554622857763796</v>
      </c>
      <c r="L130" s="30">
        <f t="shared" si="41"/>
        <v>0.35653500000000005</v>
      </c>
      <c r="M130" s="30">
        <f t="shared" si="42"/>
        <v>0.32869000000000004</v>
      </c>
      <c r="N130" s="30">
        <f t="shared" si="43"/>
        <v>0.35554622857763796</v>
      </c>
      <c r="O130" s="31">
        <f t="shared" si="44"/>
        <v>0.89274995615366604</v>
      </c>
      <c r="P130" s="30">
        <f t="shared" si="45"/>
        <v>1.7140349518557533E-2</v>
      </c>
      <c r="Q130" s="62" t="e">
        <f t="shared" si="46"/>
        <v>#NUM!</v>
      </c>
      <c r="R130" s="62">
        <f t="shared" si="47"/>
        <v>1.7140349518557533E-2</v>
      </c>
      <c r="S130" s="62" t="e">
        <f t="shared" si="48"/>
        <v>#NUM!</v>
      </c>
      <c r="T130" s="62" t="e">
        <f t="shared" si="49"/>
        <v>#NUM!</v>
      </c>
      <c r="U130" s="379">
        <f t="shared" si="50"/>
        <v>0</v>
      </c>
      <c r="V130" s="63">
        <f t="shared" si="51"/>
        <v>17.140349518557532</v>
      </c>
      <c r="W130" s="42">
        <f t="shared" si="52"/>
        <v>17.140349518557532</v>
      </c>
      <c r="X130" s="63">
        <f t="shared" si="53"/>
        <v>444.06201808262938</v>
      </c>
      <c r="Y130" s="65">
        <f t="shared" si="54"/>
        <v>0.50052126264423036</v>
      </c>
      <c r="Z130" s="42">
        <f t="shared" si="55"/>
        <v>53.13851157743207</v>
      </c>
      <c r="AA130" s="42">
        <f t="shared" si="56"/>
        <v>17.140349518557532</v>
      </c>
      <c r="AB130" s="42">
        <f t="shared" si="57"/>
        <v>17.140349518557532</v>
      </c>
      <c r="AC130" s="42">
        <f t="shared" si="58"/>
        <v>348.83785409064308</v>
      </c>
      <c r="AD130" s="65">
        <f t="shared" si="59"/>
        <v>0.21965677651711127</v>
      </c>
      <c r="AE130" s="42">
        <f t="shared" si="60"/>
        <v>35.425674384954711</v>
      </c>
      <c r="AF130" s="42">
        <f t="shared" si="61"/>
        <v>0</v>
      </c>
      <c r="AG130" s="42">
        <f t="shared" si="62"/>
        <v>0</v>
      </c>
      <c r="AH130" s="42">
        <f t="shared" si="63"/>
        <v>174.57763398530821</v>
      </c>
      <c r="AI130" s="65">
        <f t="shared" si="64"/>
        <v>3.038128512836093E-2</v>
      </c>
      <c r="AJ130" s="42">
        <f t="shared" si="65"/>
        <v>0</v>
      </c>
      <c r="AK130" s="42">
        <f t="shared" si="66"/>
        <v>11.998244662990272</v>
      </c>
      <c r="AL130" s="42">
        <f t="shared" si="67"/>
        <v>11.998244662990272</v>
      </c>
      <c r="AM130" s="42">
        <f t="shared" si="68"/>
        <v>348.83785409064308</v>
      </c>
      <c r="AN130" s="65">
        <f t="shared" si="69"/>
        <v>0.19655469190382616</v>
      </c>
      <c r="AO130" s="42">
        <f t="shared" si="70"/>
        <v>24.797972069468297</v>
      </c>
      <c r="AP130" s="42">
        <f t="shared" si="71"/>
        <v>8.5701747592787658</v>
      </c>
      <c r="AQ130" s="42">
        <f t="shared" si="72"/>
        <v>8.5701747592787658</v>
      </c>
      <c r="AR130" s="42">
        <f t="shared" si="73"/>
        <v>348.83785409064308</v>
      </c>
      <c r="AS130" s="65">
        <f t="shared" si="74"/>
        <v>0.1770029999783492</v>
      </c>
      <c r="AT130" s="42">
        <f t="shared" si="75"/>
        <v>17.712837192477355</v>
      </c>
    </row>
    <row r="131" spans="1:46" x14ac:dyDescent="0.35">
      <c r="A131" s="3" t="str">
        <f>Weather_Site!A134</f>
        <v>Sat</v>
      </c>
      <c r="B131" s="58">
        <f>Weather_Site!B134</f>
        <v>0</v>
      </c>
      <c r="C131" s="59">
        <f>Weather_Site!C134</f>
        <v>0</v>
      </c>
      <c r="D131" s="3">
        <f>Weather_Site!D134</f>
        <v>0</v>
      </c>
      <c r="E131" s="3">
        <f>Weather_Site!E134</f>
        <v>0</v>
      </c>
      <c r="F131" s="3">
        <f>Weather_Site!F134</f>
        <v>0</v>
      </c>
      <c r="G131" s="3">
        <f>Weather_Site!G134</f>
        <v>0</v>
      </c>
      <c r="H131" s="27">
        <f>IF(Weather_Site!M134&lt;180,Weather_Site!M134+180,Weather_Site!M134-180)</f>
        <v>180</v>
      </c>
      <c r="I131" s="60">
        <f t="shared" si="38"/>
        <v>0.5583816659565537</v>
      </c>
      <c r="J131" s="61">
        <f t="shared" si="39"/>
        <v>9.5749999999999993</v>
      </c>
      <c r="K131" s="30">
        <f t="shared" si="40"/>
        <v>0.35554622857763796</v>
      </c>
      <c r="L131" s="30">
        <f t="shared" si="41"/>
        <v>0.35653500000000005</v>
      </c>
      <c r="M131" s="30">
        <f t="shared" si="42"/>
        <v>0.32869000000000004</v>
      </c>
      <c r="N131" s="30">
        <f t="shared" si="43"/>
        <v>0.35554622857763796</v>
      </c>
      <c r="O131" s="31">
        <f t="shared" si="44"/>
        <v>0.89274995615366604</v>
      </c>
      <c r="P131" s="30">
        <f t="shared" si="45"/>
        <v>1.7140349518557533E-2</v>
      </c>
      <c r="Q131" s="62" t="e">
        <f t="shared" si="46"/>
        <v>#NUM!</v>
      </c>
      <c r="R131" s="62">
        <f t="shared" si="47"/>
        <v>1.7140349518557533E-2</v>
      </c>
      <c r="S131" s="62" t="e">
        <f t="shared" si="48"/>
        <v>#NUM!</v>
      </c>
      <c r="T131" s="62" t="e">
        <f t="shared" si="49"/>
        <v>#NUM!</v>
      </c>
      <c r="U131" s="379">
        <f t="shared" si="50"/>
        <v>0</v>
      </c>
      <c r="V131" s="63">
        <f t="shared" si="51"/>
        <v>17.140349518557532</v>
      </c>
      <c r="W131" s="42">
        <f t="shared" si="52"/>
        <v>17.140349518557532</v>
      </c>
      <c r="X131" s="63">
        <f t="shared" si="53"/>
        <v>444.06201808262938</v>
      </c>
      <c r="Y131" s="65">
        <f t="shared" si="54"/>
        <v>0.50052126264423036</v>
      </c>
      <c r="Z131" s="42">
        <f t="shared" si="55"/>
        <v>53.13851157743207</v>
      </c>
      <c r="AA131" s="42">
        <f t="shared" si="56"/>
        <v>17.140349518557532</v>
      </c>
      <c r="AB131" s="42">
        <f t="shared" si="57"/>
        <v>17.140349518557532</v>
      </c>
      <c r="AC131" s="42">
        <f t="shared" si="58"/>
        <v>348.83785409064308</v>
      </c>
      <c r="AD131" s="65">
        <f t="shared" si="59"/>
        <v>0.21965677651711127</v>
      </c>
      <c r="AE131" s="42">
        <f t="shared" si="60"/>
        <v>35.425674384954711</v>
      </c>
      <c r="AF131" s="42">
        <f t="shared" si="61"/>
        <v>0</v>
      </c>
      <c r="AG131" s="42">
        <f t="shared" si="62"/>
        <v>0</v>
      </c>
      <c r="AH131" s="42">
        <f t="shared" si="63"/>
        <v>174.57763398530821</v>
      </c>
      <c r="AI131" s="65">
        <f t="shared" si="64"/>
        <v>3.038128512836093E-2</v>
      </c>
      <c r="AJ131" s="42">
        <f t="shared" si="65"/>
        <v>0</v>
      </c>
      <c r="AK131" s="42">
        <f t="shared" si="66"/>
        <v>11.998244662990272</v>
      </c>
      <c r="AL131" s="42">
        <f t="shared" si="67"/>
        <v>11.998244662990272</v>
      </c>
      <c r="AM131" s="42">
        <f t="shared" si="68"/>
        <v>348.83785409064308</v>
      </c>
      <c r="AN131" s="65">
        <f t="shared" si="69"/>
        <v>0.19655469190382616</v>
      </c>
      <c r="AO131" s="42">
        <f t="shared" si="70"/>
        <v>24.797972069468297</v>
      </c>
      <c r="AP131" s="42">
        <f t="shared" si="71"/>
        <v>8.5701747592787658</v>
      </c>
      <c r="AQ131" s="42">
        <f t="shared" si="72"/>
        <v>8.5701747592787658</v>
      </c>
      <c r="AR131" s="42">
        <f t="shared" si="73"/>
        <v>348.83785409064308</v>
      </c>
      <c r="AS131" s="65">
        <f t="shared" si="74"/>
        <v>0.1770029999783492</v>
      </c>
      <c r="AT131" s="42">
        <f t="shared" si="75"/>
        <v>17.712837192477355</v>
      </c>
    </row>
    <row r="132" spans="1:46" x14ac:dyDescent="0.35">
      <c r="A132" s="3" t="str">
        <f>Weather_Site!A135</f>
        <v>Sat</v>
      </c>
      <c r="B132" s="58">
        <f>Weather_Site!B135</f>
        <v>0</v>
      </c>
      <c r="C132" s="59">
        <f>Weather_Site!C135</f>
        <v>0</v>
      </c>
      <c r="D132" s="3">
        <f>Weather_Site!D135</f>
        <v>0</v>
      </c>
      <c r="E132" s="3">
        <f>Weather_Site!E135</f>
        <v>0</v>
      </c>
      <c r="F132" s="3">
        <f>Weather_Site!F135</f>
        <v>0</v>
      </c>
      <c r="G132" s="3">
        <f>Weather_Site!G135</f>
        <v>0</v>
      </c>
      <c r="H132" s="27">
        <f>IF(Weather_Site!M135&lt;180,Weather_Site!M135+180,Weather_Site!M135-180)</f>
        <v>180</v>
      </c>
      <c r="I132" s="60">
        <f t="shared" si="38"/>
        <v>0.5583816659565537</v>
      </c>
      <c r="J132" s="61">
        <f t="shared" si="39"/>
        <v>9.5749999999999993</v>
      </c>
      <c r="K132" s="30">
        <f t="shared" si="40"/>
        <v>0.35554622857763796</v>
      </c>
      <c r="L132" s="30">
        <f t="shared" si="41"/>
        <v>0.35653500000000005</v>
      </c>
      <c r="M132" s="30">
        <f t="shared" si="42"/>
        <v>0.32869000000000004</v>
      </c>
      <c r="N132" s="30">
        <f t="shared" si="43"/>
        <v>0.35554622857763796</v>
      </c>
      <c r="O132" s="31">
        <f t="shared" si="44"/>
        <v>0.89274995615366604</v>
      </c>
      <c r="P132" s="30">
        <f t="shared" si="45"/>
        <v>1.7140349518557533E-2</v>
      </c>
      <c r="Q132" s="62" t="e">
        <f t="shared" si="46"/>
        <v>#NUM!</v>
      </c>
      <c r="R132" s="62">
        <f t="shared" si="47"/>
        <v>1.7140349518557533E-2</v>
      </c>
      <c r="S132" s="62" t="e">
        <f t="shared" si="48"/>
        <v>#NUM!</v>
      </c>
      <c r="T132" s="62" t="e">
        <f t="shared" si="49"/>
        <v>#NUM!</v>
      </c>
      <c r="U132" s="379">
        <f t="shared" si="50"/>
        <v>0</v>
      </c>
      <c r="V132" s="63">
        <f t="shared" si="51"/>
        <v>17.140349518557532</v>
      </c>
      <c r="W132" s="42">
        <f t="shared" si="52"/>
        <v>17.140349518557532</v>
      </c>
      <c r="X132" s="63">
        <f t="shared" si="53"/>
        <v>444.06201808262938</v>
      </c>
      <c r="Y132" s="65">
        <f t="shared" si="54"/>
        <v>0.50052126264423036</v>
      </c>
      <c r="Z132" s="42">
        <f t="shared" si="55"/>
        <v>53.13851157743207</v>
      </c>
      <c r="AA132" s="42">
        <f t="shared" si="56"/>
        <v>17.140349518557532</v>
      </c>
      <c r="AB132" s="42">
        <f t="shared" si="57"/>
        <v>17.140349518557532</v>
      </c>
      <c r="AC132" s="42">
        <f t="shared" si="58"/>
        <v>348.83785409064308</v>
      </c>
      <c r="AD132" s="65">
        <f t="shared" si="59"/>
        <v>0.21965677651711127</v>
      </c>
      <c r="AE132" s="42">
        <f t="shared" si="60"/>
        <v>35.425674384954711</v>
      </c>
      <c r="AF132" s="42">
        <f t="shared" si="61"/>
        <v>0</v>
      </c>
      <c r="AG132" s="42">
        <f t="shared" si="62"/>
        <v>0</v>
      </c>
      <c r="AH132" s="42">
        <f t="shared" si="63"/>
        <v>174.57763398530821</v>
      </c>
      <c r="AI132" s="65">
        <f t="shared" si="64"/>
        <v>3.038128512836093E-2</v>
      </c>
      <c r="AJ132" s="42">
        <f t="shared" si="65"/>
        <v>0</v>
      </c>
      <c r="AK132" s="42">
        <f t="shared" si="66"/>
        <v>11.998244662990272</v>
      </c>
      <c r="AL132" s="42">
        <f t="shared" si="67"/>
        <v>11.998244662990272</v>
      </c>
      <c r="AM132" s="42">
        <f t="shared" si="68"/>
        <v>348.83785409064308</v>
      </c>
      <c r="AN132" s="65">
        <f t="shared" si="69"/>
        <v>0.19655469190382616</v>
      </c>
      <c r="AO132" s="42">
        <f t="shared" si="70"/>
        <v>24.797972069468297</v>
      </c>
      <c r="AP132" s="42">
        <f t="shared" si="71"/>
        <v>8.5701747592787658</v>
      </c>
      <c r="AQ132" s="42">
        <f t="shared" si="72"/>
        <v>8.5701747592787658</v>
      </c>
      <c r="AR132" s="42">
        <f t="shared" si="73"/>
        <v>348.83785409064308</v>
      </c>
      <c r="AS132" s="65">
        <f t="shared" si="74"/>
        <v>0.1770029999783492</v>
      </c>
      <c r="AT132" s="42">
        <f t="shared" si="75"/>
        <v>17.712837192477355</v>
      </c>
    </row>
    <row r="133" spans="1:46" x14ac:dyDescent="0.35">
      <c r="A133" s="3" t="str">
        <f>Weather_Site!A136</f>
        <v>Sat</v>
      </c>
      <c r="B133" s="58">
        <f>Weather_Site!B136</f>
        <v>0</v>
      </c>
      <c r="C133" s="59">
        <f>Weather_Site!C136</f>
        <v>0</v>
      </c>
      <c r="D133" s="3">
        <f>Weather_Site!D136</f>
        <v>0</v>
      </c>
      <c r="E133" s="3">
        <f>Weather_Site!E136</f>
        <v>0</v>
      </c>
      <c r="F133" s="3">
        <f>Weather_Site!F136</f>
        <v>0</v>
      </c>
      <c r="G133" s="3">
        <f>Weather_Site!G136</f>
        <v>0</v>
      </c>
      <c r="H133" s="27">
        <f>IF(Weather_Site!M136&lt;180,Weather_Site!M136+180,Weather_Site!M136-180)</f>
        <v>180</v>
      </c>
      <c r="I133" s="60">
        <f t="shared" si="38"/>
        <v>0.5583816659565537</v>
      </c>
      <c r="J133" s="61">
        <f t="shared" si="39"/>
        <v>9.5749999999999993</v>
      </c>
      <c r="K133" s="30">
        <f t="shared" si="40"/>
        <v>0.35554622857763796</v>
      </c>
      <c r="L133" s="30">
        <f t="shared" si="41"/>
        <v>0.35653500000000005</v>
      </c>
      <c r="M133" s="30">
        <f t="shared" si="42"/>
        <v>0.32869000000000004</v>
      </c>
      <c r="N133" s="30">
        <f t="shared" si="43"/>
        <v>0.35554622857763796</v>
      </c>
      <c r="O133" s="31">
        <f t="shared" si="44"/>
        <v>0.89274995615366604</v>
      </c>
      <c r="P133" s="30">
        <f t="shared" si="45"/>
        <v>1.7140349518557533E-2</v>
      </c>
      <c r="Q133" s="62" t="e">
        <f t="shared" si="46"/>
        <v>#NUM!</v>
      </c>
      <c r="R133" s="62">
        <f t="shared" si="47"/>
        <v>1.7140349518557533E-2</v>
      </c>
      <c r="S133" s="62" t="e">
        <f t="shared" si="48"/>
        <v>#NUM!</v>
      </c>
      <c r="T133" s="62" t="e">
        <f t="shared" si="49"/>
        <v>#NUM!</v>
      </c>
      <c r="U133" s="379">
        <f t="shared" si="50"/>
        <v>0</v>
      </c>
      <c r="V133" s="63">
        <f t="shared" si="51"/>
        <v>17.140349518557532</v>
      </c>
      <c r="W133" s="42">
        <f t="shared" si="52"/>
        <v>17.140349518557532</v>
      </c>
      <c r="X133" s="63">
        <f t="shared" si="53"/>
        <v>444.06201808262938</v>
      </c>
      <c r="Y133" s="65">
        <f t="shared" si="54"/>
        <v>0.50052126264423036</v>
      </c>
      <c r="Z133" s="42">
        <f t="shared" si="55"/>
        <v>53.13851157743207</v>
      </c>
      <c r="AA133" s="42">
        <f t="shared" si="56"/>
        <v>17.140349518557532</v>
      </c>
      <c r="AB133" s="42">
        <f t="shared" si="57"/>
        <v>17.140349518557532</v>
      </c>
      <c r="AC133" s="42">
        <f t="shared" si="58"/>
        <v>348.83785409064308</v>
      </c>
      <c r="AD133" s="65">
        <f t="shared" si="59"/>
        <v>0.21965677651711127</v>
      </c>
      <c r="AE133" s="42">
        <f t="shared" si="60"/>
        <v>35.425674384954711</v>
      </c>
      <c r="AF133" s="42">
        <f t="shared" si="61"/>
        <v>0</v>
      </c>
      <c r="AG133" s="42">
        <f t="shared" si="62"/>
        <v>0</v>
      </c>
      <c r="AH133" s="42">
        <f t="shared" si="63"/>
        <v>174.57763398530821</v>
      </c>
      <c r="AI133" s="65">
        <f t="shared" si="64"/>
        <v>3.038128512836093E-2</v>
      </c>
      <c r="AJ133" s="42">
        <f t="shared" si="65"/>
        <v>0</v>
      </c>
      <c r="AK133" s="42">
        <f t="shared" si="66"/>
        <v>11.998244662990272</v>
      </c>
      <c r="AL133" s="42">
        <f t="shared" si="67"/>
        <v>11.998244662990272</v>
      </c>
      <c r="AM133" s="42">
        <f t="shared" si="68"/>
        <v>348.83785409064308</v>
      </c>
      <c r="AN133" s="65">
        <f t="shared" si="69"/>
        <v>0.19655469190382616</v>
      </c>
      <c r="AO133" s="42">
        <f t="shared" si="70"/>
        <v>24.797972069468297</v>
      </c>
      <c r="AP133" s="42">
        <f t="shared" si="71"/>
        <v>8.5701747592787658</v>
      </c>
      <c r="AQ133" s="42">
        <f t="shared" si="72"/>
        <v>8.5701747592787658</v>
      </c>
      <c r="AR133" s="42">
        <f t="shared" si="73"/>
        <v>348.83785409064308</v>
      </c>
      <c r="AS133" s="65">
        <f t="shared" si="74"/>
        <v>0.1770029999783492</v>
      </c>
      <c r="AT133" s="42">
        <f t="shared" si="75"/>
        <v>17.712837192477355</v>
      </c>
    </row>
    <row r="134" spans="1:46" x14ac:dyDescent="0.35">
      <c r="A134" s="66" t="str">
        <f>Weather_Site!A137</f>
        <v>Sat</v>
      </c>
      <c r="B134" s="67">
        <f>Weather_Site!B137</f>
        <v>0</v>
      </c>
      <c r="C134" s="68">
        <f>Weather_Site!C137</f>
        <v>0</v>
      </c>
      <c r="D134" s="66">
        <f>Weather_Site!D137</f>
        <v>0</v>
      </c>
      <c r="E134" s="66">
        <f>Weather_Site!E137</f>
        <v>0</v>
      </c>
      <c r="F134" s="66">
        <f>Weather_Site!F137</f>
        <v>0</v>
      </c>
      <c r="G134" s="66">
        <f>Weather_Site!G137</f>
        <v>0</v>
      </c>
      <c r="H134" s="48">
        <f>IF(Weather_Site!M137&lt;180,Weather_Site!M137+180,Weather_Site!M137-180)</f>
        <v>180</v>
      </c>
      <c r="I134" s="69">
        <f t="shared" si="38"/>
        <v>0.5583816659565537</v>
      </c>
      <c r="J134" s="70">
        <f t="shared" si="39"/>
        <v>9.5749999999999993</v>
      </c>
      <c r="K134" s="55">
        <f t="shared" si="40"/>
        <v>0.35554622857763796</v>
      </c>
      <c r="L134" s="55">
        <f t="shared" si="41"/>
        <v>0.35653500000000005</v>
      </c>
      <c r="M134" s="55">
        <f t="shared" si="42"/>
        <v>0.32869000000000004</v>
      </c>
      <c r="N134" s="55">
        <f t="shared" si="43"/>
        <v>0.35554622857763796</v>
      </c>
      <c r="O134" s="54">
        <f t="shared" si="44"/>
        <v>0.89274995615366604</v>
      </c>
      <c r="P134" s="55">
        <f t="shared" si="45"/>
        <v>1.7140349518557533E-2</v>
      </c>
      <c r="Q134" s="55" t="e">
        <f t="shared" si="46"/>
        <v>#NUM!</v>
      </c>
      <c r="R134" s="55">
        <f t="shared" si="47"/>
        <v>1.7140349518557533E-2</v>
      </c>
      <c r="S134" s="55" t="e">
        <f t="shared" si="48"/>
        <v>#NUM!</v>
      </c>
      <c r="T134" s="55" t="e">
        <f t="shared" si="49"/>
        <v>#NUM!</v>
      </c>
      <c r="U134" s="379">
        <f t="shared" si="50"/>
        <v>0</v>
      </c>
      <c r="V134" s="71">
        <f t="shared" si="51"/>
        <v>17.140349518557532</v>
      </c>
      <c r="W134" s="53">
        <f t="shared" si="52"/>
        <v>17.140349518557532</v>
      </c>
      <c r="X134" s="71">
        <f t="shared" si="53"/>
        <v>444.06201808262938</v>
      </c>
      <c r="Y134" s="72">
        <f t="shared" si="54"/>
        <v>0.50052126264423036</v>
      </c>
      <c r="Z134" s="53">
        <f t="shared" si="55"/>
        <v>53.13851157743207</v>
      </c>
      <c r="AA134" s="53">
        <f t="shared" si="56"/>
        <v>17.140349518557532</v>
      </c>
      <c r="AB134" s="53">
        <f t="shared" si="57"/>
        <v>17.140349518557532</v>
      </c>
      <c r="AC134" s="53">
        <f t="shared" si="58"/>
        <v>348.83785409064308</v>
      </c>
      <c r="AD134" s="72">
        <f t="shared" si="59"/>
        <v>0.21965677651711127</v>
      </c>
      <c r="AE134" s="53">
        <f t="shared" si="60"/>
        <v>35.425674384954711</v>
      </c>
      <c r="AF134" s="53">
        <f t="shared" si="61"/>
        <v>0</v>
      </c>
      <c r="AG134" s="53">
        <f t="shared" si="62"/>
        <v>0</v>
      </c>
      <c r="AH134" s="53">
        <f t="shared" si="63"/>
        <v>174.57763398530821</v>
      </c>
      <c r="AI134" s="72">
        <f t="shared" si="64"/>
        <v>3.038128512836093E-2</v>
      </c>
      <c r="AJ134" s="53">
        <f t="shared" si="65"/>
        <v>0</v>
      </c>
      <c r="AK134" s="53">
        <f t="shared" si="66"/>
        <v>11.998244662990272</v>
      </c>
      <c r="AL134" s="53">
        <f t="shared" si="67"/>
        <v>11.998244662990272</v>
      </c>
      <c r="AM134" s="53">
        <f t="shared" si="68"/>
        <v>348.83785409064308</v>
      </c>
      <c r="AN134" s="72">
        <f t="shared" si="69"/>
        <v>0.19655469190382616</v>
      </c>
      <c r="AO134" s="53">
        <f t="shared" si="70"/>
        <v>24.797972069468297</v>
      </c>
      <c r="AP134" s="53">
        <f t="shared" si="71"/>
        <v>8.5701747592787658</v>
      </c>
      <c r="AQ134" s="53">
        <f t="shared" si="72"/>
        <v>8.5701747592787658</v>
      </c>
      <c r="AR134" s="53">
        <f t="shared" si="73"/>
        <v>348.83785409064308</v>
      </c>
      <c r="AS134" s="72">
        <f t="shared" si="74"/>
        <v>0.1770029999783492</v>
      </c>
      <c r="AT134" s="53">
        <f t="shared" si="75"/>
        <v>17.712837192477355</v>
      </c>
    </row>
    <row r="135" spans="1:46" x14ac:dyDescent="0.35">
      <c r="A135" s="66" t="str">
        <f>Weather_Site!A138</f>
        <v>Sat</v>
      </c>
      <c r="B135" s="67">
        <f>Weather_Site!B138</f>
        <v>0</v>
      </c>
      <c r="C135" s="68">
        <f>Weather_Site!C138</f>
        <v>0</v>
      </c>
      <c r="D135" s="66">
        <f>Weather_Site!D138</f>
        <v>0</v>
      </c>
      <c r="E135" s="66">
        <f>Weather_Site!E138</f>
        <v>0</v>
      </c>
      <c r="F135" s="66">
        <f>Weather_Site!F138</f>
        <v>0</v>
      </c>
      <c r="G135" s="66">
        <f>Weather_Site!G138</f>
        <v>0</v>
      </c>
      <c r="H135" s="48">
        <f>IF(Weather_Site!M138&lt;180,Weather_Site!M138+180,Weather_Site!M138-180)</f>
        <v>180</v>
      </c>
      <c r="I135" s="69">
        <f t="shared" si="38"/>
        <v>0.5583816659565537</v>
      </c>
      <c r="J135" s="70">
        <f t="shared" si="39"/>
        <v>9.5749999999999993</v>
      </c>
      <c r="K135" s="55">
        <f t="shared" si="40"/>
        <v>0.35554622857763796</v>
      </c>
      <c r="L135" s="55">
        <f t="shared" si="41"/>
        <v>0.35653500000000005</v>
      </c>
      <c r="M135" s="55">
        <f t="shared" si="42"/>
        <v>0.32869000000000004</v>
      </c>
      <c r="N135" s="55">
        <f t="shared" si="43"/>
        <v>0.35554622857763796</v>
      </c>
      <c r="O135" s="54">
        <f t="shared" si="44"/>
        <v>0.89274995615366604</v>
      </c>
      <c r="P135" s="55">
        <f t="shared" si="45"/>
        <v>1.7140349518557533E-2</v>
      </c>
      <c r="Q135" s="55" t="e">
        <f t="shared" si="46"/>
        <v>#NUM!</v>
      </c>
      <c r="R135" s="55">
        <f t="shared" si="47"/>
        <v>1.7140349518557533E-2</v>
      </c>
      <c r="S135" s="55" t="e">
        <f t="shared" si="48"/>
        <v>#NUM!</v>
      </c>
      <c r="T135" s="55" t="e">
        <f t="shared" si="49"/>
        <v>#NUM!</v>
      </c>
      <c r="U135" s="379">
        <f t="shared" si="50"/>
        <v>0</v>
      </c>
      <c r="V135" s="71">
        <f t="shared" si="51"/>
        <v>17.140349518557532</v>
      </c>
      <c r="W135" s="53">
        <f t="shared" si="52"/>
        <v>17.140349518557532</v>
      </c>
      <c r="X135" s="71">
        <f t="shared" si="53"/>
        <v>444.06201808262938</v>
      </c>
      <c r="Y135" s="72">
        <f t="shared" si="54"/>
        <v>0.50052126264423036</v>
      </c>
      <c r="Z135" s="53">
        <f t="shared" si="55"/>
        <v>53.13851157743207</v>
      </c>
      <c r="AA135" s="53">
        <f t="shared" si="56"/>
        <v>17.140349518557532</v>
      </c>
      <c r="AB135" s="53">
        <f t="shared" si="57"/>
        <v>17.140349518557532</v>
      </c>
      <c r="AC135" s="53">
        <f t="shared" si="58"/>
        <v>348.83785409064308</v>
      </c>
      <c r="AD135" s="72">
        <f t="shared" si="59"/>
        <v>0.21965677651711127</v>
      </c>
      <c r="AE135" s="53">
        <f t="shared" si="60"/>
        <v>35.425674384954711</v>
      </c>
      <c r="AF135" s="53">
        <f t="shared" si="61"/>
        <v>0</v>
      </c>
      <c r="AG135" s="53">
        <f t="shared" si="62"/>
        <v>0</v>
      </c>
      <c r="AH135" s="53">
        <f t="shared" si="63"/>
        <v>174.57763398530821</v>
      </c>
      <c r="AI135" s="72">
        <f t="shared" si="64"/>
        <v>3.038128512836093E-2</v>
      </c>
      <c r="AJ135" s="53">
        <f t="shared" si="65"/>
        <v>0</v>
      </c>
      <c r="AK135" s="53">
        <f t="shared" si="66"/>
        <v>11.998244662990272</v>
      </c>
      <c r="AL135" s="53">
        <f t="shared" si="67"/>
        <v>11.998244662990272</v>
      </c>
      <c r="AM135" s="53">
        <f t="shared" si="68"/>
        <v>348.83785409064308</v>
      </c>
      <c r="AN135" s="72">
        <f t="shared" si="69"/>
        <v>0.19655469190382616</v>
      </c>
      <c r="AO135" s="53">
        <f t="shared" si="70"/>
        <v>24.797972069468297</v>
      </c>
      <c r="AP135" s="53">
        <f t="shared" si="71"/>
        <v>8.5701747592787658</v>
      </c>
      <c r="AQ135" s="53">
        <f t="shared" si="72"/>
        <v>8.5701747592787658</v>
      </c>
      <c r="AR135" s="53">
        <f t="shared" si="73"/>
        <v>348.83785409064308</v>
      </c>
      <c r="AS135" s="72">
        <f t="shared" si="74"/>
        <v>0.1770029999783492</v>
      </c>
      <c r="AT135" s="53">
        <f t="shared" si="75"/>
        <v>17.712837192477355</v>
      </c>
    </row>
    <row r="136" spans="1:46" x14ac:dyDescent="0.35">
      <c r="A136" s="66" t="str">
        <f>Weather_Site!A139</f>
        <v>Sat</v>
      </c>
      <c r="B136" s="67">
        <f>Weather_Site!B139</f>
        <v>0</v>
      </c>
      <c r="C136" s="68">
        <f>Weather_Site!C139</f>
        <v>0</v>
      </c>
      <c r="D136" s="66">
        <f>Weather_Site!D139</f>
        <v>0</v>
      </c>
      <c r="E136" s="66">
        <f>Weather_Site!E139</f>
        <v>0</v>
      </c>
      <c r="F136" s="66">
        <f>Weather_Site!F139</f>
        <v>0</v>
      </c>
      <c r="G136" s="66">
        <f>Weather_Site!G139</f>
        <v>0</v>
      </c>
      <c r="H136" s="48">
        <f>IF(Weather_Site!M139&lt;180,Weather_Site!M139+180,Weather_Site!M139-180)</f>
        <v>180</v>
      </c>
      <c r="I136" s="69">
        <f t="shared" si="38"/>
        <v>0.5583816659565537</v>
      </c>
      <c r="J136" s="70">
        <f t="shared" si="39"/>
        <v>9.5749999999999993</v>
      </c>
      <c r="K136" s="55">
        <f t="shared" si="40"/>
        <v>0.35554622857763796</v>
      </c>
      <c r="L136" s="55">
        <f t="shared" si="41"/>
        <v>0.35653500000000005</v>
      </c>
      <c r="M136" s="55">
        <f t="shared" si="42"/>
        <v>0.32869000000000004</v>
      </c>
      <c r="N136" s="55">
        <f t="shared" si="43"/>
        <v>0.35554622857763796</v>
      </c>
      <c r="O136" s="54">
        <f t="shared" si="44"/>
        <v>0.89274995615366604</v>
      </c>
      <c r="P136" s="55">
        <f t="shared" si="45"/>
        <v>1.7140349518557533E-2</v>
      </c>
      <c r="Q136" s="55" t="e">
        <f t="shared" si="46"/>
        <v>#NUM!</v>
      </c>
      <c r="R136" s="55">
        <f t="shared" si="47"/>
        <v>1.7140349518557533E-2</v>
      </c>
      <c r="S136" s="55" t="e">
        <f t="shared" si="48"/>
        <v>#NUM!</v>
      </c>
      <c r="T136" s="55" t="e">
        <f t="shared" si="49"/>
        <v>#NUM!</v>
      </c>
      <c r="U136" s="379">
        <f t="shared" si="50"/>
        <v>0</v>
      </c>
      <c r="V136" s="71">
        <f t="shared" si="51"/>
        <v>17.140349518557532</v>
      </c>
      <c r="W136" s="53">
        <f t="shared" si="52"/>
        <v>17.140349518557532</v>
      </c>
      <c r="X136" s="71">
        <f t="shared" si="53"/>
        <v>444.06201808262938</v>
      </c>
      <c r="Y136" s="72">
        <f t="shared" si="54"/>
        <v>0.50052126264423036</v>
      </c>
      <c r="Z136" s="53">
        <f t="shared" si="55"/>
        <v>53.13851157743207</v>
      </c>
      <c r="AA136" s="53">
        <f t="shared" si="56"/>
        <v>17.140349518557532</v>
      </c>
      <c r="AB136" s="53">
        <f t="shared" si="57"/>
        <v>17.140349518557532</v>
      </c>
      <c r="AC136" s="53">
        <f t="shared" si="58"/>
        <v>348.83785409064308</v>
      </c>
      <c r="AD136" s="72">
        <f t="shared" si="59"/>
        <v>0.21965677651711127</v>
      </c>
      <c r="AE136" s="53">
        <f t="shared" si="60"/>
        <v>35.425674384954711</v>
      </c>
      <c r="AF136" s="53">
        <f t="shared" si="61"/>
        <v>0</v>
      </c>
      <c r="AG136" s="53">
        <f t="shared" si="62"/>
        <v>0</v>
      </c>
      <c r="AH136" s="53">
        <f t="shared" si="63"/>
        <v>174.57763398530821</v>
      </c>
      <c r="AI136" s="72">
        <f t="shared" si="64"/>
        <v>3.038128512836093E-2</v>
      </c>
      <c r="AJ136" s="53">
        <f t="shared" si="65"/>
        <v>0</v>
      </c>
      <c r="AK136" s="53">
        <f t="shared" si="66"/>
        <v>11.998244662990272</v>
      </c>
      <c r="AL136" s="53">
        <f t="shared" si="67"/>
        <v>11.998244662990272</v>
      </c>
      <c r="AM136" s="53">
        <f t="shared" si="68"/>
        <v>348.83785409064308</v>
      </c>
      <c r="AN136" s="72">
        <f t="shared" si="69"/>
        <v>0.19655469190382616</v>
      </c>
      <c r="AO136" s="53">
        <f t="shared" si="70"/>
        <v>24.797972069468297</v>
      </c>
      <c r="AP136" s="53">
        <f t="shared" si="71"/>
        <v>8.5701747592787658</v>
      </c>
      <c r="AQ136" s="53">
        <f t="shared" si="72"/>
        <v>8.5701747592787658</v>
      </c>
      <c r="AR136" s="53">
        <f t="shared" si="73"/>
        <v>348.83785409064308</v>
      </c>
      <c r="AS136" s="72">
        <f t="shared" si="74"/>
        <v>0.1770029999783492</v>
      </c>
      <c r="AT136" s="53">
        <f t="shared" si="75"/>
        <v>17.712837192477355</v>
      </c>
    </row>
    <row r="137" spans="1:46" x14ac:dyDescent="0.35">
      <c r="A137" s="66" t="str">
        <f>Weather_Site!A140</f>
        <v>Sat</v>
      </c>
      <c r="B137" s="67">
        <f>Weather_Site!B140</f>
        <v>0</v>
      </c>
      <c r="C137" s="68">
        <f>Weather_Site!C140</f>
        <v>0</v>
      </c>
      <c r="D137" s="66">
        <f>Weather_Site!D140</f>
        <v>0</v>
      </c>
      <c r="E137" s="66">
        <f>Weather_Site!E140</f>
        <v>0</v>
      </c>
      <c r="F137" s="66">
        <f>Weather_Site!F140</f>
        <v>0</v>
      </c>
      <c r="G137" s="66">
        <f>Weather_Site!G140</f>
        <v>0</v>
      </c>
      <c r="H137" s="48">
        <f>IF(Weather_Site!M140&lt;180,Weather_Site!M140+180,Weather_Site!M140-180)</f>
        <v>180</v>
      </c>
      <c r="I137" s="69">
        <f t="shared" si="38"/>
        <v>0.5583816659565537</v>
      </c>
      <c r="J137" s="70">
        <f t="shared" si="39"/>
        <v>9.5749999999999993</v>
      </c>
      <c r="K137" s="55">
        <f t="shared" si="40"/>
        <v>0.35554622857763796</v>
      </c>
      <c r="L137" s="55">
        <f t="shared" si="41"/>
        <v>0.35653500000000005</v>
      </c>
      <c r="M137" s="55">
        <f t="shared" si="42"/>
        <v>0.32869000000000004</v>
      </c>
      <c r="N137" s="55">
        <f t="shared" si="43"/>
        <v>0.35554622857763796</v>
      </c>
      <c r="O137" s="54">
        <f t="shared" si="44"/>
        <v>0.89274995615366604</v>
      </c>
      <c r="P137" s="55">
        <f t="shared" si="45"/>
        <v>1.7140349518557533E-2</v>
      </c>
      <c r="Q137" s="55" t="e">
        <f t="shared" si="46"/>
        <v>#NUM!</v>
      </c>
      <c r="R137" s="55">
        <f t="shared" si="47"/>
        <v>1.7140349518557533E-2</v>
      </c>
      <c r="S137" s="55" t="e">
        <f t="shared" si="48"/>
        <v>#NUM!</v>
      </c>
      <c r="T137" s="55" t="e">
        <f t="shared" si="49"/>
        <v>#NUM!</v>
      </c>
      <c r="U137" s="379">
        <f t="shared" si="50"/>
        <v>0</v>
      </c>
      <c r="V137" s="71">
        <f t="shared" si="51"/>
        <v>17.140349518557532</v>
      </c>
      <c r="W137" s="53">
        <f t="shared" si="52"/>
        <v>17.140349518557532</v>
      </c>
      <c r="X137" s="71">
        <f t="shared" si="53"/>
        <v>444.06201808262938</v>
      </c>
      <c r="Y137" s="72">
        <f t="shared" si="54"/>
        <v>0.50052126264423036</v>
      </c>
      <c r="Z137" s="53">
        <f t="shared" si="55"/>
        <v>53.13851157743207</v>
      </c>
      <c r="AA137" s="53">
        <f t="shared" si="56"/>
        <v>17.140349518557532</v>
      </c>
      <c r="AB137" s="53">
        <f t="shared" si="57"/>
        <v>17.140349518557532</v>
      </c>
      <c r="AC137" s="53">
        <f t="shared" si="58"/>
        <v>348.83785409064308</v>
      </c>
      <c r="AD137" s="72">
        <f t="shared" si="59"/>
        <v>0.21965677651711127</v>
      </c>
      <c r="AE137" s="53">
        <f t="shared" si="60"/>
        <v>35.425674384954711</v>
      </c>
      <c r="AF137" s="53">
        <f t="shared" si="61"/>
        <v>0</v>
      </c>
      <c r="AG137" s="53">
        <f t="shared" si="62"/>
        <v>0</v>
      </c>
      <c r="AH137" s="53">
        <f t="shared" si="63"/>
        <v>174.57763398530821</v>
      </c>
      <c r="AI137" s="72">
        <f t="shared" si="64"/>
        <v>3.038128512836093E-2</v>
      </c>
      <c r="AJ137" s="53">
        <f t="shared" si="65"/>
        <v>0</v>
      </c>
      <c r="AK137" s="53">
        <f t="shared" si="66"/>
        <v>11.998244662990272</v>
      </c>
      <c r="AL137" s="53">
        <f t="shared" si="67"/>
        <v>11.998244662990272</v>
      </c>
      <c r="AM137" s="53">
        <f t="shared" si="68"/>
        <v>348.83785409064308</v>
      </c>
      <c r="AN137" s="72">
        <f t="shared" si="69"/>
        <v>0.19655469190382616</v>
      </c>
      <c r="AO137" s="53">
        <f t="shared" si="70"/>
        <v>24.797972069468297</v>
      </c>
      <c r="AP137" s="53">
        <f t="shared" si="71"/>
        <v>8.5701747592787658</v>
      </c>
      <c r="AQ137" s="53">
        <f t="shared" si="72"/>
        <v>8.5701747592787658</v>
      </c>
      <c r="AR137" s="53">
        <f t="shared" si="73"/>
        <v>348.83785409064308</v>
      </c>
      <c r="AS137" s="72">
        <f t="shared" si="74"/>
        <v>0.1770029999783492</v>
      </c>
      <c r="AT137" s="53">
        <f t="shared" si="75"/>
        <v>17.712837192477355</v>
      </c>
    </row>
    <row r="138" spans="1:46" x14ac:dyDescent="0.35">
      <c r="A138" s="66" t="str">
        <f>Weather_Site!A141</f>
        <v>Sat</v>
      </c>
      <c r="B138" s="67">
        <f>Weather_Site!B141</f>
        <v>0</v>
      </c>
      <c r="C138" s="68">
        <f>Weather_Site!C141</f>
        <v>0</v>
      </c>
      <c r="D138" s="66">
        <f>Weather_Site!D141</f>
        <v>0</v>
      </c>
      <c r="E138" s="66">
        <f>Weather_Site!E141</f>
        <v>0</v>
      </c>
      <c r="F138" s="66">
        <f>Weather_Site!F141</f>
        <v>0</v>
      </c>
      <c r="G138" s="66">
        <f>Weather_Site!G141</f>
        <v>0</v>
      </c>
      <c r="H138" s="48">
        <f>IF(Weather_Site!M141&lt;180,Weather_Site!M141+180,Weather_Site!M141-180)</f>
        <v>180</v>
      </c>
      <c r="I138" s="69">
        <f t="shared" ref="I138:I148" si="76">10^(0.009254-0.004096*(100-$C$4)^1.536+0.01201*D138+0.2789*G138^0.5-0.09577*E138^0.5)</f>
        <v>0.5583816659565537</v>
      </c>
      <c r="J138" s="70">
        <f t="shared" ref="J138:J148" si="77">-0.19625*D138+0.1356*E138+9.575</f>
        <v>9.5749999999999993</v>
      </c>
      <c r="K138" s="55">
        <f t="shared" ref="K138:K148" si="78">EXP(-0.108*J138)</f>
        <v>0.35554622857763796</v>
      </c>
      <c r="L138" s="55">
        <f t="shared" ref="L138:L148" si="79">MAX(0.001,(0.684-0.0342*J138))</f>
        <v>0.35653500000000005</v>
      </c>
      <c r="M138" s="55">
        <f t="shared" ref="M138:M148" si="80">MAX(0.001,(0.547-0.0228*J138))</f>
        <v>0.32869000000000004</v>
      </c>
      <c r="N138" s="55">
        <f t="shared" ref="N138:N148" si="81">IF(J138&lt;12,K138,IF(G138&gt;10,M138,L138))</f>
        <v>0.35554622857763796</v>
      </c>
      <c r="O138" s="54">
        <f t="shared" ref="O138:O148" si="82">1.036/(1+103.989*EXP(-0.0996*($C$4-20)))</f>
        <v>0.89274995615366604</v>
      </c>
      <c r="P138" s="55">
        <f t="shared" ref="P138:P148" si="83">(0.054+0.269*G138)*N138*O138</f>
        <v>1.7140349518557533E-2</v>
      </c>
      <c r="Q138" s="55" t="e">
        <f t="shared" ref="Q138:Q148" si="84">(1.4+0.838*(G138-5)^0.844)*N138*O138</f>
        <v>#NUM!</v>
      </c>
      <c r="R138" s="55">
        <f t="shared" ref="R138:R148" si="85">(0.054+0.209*G138)*N138*O138</f>
        <v>1.7140349518557533E-2</v>
      </c>
      <c r="S138" s="55" t="e">
        <f t="shared" ref="S138:S148" si="86">(1.1+0.715*(G138-5)^0.844)*N138*O138</f>
        <v>#NUM!</v>
      </c>
      <c r="T138" s="55" t="e">
        <f t="shared" ref="T138:T148" si="87">(0.55+0.357*(G138-5)^0.844)*N138*O138</f>
        <v>#NUM!</v>
      </c>
      <c r="U138" s="379">
        <f t="shared" ref="U138:U148" si="88">O$5</f>
        <v>0</v>
      </c>
      <c r="V138" s="71">
        <f t="shared" ref="V138:V148" si="89">IF(G138&lt;5,P138*1000,Q138*1000)</f>
        <v>17.140349518557532</v>
      </c>
      <c r="W138" s="53">
        <f t="shared" ref="W138:W148" si="90">V138*1.0715^U138</f>
        <v>17.140349518557532</v>
      </c>
      <c r="X138" s="71">
        <f t="shared" ref="X138:X148" si="91">(0.054+0.269*5)*N138*O138*1000</f>
        <v>444.06201808262938</v>
      </c>
      <c r="Y138" s="72">
        <f t="shared" ref="Y138:Y148" si="92">(0.003595*55.816+101.04*(W138/1000)^0.3167)/(55.816+(W138/1000)^0.3167)</f>
        <v>0.50052126264423036</v>
      </c>
      <c r="Z138" s="53">
        <f t="shared" ref="Z138:Z148" si="93">516.7*W138*6/1000</f>
        <v>53.13851157743207</v>
      </c>
      <c r="AA138" s="53">
        <f t="shared" ref="AA138:AA148" si="94">IF($G138&lt;5,$R138*1000,$S138*1000)</f>
        <v>17.140349518557532</v>
      </c>
      <c r="AB138" s="53">
        <f t="shared" ref="AB138:AB148" si="95">$AA138*1.0715^U138</f>
        <v>17.140349518557532</v>
      </c>
      <c r="AC138" s="53">
        <f t="shared" ref="AC138:AC148" si="96">(0.054+0.209*5)*$N138*$O138*1000</f>
        <v>348.83785409064308</v>
      </c>
      <c r="AD138" s="72">
        <f t="shared" ref="AD138:AD148" si="97">(0.001316*149.4025+117.22*($AB138/1000)^0.3141)/(149.4025+($AB138/1000)^0.3141)</f>
        <v>0.21965677651711127</v>
      </c>
      <c r="AE138" s="53">
        <f t="shared" ref="AE138:AE148" si="98">516.7*$AB138*4/1000</f>
        <v>35.425674384954711</v>
      </c>
      <c r="AF138" s="53">
        <f t="shared" ref="AF138:AF148" si="99">IF(G138&lt;5,0,T138*1000)</f>
        <v>0</v>
      </c>
      <c r="AG138" s="53">
        <f t="shared" ref="AG138:AG148" si="100">AF138*1.0715^U138</f>
        <v>0</v>
      </c>
      <c r="AH138" s="53">
        <f t="shared" ref="AH138:AH148" si="101">(0.55+0.357*(5-5)^0.844)*N138*O138*1000</f>
        <v>174.57763398530821</v>
      </c>
      <c r="AI138" s="72">
        <f t="shared" ref="AI138:AI148" si="102">1/(32.915-29.388*(AG138/1000)^0.02969)</f>
        <v>3.038128512836093E-2</v>
      </c>
      <c r="AJ138" s="53">
        <f t="shared" ref="AJ138:AJ148" si="103">516.7*AG138*1.5/1000</f>
        <v>0</v>
      </c>
      <c r="AK138" s="53">
        <f t="shared" ref="AK138:AK148" si="104">IF($G138&lt;5,$R138*1000*0.7,$S138*1000*0.7)</f>
        <v>11.998244662990272</v>
      </c>
      <c r="AL138" s="53">
        <f t="shared" ref="AL138:AL148" si="105">AK138*1.0715^U138</f>
        <v>11.998244662990272</v>
      </c>
      <c r="AM138" s="53">
        <f t="shared" ref="AM138:AM148" si="106">(0.054+0.209*5)*$N138*$O138*1000</f>
        <v>348.83785409064308</v>
      </c>
      <c r="AN138" s="72">
        <f t="shared" ref="AN138:AN148" si="107">(0.001316*149.4025+117.22*(AL138/1000)^0.3141)/(149.4025+(AL138/1000)^0.3141)</f>
        <v>0.19655469190382616</v>
      </c>
      <c r="AO138" s="53">
        <f t="shared" ref="AO138:AO148" si="108">516.7*AL138*4/1000</f>
        <v>24.797972069468297</v>
      </c>
      <c r="AP138" s="53">
        <f t="shared" ref="AP138:AP148" si="109">IF($G138&lt;5,$R138*1000*0.5,$S138*1000*0.5)</f>
        <v>8.5701747592787658</v>
      </c>
      <c r="AQ138" s="53">
        <f t="shared" ref="AQ138:AQ148" si="110">AP138*1.0715^U138</f>
        <v>8.5701747592787658</v>
      </c>
      <c r="AR138" s="53">
        <f t="shared" ref="AR138:AR148" si="111">(0.054+0.209*5)*$N138*$O138*1000</f>
        <v>348.83785409064308</v>
      </c>
      <c r="AS138" s="72">
        <f t="shared" ref="AS138:AS148" si="112">(0.001316*149.4025+117.22*(AQ138/1000)^0.3141)/(149.4025+(AQ138/1000)^0.3141)</f>
        <v>0.1770029999783492</v>
      </c>
      <c r="AT138" s="53">
        <f t="shared" ref="AT138:AT148" si="113">516.7*AQ138*4/1000</f>
        <v>17.712837192477355</v>
      </c>
    </row>
    <row r="139" spans="1:46" x14ac:dyDescent="0.35">
      <c r="A139" s="3" t="str">
        <f>Weather_Site!A142</f>
        <v>Sat</v>
      </c>
      <c r="B139" s="58">
        <f>Weather_Site!B142</f>
        <v>0</v>
      </c>
      <c r="C139" s="59">
        <f>Weather_Site!C142</f>
        <v>0</v>
      </c>
      <c r="D139" s="3">
        <f>Weather_Site!D142</f>
        <v>0</v>
      </c>
      <c r="E139" s="3">
        <f>Weather_Site!E142</f>
        <v>0</v>
      </c>
      <c r="F139" s="3">
        <f>Weather_Site!F142</f>
        <v>0</v>
      </c>
      <c r="G139" s="3">
        <f>Weather_Site!G142</f>
        <v>0</v>
      </c>
      <c r="H139" s="27">
        <f>IF(Weather_Site!M142&lt;180,Weather_Site!M142+180,Weather_Site!M142-180)</f>
        <v>180</v>
      </c>
      <c r="I139" s="60">
        <f t="shared" si="76"/>
        <v>0.5583816659565537</v>
      </c>
      <c r="J139" s="61">
        <f t="shared" si="77"/>
        <v>9.5749999999999993</v>
      </c>
      <c r="K139" s="30">
        <f t="shared" si="78"/>
        <v>0.35554622857763796</v>
      </c>
      <c r="L139" s="30">
        <f t="shared" si="79"/>
        <v>0.35653500000000005</v>
      </c>
      <c r="M139" s="30">
        <f t="shared" si="80"/>
        <v>0.32869000000000004</v>
      </c>
      <c r="N139" s="30">
        <f t="shared" si="81"/>
        <v>0.35554622857763796</v>
      </c>
      <c r="O139" s="31">
        <f t="shared" si="82"/>
        <v>0.89274995615366604</v>
      </c>
      <c r="P139" s="30">
        <f t="shared" si="83"/>
        <v>1.7140349518557533E-2</v>
      </c>
      <c r="Q139" s="62" t="e">
        <f t="shared" si="84"/>
        <v>#NUM!</v>
      </c>
      <c r="R139" s="62">
        <f t="shared" si="85"/>
        <v>1.7140349518557533E-2</v>
      </c>
      <c r="S139" s="62" t="e">
        <f t="shared" si="86"/>
        <v>#NUM!</v>
      </c>
      <c r="T139" s="62" t="e">
        <f t="shared" si="87"/>
        <v>#NUM!</v>
      </c>
      <c r="U139" s="379">
        <f t="shared" si="88"/>
        <v>0</v>
      </c>
      <c r="V139" s="63">
        <f t="shared" si="89"/>
        <v>17.140349518557532</v>
      </c>
      <c r="W139" s="42">
        <f t="shared" si="90"/>
        <v>17.140349518557532</v>
      </c>
      <c r="X139" s="63">
        <f t="shared" si="91"/>
        <v>444.06201808262938</v>
      </c>
      <c r="Y139" s="65">
        <f t="shared" si="92"/>
        <v>0.50052126264423036</v>
      </c>
      <c r="Z139" s="42">
        <f t="shared" si="93"/>
        <v>53.13851157743207</v>
      </c>
      <c r="AA139" s="42">
        <f t="shared" si="94"/>
        <v>17.140349518557532</v>
      </c>
      <c r="AB139" s="42">
        <f t="shared" si="95"/>
        <v>17.140349518557532</v>
      </c>
      <c r="AC139" s="42">
        <f t="shared" si="96"/>
        <v>348.83785409064308</v>
      </c>
      <c r="AD139" s="65">
        <f t="shared" si="97"/>
        <v>0.21965677651711127</v>
      </c>
      <c r="AE139" s="42">
        <f t="shared" si="98"/>
        <v>35.425674384954711</v>
      </c>
      <c r="AF139" s="42">
        <f t="shared" si="99"/>
        <v>0</v>
      </c>
      <c r="AG139" s="42">
        <f t="shared" si="100"/>
        <v>0</v>
      </c>
      <c r="AH139" s="42">
        <f t="shared" si="101"/>
        <v>174.57763398530821</v>
      </c>
      <c r="AI139" s="65">
        <f t="shared" si="102"/>
        <v>3.038128512836093E-2</v>
      </c>
      <c r="AJ139" s="42">
        <f t="shared" si="103"/>
        <v>0</v>
      </c>
      <c r="AK139" s="42">
        <f t="shared" si="104"/>
        <v>11.998244662990272</v>
      </c>
      <c r="AL139" s="42">
        <f t="shared" si="105"/>
        <v>11.998244662990272</v>
      </c>
      <c r="AM139" s="42">
        <f t="shared" si="106"/>
        <v>348.83785409064308</v>
      </c>
      <c r="AN139" s="65">
        <f t="shared" si="107"/>
        <v>0.19655469190382616</v>
      </c>
      <c r="AO139" s="42">
        <f t="shared" si="108"/>
        <v>24.797972069468297</v>
      </c>
      <c r="AP139" s="42">
        <f t="shared" si="109"/>
        <v>8.5701747592787658</v>
      </c>
      <c r="AQ139" s="42">
        <f t="shared" si="110"/>
        <v>8.5701747592787658</v>
      </c>
      <c r="AR139" s="42">
        <f t="shared" si="111"/>
        <v>348.83785409064308</v>
      </c>
      <c r="AS139" s="65">
        <f t="shared" si="112"/>
        <v>0.1770029999783492</v>
      </c>
      <c r="AT139" s="42">
        <f t="shared" si="113"/>
        <v>17.712837192477355</v>
      </c>
    </row>
    <row r="140" spans="1:46" x14ac:dyDescent="0.35">
      <c r="A140" s="3" t="str">
        <f>Weather_Site!A143</f>
        <v>Sat</v>
      </c>
      <c r="B140" s="58">
        <f>Weather_Site!B143</f>
        <v>0</v>
      </c>
      <c r="C140" s="59">
        <f>Weather_Site!C143</f>
        <v>0</v>
      </c>
      <c r="D140" s="3">
        <f>Weather_Site!D143</f>
        <v>0</v>
      </c>
      <c r="E140" s="3">
        <f>Weather_Site!E143</f>
        <v>0</v>
      </c>
      <c r="F140" s="3">
        <f>Weather_Site!F143</f>
        <v>0</v>
      </c>
      <c r="G140" s="3">
        <f>Weather_Site!G143</f>
        <v>0</v>
      </c>
      <c r="H140" s="27">
        <f>IF(Weather_Site!M143&lt;180,Weather_Site!M143+180,Weather_Site!M143-180)</f>
        <v>180</v>
      </c>
      <c r="I140" s="60">
        <f t="shared" si="76"/>
        <v>0.5583816659565537</v>
      </c>
      <c r="J140" s="61">
        <f t="shared" si="77"/>
        <v>9.5749999999999993</v>
      </c>
      <c r="K140" s="30">
        <f t="shared" si="78"/>
        <v>0.35554622857763796</v>
      </c>
      <c r="L140" s="30">
        <f t="shared" si="79"/>
        <v>0.35653500000000005</v>
      </c>
      <c r="M140" s="30">
        <f t="shared" si="80"/>
        <v>0.32869000000000004</v>
      </c>
      <c r="N140" s="30">
        <f t="shared" si="81"/>
        <v>0.35554622857763796</v>
      </c>
      <c r="O140" s="31">
        <f t="shared" si="82"/>
        <v>0.89274995615366604</v>
      </c>
      <c r="P140" s="30">
        <f t="shared" si="83"/>
        <v>1.7140349518557533E-2</v>
      </c>
      <c r="Q140" s="62" t="e">
        <f t="shared" si="84"/>
        <v>#NUM!</v>
      </c>
      <c r="R140" s="62">
        <f t="shared" si="85"/>
        <v>1.7140349518557533E-2</v>
      </c>
      <c r="S140" s="62" t="e">
        <f t="shared" si="86"/>
        <v>#NUM!</v>
      </c>
      <c r="T140" s="62" t="e">
        <f t="shared" si="87"/>
        <v>#NUM!</v>
      </c>
      <c r="U140" s="379">
        <f t="shared" si="88"/>
        <v>0</v>
      </c>
      <c r="V140" s="63">
        <f t="shared" si="89"/>
        <v>17.140349518557532</v>
      </c>
      <c r="W140" s="42">
        <f t="shared" si="90"/>
        <v>17.140349518557532</v>
      </c>
      <c r="X140" s="63">
        <f t="shared" si="91"/>
        <v>444.06201808262938</v>
      </c>
      <c r="Y140" s="65">
        <f t="shared" si="92"/>
        <v>0.50052126264423036</v>
      </c>
      <c r="Z140" s="42">
        <f t="shared" si="93"/>
        <v>53.13851157743207</v>
      </c>
      <c r="AA140" s="42">
        <f t="shared" si="94"/>
        <v>17.140349518557532</v>
      </c>
      <c r="AB140" s="42">
        <f t="shared" si="95"/>
        <v>17.140349518557532</v>
      </c>
      <c r="AC140" s="42">
        <f t="shared" si="96"/>
        <v>348.83785409064308</v>
      </c>
      <c r="AD140" s="65">
        <f t="shared" si="97"/>
        <v>0.21965677651711127</v>
      </c>
      <c r="AE140" s="42">
        <f t="shared" si="98"/>
        <v>35.425674384954711</v>
      </c>
      <c r="AF140" s="42">
        <f t="shared" si="99"/>
        <v>0</v>
      </c>
      <c r="AG140" s="42">
        <f t="shared" si="100"/>
        <v>0</v>
      </c>
      <c r="AH140" s="42">
        <f t="shared" si="101"/>
        <v>174.57763398530821</v>
      </c>
      <c r="AI140" s="65">
        <f t="shared" si="102"/>
        <v>3.038128512836093E-2</v>
      </c>
      <c r="AJ140" s="42">
        <f t="shared" si="103"/>
        <v>0</v>
      </c>
      <c r="AK140" s="42">
        <f t="shared" si="104"/>
        <v>11.998244662990272</v>
      </c>
      <c r="AL140" s="42">
        <f t="shared" si="105"/>
        <v>11.998244662990272</v>
      </c>
      <c r="AM140" s="42">
        <f t="shared" si="106"/>
        <v>348.83785409064308</v>
      </c>
      <c r="AN140" s="65">
        <f t="shared" si="107"/>
        <v>0.19655469190382616</v>
      </c>
      <c r="AO140" s="42">
        <f t="shared" si="108"/>
        <v>24.797972069468297</v>
      </c>
      <c r="AP140" s="42">
        <f t="shared" si="109"/>
        <v>8.5701747592787658</v>
      </c>
      <c r="AQ140" s="42">
        <f t="shared" si="110"/>
        <v>8.5701747592787658</v>
      </c>
      <c r="AR140" s="42">
        <f t="shared" si="111"/>
        <v>348.83785409064308</v>
      </c>
      <c r="AS140" s="65">
        <f t="shared" si="112"/>
        <v>0.1770029999783492</v>
      </c>
      <c r="AT140" s="42">
        <f t="shared" si="113"/>
        <v>17.712837192477355</v>
      </c>
    </row>
    <row r="141" spans="1:46" x14ac:dyDescent="0.35">
      <c r="A141" s="3" t="str">
        <f>Weather_Site!A144</f>
        <v>Sat</v>
      </c>
      <c r="B141" s="58">
        <f>Weather_Site!B144</f>
        <v>0</v>
      </c>
      <c r="C141" s="59">
        <f>Weather_Site!C144</f>
        <v>0</v>
      </c>
      <c r="D141" s="3">
        <f>Weather_Site!D144</f>
        <v>0</v>
      </c>
      <c r="E141" s="3">
        <f>Weather_Site!E144</f>
        <v>0</v>
      </c>
      <c r="F141" s="3">
        <f>Weather_Site!F144</f>
        <v>0</v>
      </c>
      <c r="G141" s="3">
        <f>Weather_Site!G144</f>
        <v>0</v>
      </c>
      <c r="H141" s="27">
        <f>IF(Weather_Site!M144&lt;180,Weather_Site!M144+180,Weather_Site!M144-180)</f>
        <v>180</v>
      </c>
      <c r="I141" s="60">
        <f t="shared" si="76"/>
        <v>0.5583816659565537</v>
      </c>
      <c r="J141" s="61">
        <f t="shared" si="77"/>
        <v>9.5749999999999993</v>
      </c>
      <c r="K141" s="30">
        <f t="shared" si="78"/>
        <v>0.35554622857763796</v>
      </c>
      <c r="L141" s="30">
        <f t="shared" si="79"/>
        <v>0.35653500000000005</v>
      </c>
      <c r="M141" s="30">
        <f t="shared" si="80"/>
        <v>0.32869000000000004</v>
      </c>
      <c r="N141" s="30">
        <f t="shared" si="81"/>
        <v>0.35554622857763796</v>
      </c>
      <c r="O141" s="31">
        <f t="shared" si="82"/>
        <v>0.89274995615366604</v>
      </c>
      <c r="P141" s="30">
        <f t="shared" si="83"/>
        <v>1.7140349518557533E-2</v>
      </c>
      <c r="Q141" s="62" t="e">
        <f t="shared" si="84"/>
        <v>#NUM!</v>
      </c>
      <c r="R141" s="62">
        <f t="shared" si="85"/>
        <v>1.7140349518557533E-2</v>
      </c>
      <c r="S141" s="62" t="e">
        <f t="shared" si="86"/>
        <v>#NUM!</v>
      </c>
      <c r="T141" s="62" t="e">
        <f t="shared" si="87"/>
        <v>#NUM!</v>
      </c>
      <c r="U141" s="379">
        <f t="shared" si="88"/>
        <v>0</v>
      </c>
      <c r="V141" s="63">
        <f t="shared" si="89"/>
        <v>17.140349518557532</v>
      </c>
      <c r="W141" s="42">
        <f t="shared" si="90"/>
        <v>17.140349518557532</v>
      </c>
      <c r="X141" s="63">
        <f t="shared" si="91"/>
        <v>444.06201808262938</v>
      </c>
      <c r="Y141" s="65">
        <f t="shared" si="92"/>
        <v>0.50052126264423036</v>
      </c>
      <c r="Z141" s="42">
        <f t="shared" si="93"/>
        <v>53.13851157743207</v>
      </c>
      <c r="AA141" s="42">
        <f t="shared" si="94"/>
        <v>17.140349518557532</v>
      </c>
      <c r="AB141" s="42">
        <f t="shared" si="95"/>
        <v>17.140349518557532</v>
      </c>
      <c r="AC141" s="42">
        <f t="shared" si="96"/>
        <v>348.83785409064308</v>
      </c>
      <c r="AD141" s="65">
        <f t="shared" si="97"/>
        <v>0.21965677651711127</v>
      </c>
      <c r="AE141" s="42">
        <f t="shared" si="98"/>
        <v>35.425674384954711</v>
      </c>
      <c r="AF141" s="42">
        <f t="shared" si="99"/>
        <v>0</v>
      </c>
      <c r="AG141" s="42">
        <f t="shared" si="100"/>
        <v>0</v>
      </c>
      <c r="AH141" s="42">
        <f t="shared" si="101"/>
        <v>174.57763398530821</v>
      </c>
      <c r="AI141" s="65">
        <f t="shared" si="102"/>
        <v>3.038128512836093E-2</v>
      </c>
      <c r="AJ141" s="42">
        <f t="shared" si="103"/>
        <v>0</v>
      </c>
      <c r="AK141" s="42">
        <f t="shared" si="104"/>
        <v>11.998244662990272</v>
      </c>
      <c r="AL141" s="42">
        <f t="shared" si="105"/>
        <v>11.998244662990272</v>
      </c>
      <c r="AM141" s="42">
        <f t="shared" si="106"/>
        <v>348.83785409064308</v>
      </c>
      <c r="AN141" s="65">
        <f t="shared" si="107"/>
        <v>0.19655469190382616</v>
      </c>
      <c r="AO141" s="42">
        <f t="shared" si="108"/>
        <v>24.797972069468297</v>
      </c>
      <c r="AP141" s="42">
        <f t="shared" si="109"/>
        <v>8.5701747592787658</v>
      </c>
      <c r="AQ141" s="42">
        <f t="shared" si="110"/>
        <v>8.5701747592787658</v>
      </c>
      <c r="AR141" s="42">
        <f t="shared" si="111"/>
        <v>348.83785409064308</v>
      </c>
      <c r="AS141" s="65">
        <f t="shared" si="112"/>
        <v>0.1770029999783492</v>
      </c>
      <c r="AT141" s="42">
        <f t="shared" si="113"/>
        <v>17.712837192477355</v>
      </c>
    </row>
    <row r="142" spans="1:46" x14ac:dyDescent="0.35">
      <c r="A142" s="3" t="str">
        <f>Weather_Site!A145</f>
        <v>Sat</v>
      </c>
      <c r="B142" s="58">
        <f>Weather_Site!B145</f>
        <v>0</v>
      </c>
      <c r="C142" s="59">
        <f>Weather_Site!C145</f>
        <v>0</v>
      </c>
      <c r="D142" s="3">
        <f>Weather_Site!D145</f>
        <v>0</v>
      </c>
      <c r="E142" s="3">
        <f>Weather_Site!E145</f>
        <v>0</v>
      </c>
      <c r="F142" s="3">
        <f>Weather_Site!F145</f>
        <v>0</v>
      </c>
      <c r="G142" s="3">
        <f>Weather_Site!G145</f>
        <v>0</v>
      </c>
      <c r="H142" s="27">
        <f>IF(Weather_Site!M145&lt;180,Weather_Site!M145+180,Weather_Site!M145-180)</f>
        <v>180</v>
      </c>
      <c r="I142" s="60">
        <f t="shared" si="76"/>
        <v>0.5583816659565537</v>
      </c>
      <c r="J142" s="61">
        <f t="shared" si="77"/>
        <v>9.5749999999999993</v>
      </c>
      <c r="K142" s="30">
        <f t="shared" si="78"/>
        <v>0.35554622857763796</v>
      </c>
      <c r="L142" s="30">
        <f t="shared" si="79"/>
        <v>0.35653500000000005</v>
      </c>
      <c r="M142" s="30">
        <f t="shared" si="80"/>
        <v>0.32869000000000004</v>
      </c>
      <c r="N142" s="30">
        <f t="shared" si="81"/>
        <v>0.35554622857763796</v>
      </c>
      <c r="O142" s="31">
        <f t="shared" si="82"/>
        <v>0.89274995615366604</v>
      </c>
      <c r="P142" s="30">
        <f t="shared" si="83"/>
        <v>1.7140349518557533E-2</v>
      </c>
      <c r="Q142" s="62" t="e">
        <f t="shared" si="84"/>
        <v>#NUM!</v>
      </c>
      <c r="R142" s="62">
        <f t="shared" si="85"/>
        <v>1.7140349518557533E-2</v>
      </c>
      <c r="S142" s="62" t="e">
        <f t="shared" si="86"/>
        <v>#NUM!</v>
      </c>
      <c r="T142" s="62" t="e">
        <f t="shared" si="87"/>
        <v>#NUM!</v>
      </c>
      <c r="U142" s="379">
        <f t="shared" si="88"/>
        <v>0</v>
      </c>
      <c r="V142" s="63">
        <f t="shared" si="89"/>
        <v>17.140349518557532</v>
      </c>
      <c r="W142" s="42">
        <f t="shared" si="90"/>
        <v>17.140349518557532</v>
      </c>
      <c r="X142" s="63">
        <f t="shared" si="91"/>
        <v>444.06201808262938</v>
      </c>
      <c r="Y142" s="65">
        <f t="shared" si="92"/>
        <v>0.50052126264423036</v>
      </c>
      <c r="Z142" s="42">
        <f t="shared" si="93"/>
        <v>53.13851157743207</v>
      </c>
      <c r="AA142" s="42">
        <f t="shared" si="94"/>
        <v>17.140349518557532</v>
      </c>
      <c r="AB142" s="42">
        <f t="shared" si="95"/>
        <v>17.140349518557532</v>
      </c>
      <c r="AC142" s="42">
        <f t="shared" si="96"/>
        <v>348.83785409064308</v>
      </c>
      <c r="AD142" s="65">
        <f t="shared" si="97"/>
        <v>0.21965677651711127</v>
      </c>
      <c r="AE142" s="42">
        <f t="shared" si="98"/>
        <v>35.425674384954711</v>
      </c>
      <c r="AF142" s="42">
        <f t="shared" si="99"/>
        <v>0</v>
      </c>
      <c r="AG142" s="42">
        <f t="shared" si="100"/>
        <v>0</v>
      </c>
      <c r="AH142" s="42">
        <f t="shared" si="101"/>
        <v>174.57763398530821</v>
      </c>
      <c r="AI142" s="65">
        <f t="shared" si="102"/>
        <v>3.038128512836093E-2</v>
      </c>
      <c r="AJ142" s="42">
        <f t="shared" si="103"/>
        <v>0</v>
      </c>
      <c r="AK142" s="42">
        <f t="shared" si="104"/>
        <v>11.998244662990272</v>
      </c>
      <c r="AL142" s="42">
        <f t="shared" si="105"/>
        <v>11.998244662990272</v>
      </c>
      <c r="AM142" s="42">
        <f t="shared" si="106"/>
        <v>348.83785409064308</v>
      </c>
      <c r="AN142" s="65">
        <f t="shared" si="107"/>
        <v>0.19655469190382616</v>
      </c>
      <c r="AO142" s="42">
        <f t="shared" si="108"/>
        <v>24.797972069468297</v>
      </c>
      <c r="AP142" s="42">
        <f t="shared" si="109"/>
        <v>8.5701747592787658</v>
      </c>
      <c r="AQ142" s="42">
        <f t="shared" si="110"/>
        <v>8.5701747592787658</v>
      </c>
      <c r="AR142" s="42">
        <f t="shared" si="111"/>
        <v>348.83785409064308</v>
      </c>
      <c r="AS142" s="65">
        <f t="shared" si="112"/>
        <v>0.1770029999783492</v>
      </c>
      <c r="AT142" s="42">
        <f t="shared" si="113"/>
        <v>17.712837192477355</v>
      </c>
    </row>
    <row r="143" spans="1:46" x14ac:dyDescent="0.35">
      <c r="A143" s="3" t="str">
        <f>Weather_Site!A146</f>
        <v>Sat</v>
      </c>
      <c r="B143" s="58">
        <f>Weather_Site!B146</f>
        <v>0</v>
      </c>
      <c r="C143" s="59">
        <f>Weather_Site!C146</f>
        <v>0</v>
      </c>
      <c r="D143" s="3">
        <f>Weather_Site!D146</f>
        <v>0</v>
      </c>
      <c r="E143" s="3">
        <f>Weather_Site!E146</f>
        <v>0</v>
      </c>
      <c r="F143" s="3">
        <f>Weather_Site!F146</f>
        <v>0</v>
      </c>
      <c r="G143" s="3">
        <f>Weather_Site!G146</f>
        <v>0</v>
      </c>
      <c r="H143" s="27">
        <f>IF(Weather_Site!M146&lt;180,Weather_Site!M146+180,Weather_Site!M146-180)</f>
        <v>180</v>
      </c>
      <c r="I143" s="60">
        <f t="shared" si="76"/>
        <v>0.5583816659565537</v>
      </c>
      <c r="J143" s="61">
        <f t="shared" si="77"/>
        <v>9.5749999999999993</v>
      </c>
      <c r="K143" s="30">
        <f t="shared" si="78"/>
        <v>0.35554622857763796</v>
      </c>
      <c r="L143" s="30">
        <f t="shared" si="79"/>
        <v>0.35653500000000005</v>
      </c>
      <c r="M143" s="30">
        <f t="shared" si="80"/>
        <v>0.32869000000000004</v>
      </c>
      <c r="N143" s="30">
        <f t="shared" si="81"/>
        <v>0.35554622857763796</v>
      </c>
      <c r="O143" s="31">
        <f t="shared" si="82"/>
        <v>0.89274995615366604</v>
      </c>
      <c r="P143" s="30">
        <f t="shared" si="83"/>
        <v>1.7140349518557533E-2</v>
      </c>
      <c r="Q143" s="62" t="e">
        <f t="shared" si="84"/>
        <v>#NUM!</v>
      </c>
      <c r="R143" s="62">
        <f t="shared" si="85"/>
        <v>1.7140349518557533E-2</v>
      </c>
      <c r="S143" s="62" t="e">
        <f t="shared" si="86"/>
        <v>#NUM!</v>
      </c>
      <c r="T143" s="62" t="e">
        <f t="shared" si="87"/>
        <v>#NUM!</v>
      </c>
      <c r="U143" s="379">
        <f t="shared" si="88"/>
        <v>0</v>
      </c>
      <c r="V143" s="63">
        <f t="shared" si="89"/>
        <v>17.140349518557532</v>
      </c>
      <c r="W143" s="42">
        <f t="shared" si="90"/>
        <v>17.140349518557532</v>
      </c>
      <c r="X143" s="63">
        <f t="shared" si="91"/>
        <v>444.06201808262938</v>
      </c>
      <c r="Y143" s="65">
        <f t="shared" si="92"/>
        <v>0.50052126264423036</v>
      </c>
      <c r="Z143" s="42">
        <f t="shared" si="93"/>
        <v>53.13851157743207</v>
      </c>
      <c r="AA143" s="42">
        <f t="shared" si="94"/>
        <v>17.140349518557532</v>
      </c>
      <c r="AB143" s="42">
        <f t="shared" si="95"/>
        <v>17.140349518557532</v>
      </c>
      <c r="AC143" s="42">
        <f t="shared" si="96"/>
        <v>348.83785409064308</v>
      </c>
      <c r="AD143" s="65">
        <f t="shared" si="97"/>
        <v>0.21965677651711127</v>
      </c>
      <c r="AE143" s="42">
        <f t="shared" si="98"/>
        <v>35.425674384954711</v>
      </c>
      <c r="AF143" s="42">
        <f t="shared" si="99"/>
        <v>0</v>
      </c>
      <c r="AG143" s="42">
        <f t="shared" si="100"/>
        <v>0</v>
      </c>
      <c r="AH143" s="42">
        <f t="shared" si="101"/>
        <v>174.57763398530821</v>
      </c>
      <c r="AI143" s="65">
        <f t="shared" si="102"/>
        <v>3.038128512836093E-2</v>
      </c>
      <c r="AJ143" s="42">
        <f t="shared" si="103"/>
        <v>0</v>
      </c>
      <c r="AK143" s="42">
        <f t="shared" si="104"/>
        <v>11.998244662990272</v>
      </c>
      <c r="AL143" s="42">
        <f t="shared" si="105"/>
        <v>11.998244662990272</v>
      </c>
      <c r="AM143" s="42">
        <f t="shared" si="106"/>
        <v>348.83785409064308</v>
      </c>
      <c r="AN143" s="65">
        <f t="shared" si="107"/>
        <v>0.19655469190382616</v>
      </c>
      <c r="AO143" s="42">
        <f t="shared" si="108"/>
        <v>24.797972069468297</v>
      </c>
      <c r="AP143" s="42">
        <f t="shared" si="109"/>
        <v>8.5701747592787658</v>
      </c>
      <c r="AQ143" s="42">
        <f t="shared" si="110"/>
        <v>8.5701747592787658</v>
      </c>
      <c r="AR143" s="42">
        <f t="shared" si="111"/>
        <v>348.83785409064308</v>
      </c>
      <c r="AS143" s="65">
        <f t="shared" si="112"/>
        <v>0.1770029999783492</v>
      </c>
      <c r="AT143" s="42">
        <f t="shared" si="113"/>
        <v>17.712837192477355</v>
      </c>
    </row>
    <row r="144" spans="1:46" x14ac:dyDescent="0.35">
      <c r="A144" s="66" t="str">
        <f>Weather_Site!A147</f>
        <v>Sat</v>
      </c>
      <c r="B144" s="67">
        <f>Weather_Site!B147</f>
        <v>0</v>
      </c>
      <c r="C144" s="68">
        <f>Weather_Site!C147</f>
        <v>0</v>
      </c>
      <c r="D144" s="66">
        <f>Weather_Site!D147</f>
        <v>0</v>
      </c>
      <c r="E144" s="66">
        <f>Weather_Site!E147</f>
        <v>0</v>
      </c>
      <c r="F144" s="66">
        <f>Weather_Site!F147</f>
        <v>0</v>
      </c>
      <c r="G144" s="66">
        <f>Weather_Site!G147</f>
        <v>0</v>
      </c>
      <c r="H144" s="48">
        <f>IF(Weather_Site!M147&lt;180,Weather_Site!M147+180,Weather_Site!M147-180)</f>
        <v>180</v>
      </c>
      <c r="I144" s="69">
        <f t="shared" si="76"/>
        <v>0.5583816659565537</v>
      </c>
      <c r="J144" s="70">
        <f t="shared" si="77"/>
        <v>9.5749999999999993</v>
      </c>
      <c r="K144" s="55">
        <f t="shared" si="78"/>
        <v>0.35554622857763796</v>
      </c>
      <c r="L144" s="55">
        <f t="shared" si="79"/>
        <v>0.35653500000000005</v>
      </c>
      <c r="M144" s="55">
        <f t="shared" si="80"/>
        <v>0.32869000000000004</v>
      </c>
      <c r="N144" s="55">
        <f t="shared" si="81"/>
        <v>0.35554622857763796</v>
      </c>
      <c r="O144" s="54">
        <f t="shared" si="82"/>
        <v>0.89274995615366604</v>
      </c>
      <c r="P144" s="55">
        <f t="shared" si="83"/>
        <v>1.7140349518557533E-2</v>
      </c>
      <c r="Q144" s="55" t="e">
        <f t="shared" si="84"/>
        <v>#NUM!</v>
      </c>
      <c r="R144" s="55">
        <f t="shared" si="85"/>
        <v>1.7140349518557533E-2</v>
      </c>
      <c r="S144" s="55" t="e">
        <f t="shared" si="86"/>
        <v>#NUM!</v>
      </c>
      <c r="T144" s="55" t="e">
        <f t="shared" si="87"/>
        <v>#NUM!</v>
      </c>
      <c r="U144" s="379">
        <f t="shared" si="88"/>
        <v>0</v>
      </c>
      <c r="V144" s="71">
        <f t="shared" si="89"/>
        <v>17.140349518557532</v>
      </c>
      <c r="W144" s="53">
        <f t="shared" si="90"/>
        <v>17.140349518557532</v>
      </c>
      <c r="X144" s="71">
        <f t="shared" si="91"/>
        <v>444.06201808262938</v>
      </c>
      <c r="Y144" s="72">
        <f t="shared" si="92"/>
        <v>0.50052126264423036</v>
      </c>
      <c r="Z144" s="53">
        <f t="shared" si="93"/>
        <v>53.13851157743207</v>
      </c>
      <c r="AA144" s="53">
        <f t="shared" si="94"/>
        <v>17.140349518557532</v>
      </c>
      <c r="AB144" s="53">
        <f t="shared" si="95"/>
        <v>17.140349518557532</v>
      </c>
      <c r="AC144" s="53">
        <f t="shared" si="96"/>
        <v>348.83785409064308</v>
      </c>
      <c r="AD144" s="72">
        <f t="shared" si="97"/>
        <v>0.21965677651711127</v>
      </c>
      <c r="AE144" s="53">
        <f t="shared" si="98"/>
        <v>35.425674384954711</v>
      </c>
      <c r="AF144" s="53">
        <f t="shared" si="99"/>
        <v>0</v>
      </c>
      <c r="AG144" s="53">
        <f t="shared" si="100"/>
        <v>0</v>
      </c>
      <c r="AH144" s="53">
        <f t="shared" si="101"/>
        <v>174.57763398530821</v>
      </c>
      <c r="AI144" s="72">
        <f t="shared" si="102"/>
        <v>3.038128512836093E-2</v>
      </c>
      <c r="AJ144" s="53">
        <f t="shared" si="103"/>
        <v>0</v>
      </c>
      <c r="AK144" s="53">
        <f t="shared" si="104"/>
        <v>11.998244662990272</v>
      </c>
      <c r="AL144" s="53">
        <f t="shared" si="105"/>
        <v>11.998244662990272</v>
      </c>
      <c r="AM144" s="53">
        <f t="shared" si="106"/>
        <v>348.83785409064308</v>
      </c>
      <c r="AN144" s="72">
        <f t="shared" si="107"/>
        <v>0.19655469190382616</v>
      </c>
      <c r="AO144" s="53">
        <f t="shared" si="108"/>
        <v>24.797972069468297</v>
      </c>
      <c r="AP144" s="53">
        <f t="shared" si="109"/>
        <v>8.5701747592787658</v>
      </c>
      <c r="AQ144" s="53">
        <f t="shared" si="110"/>
        <v>8.5701747592787658</v>
      </c>
      <c r="AR144" s="53">
        <f t="shared" si="111"/>
        <v>348.83785409064308</v>
      </c>
      <c r="AS144" s="72">
        <f t="shared" si="112"/>
        <v>0.1770029999783492</v>
      </c>
      <c r="AT144" s="53">
        <f t="shared" si="113"/>
        <v>17.712837192477355</v>
      </c>
    </row>
    <row r="145" spans="1:46" x14ac:dyDescent="0.35">
      <c r="A145" s="66" t="str">
        <f>Weather_Site!A148</f>
        <v>Sat</v>
      </c>
      <c r="B145" s="67">
        <f>Weather_Site!B148</f>
        <v>0</v>
      </c>
      <c r="C145" s="68">
        <f>Weather_Site!C148</f>
        <v>0</v>
      </c>
      <c r="D145" s="66">
        <f>Weather_Site!D148</f>
        <v>0</v>
      </c>
      <c r="E145" s="66">
        <f>Weather_Site!E148</f>
        <v>0</v>
      </c>
      <c r="F145" s="66">
        <f>Weather_Site!F148</f>
        <v>0</v>
      </c>
      <c r="G145" s="66">
        <f>Weather_Site!G148</f>
        <v>0</v>
      </c>
      <c r="H145" s="48">
        <f>IF(Weather_Site!M148&lt;180,Weather_Site!M148+180,Weather_Site!M148-180)</f>
        <v>180</v>
      </c>
      <c r="I145" s="69">
        <f t="shared" si="76"/>
        <v>0.5583816659565537</v>
      </c>
      <c r="J145" s="70">
        <f t="shared" si="77"/>
        <v>9.5749999999999993</v>
      </c>
      <c r="K145" s="55">
        <f t="shared" si="78"/>
        <v>0.35554622857763796</v>
      </c>
      <c r="L145" s="55">
        <f t="shared" si="79"/>
        <v>0.35653500000000005</v>
      </c>
      <c r="M145" s="55">
        <f t="shared" si="80"/>
        <v>0.32869000000000004</v>
      </c>
      <c r="N145" s="55">
        <f t="shared" si="81"/>
        <v>0.35554622857763796</v>
      </c>
      <c r="O145" s="54">
        <f t="shared" si="82"/>
        <v>0.89274995615366604</v>
      </c>
      <c r="P145" s="55">
        <f t="shared" si="83"/>
        <v>1.7140349518557533E-2</v>
      </c>
      <c r="Q145" s="55" t="e">
        <f t="shared" si="84"/>
        <v>#NUM!</v>
      </c>
      <c r="R145" s="55">
        <f t="shared" si="85"/>
        <v>1.7140349518557533E-2</v>
      </c>
      <c r="S145" s="55" t="e">
        <f t="shared" si="86"/>
        <v>#NUM!</v>
      </c>
      <c r="T145" s="55" t="e">
        <f t="shared" si="87"/>
        <v>#NUM!</v>
      </c>
      <c r="U145" s="379">
        <f t="shared" si="88"/>
        <v>0</v>
      </c>
      <c r="V145" s="71">
        <f t="shared" si="89"/>
        <v>17.140349518557532</v>
      </c>
      <c r="W145" s="53">
        <f t="shared" si="90"/>
        <v>17.140349518557532</v>
      </c>
      <c r="X145" s="71">
        <f t="shared" si="91"/>
        <v>444.06201808262938</v>
      </c>
      <c r="Y145" s="72">
        <f t="shared" si="92"/>
        <v>0.50052126264423036</v>
      </c>
      <c r="Z145" s="53">
        <f t="shared" si="93"/>
        <v>53.13851157743207</v>
      </c>
      <c r="AA145" s="53">
        <f t="shared" si="94"/>
        <v>17.140349518557532</v>
      </c>
      <c r="AB145" s="53">
        <f t="shared" si="95"/>
        <v>17.140349518557532</v>
      </c>
      <c r="AC145" s="53">
        <f t="shared" si="96"/>
        <v>348.83785409064308</v>
      </c>
      <c r="AD145" s="72">
        <f t="shared" si="97"/>
        <v>0.21965677651711127</v>
      </c>
      <c r="AE145" s="53">
        <f t="shared" si="98"/>
        <v>35.425674384954711</v>
      </c>
      <c r="AF145" s="53">
        <f t="shared" si="99"/>
        <v>0</v>
      </c>
      <c r="AG145" s="53">
        <f t="shared" si="100"/>
        <v>0</v>
      </c>
      <c r="AH145" s="53">
        <f t="shared" si="101"/>
        <v>174.57763398530821</v>
      </c>
      <c r="AI145" s="72">
        <f t="shared" si="102"/>
        <v>3.038128512836093E-2</v>
      </c>
      <c r="AJ145" s="53">
        <f t="shared" si="103"/>
        <v>0</v>
      </c>
      <c r="AK145" s="53">
        <f t="shared" si="104"/>
        <v>11.998244662990272</v>
      </c>
      <c r="AL145" s="53">
        <f t="shared" si="105"/>
        <v>11.998244662990272</v>
      </c>
      <c r="AM145" s="53">
        <f t="shared" si="106"/>
        <v>348.83785409064308</v>
      </c>
      <c r="AN145" s="72">
        <f t="shared" si="107"/>
        <v>0.19655469190382616</v>
      </c>
      <c r="AO145" s="53">
        <f t="shared" si="108"/>
        <v>24.797972069468297</v>
      </c>
      <c r="AP145" s="53">
        <f t="shared" si="109"/>
        <v>8.5701747592787658</v>
      </c>
      <c r="AQ145" s="53">
        <f t="shared" si="110"/>
        <v>8.5701747592787658</v>
      </c>
      <c r="AR145" s="53">
        <f t="shared" si="111"/>
        <v>348.83785409064308</v>
      </c>
      <c r="AS145" s="72">
        <f t="shared" si="112"/>
        <v>0.1770029999783492</v>
      </c>
      <c r="AT145" s="53">
        <f t="shared" si="113"/>
        <v>17.712837192477355</v>
      </c>
    </row>
    <row r="146" spans="1:46" x14ac:dyDescent="0.35">
      <c r="A146" s="66" t="str">
        <f>Weather_Site!A149</f>
        <v>Sat</v>
      </c>
      <c r="B146" s="67">
        <f>Weather_Site!B149</f>
        <v>0</v>
      </c>
      <c r="C146" s="68">
        <f>Weather_Site!C149</f>
        <v>0</v>
      </c>
      <c r="D146" s="66">
        <f>Weather_Site!D149</f>
        <v>0</v>
      </c>
      <c r="E146" s="66">
        <f>Weather_Site!E149</f>
        <v>0</v>
      </c>
      <c r="F146" s="66">
        <f>Weather_Site!F149</f>
        <v>0</v>
      </c>
      <c r="G146" s="66">
        <f>Weather_Site!G149</f>
        <v>0</v>
      </c>
      <c r="H146" s="48">
        <f>IF(Weather_Site!M149&lt;180,Weather_Site!M149+180,Weather_Site!M149-180)</f>
        <v>180</v>
      </c>
      <c r="I146" s="69">
        <f t="shared" si="76"/>
        <v>0.5583816659565537</v>
      </c>
      <c r="J146" s="70">
        <f t="shared" si="77"/>
        <v>9.5749999999999993</v>
      </c>
      <c r="K146" s="55">
        <f t="shared" si="78"/>
        <v>0.35554622857763796</v>
      </c>
      <c r="L146" s="55">
        <f t="shared" si="79"/>
        <v>0.35653500000000005</v>
      </c>
      <c r="M146" s="55">
        <f t="shared" si="80"/>
        <v>0.32869000000000004</v>
      </c>
      <c r="N146" s="55">
        <f t="shared" si="81"/>
        <v>0.35554622857763796</v>
      </c>
      <c r="O146" s="54">
        <f t="shared" si="82"/>
        <v>0.89274995615366604</v>
      </c>
      <c r="P146" s="55">
        <f t="shared" si="83"/>
        <v>1.7140349518557533E-2</v>
      </c>
      <c r="Q146" s="55" t="e">
        <f t="shared" si="84"/>
        <v>#NUM!</v>
      </c>
      <c r="R146" s="55">
        <f t="shared" si="85"/>
        <v>1.7140349518557533E-2</v>
      </c>
      <c r="S146" s="55" t="e">
        <f t="shared" si="86"/>
        <v>#NUM!</v>
      </c>
      <c r="T146" s="55" t="e">
        <f t="shared" si="87"/>
        <v>#NUM!</v>
      </c>
      <c r="U146" s="379">
        <f t="shared" si="88"/>
        <v>0</v>
      </c>
      <c r="V146" s="71">
        <f t="shared" si="89"/>
        <v>17.140349518557532</v>
      </c>
      <c r="W146" s="53">
        <f t="shared" si="90"/>
        <v>17.140349518557532</v>
      </c>
      <c r="X146" s="71">
        <f t="shared" si="91"/>
        <v>444.06201808262938</v>
      </c>
      <c r="Y146" s="72">
        <f t="shared" si="92"/>
        <v>0.50052126264423036</v>
      </c>
      <c r="Z146" s="53">
        <f t="shared" si="93"/>
        <v>53.13851157743207</v>
      </c>
      <c r="AA146" s="53">
        <f t="shared" si="94"/>
        <v>17.140349518557532</v>
      </c>
      <c r="AB146" s="53">
        <f t="shared" si="95"/>
        <v>17.140349518557532</v>
      </c>
      <c r="AC146" s="53">
        <f t="shared" si="96"/>
        <v>348.83785409064308</v>
      </c>
      <c r="AD146" s="72">
        <f t="shared" si="97"/>
        <v>0.21965677651711127</v>
      </c>
      <c r="AE146" s="53">
        <f t="shared" si="98"/>
        <v>35.425674384954711</v>
      </c>
      <c r="AF146" s="53">
        <f t="shared" si="99"/>
        <v>0</v>
      </c>
      <c r="AG146" s="53">
        <f t="shared" si="100"/>
        <v>0</v>
      </c>
      <c r="AH146" s="53">
        <f t="shared" si="101"/>
        <v>174.57763398530821</v>
      </c>
      <c r="AI146" s="72">
        <f t="shared" si="102"/>
        <v>3.038128512836093E-2</v>
      </c>
      <c r="AJ146" s="53">
        <f t="shared" si="103"/>
        <v>0</v>
      </c>
      <c r="AK146" s="53">
        <f t="shared" si="104"/>
        <v>11.998244662990272</v>
      </c>
      <c r="AL146" s="53">
        <f t="shared" si="105"/>
        <v>11.998244662990272</v>
      </c>
      <c r="AM146" s="53">
        <f t="shared" si="106"/>
        <v>348.83785409064308</v>
      </c>
      <c r="AN146" s="72">
        <f t="shared" si="107"/>
        <v>0.19655469190382616</v>
      </c>
      <c r="AO146" s="53">
        <f t="shared" si="108"/>
        <v>24.797972069468297</v>
      </c>
      <c r="AP146" s="53">
        <f t="shared" si="109"/>
        <v>8.5701747592787658</v>
      </c>
      <c r="AQ146" s="53">
        <f t="shared" si="110"/>
        <v>8.5701747592787658</v>
      </c>
      <c r="AR146" s="53">
        <f t="shared" si="111"/>
        <v>348.83785409064308</v>
      </c>
      <c r="AS146" s="72">
        <f t="shared" si="112"/>
        <v>0.1770029999783492</v>
      </c>
      <c r="AT146" s="53">
        <f t="shared" si="113"/>
        <v>17.712837192477355</v>
      </c>
    </row>
    <row r="147" spans="1:46" x14ac:dyDescent="0.35">
      <c r="A147" s="66" t="str">
        <f>Weather_Site!A150</f>
        <v>Sat</v>
      </c>
      <c r="B147" s="67">
        <f>Weather_Site!B150</f>
        <v>0</v>
      </c>
      <c r="C147" s="68">
        <f>Weather_Site!C150</f>
        <v>0</v>
      </c>
      <c r="D147" s="66">
        <f>Weather_Site!D150</f>
        <v>0</v>
      </c>
      <c r="E147" s="66">
        <f>Weather_Site!E150</f>
        <v>0</v>
      </c>
      <c r="F147" s="66">
        <f>Weather_Site!F150</f>
        <v>0</v>
      </c>
      <c r="G147" s="66">
        <f>Weather_Site!G150</f>
        <v>0</v>
      </c>
      <c r="H147" s="48">
        <f>IF(Weather_Site!M150&lt;180,Weather_Site!M150+180,Weather_Site!M150-180)</f>
        <v>180</v>
      </c>
      <c r="I147" s="69">
        <f t="shared" si="76"/>
        <v>0.5583816659565537</v>
      </c>
      <c r="J147" s="70">
        <f t="shared" si="77"/>
        <v>9.5749999999999993</v>
      </c>
      <c r="K147" s="55">
        <f t="shared" si="78"/>
        <v>0.35554622857763796</v>
      </c>
      <c r="L147" s="55">
        <f t="shared" si="79"/>
        <v>0.35653500000000005</v>
      </c>
      <c r="M147" s="55">
        <f t="shared" si="80"/>
        <v>0.32869000000000004</v>
      </c>
      <c r="N147" s="55">
        <f t="shared" si="81"/>
        <v>0.35554622857763796</v>
      </c>
      <c r="O147" s="54">
        <f t="shared" si="82"/>
        <v>0.89274995615366604</v>
      </c>
      <c r="P147" s="55">
        <f t="shared" si="83"/>
        <v>1.7140349518557533E-2</v>
      </c>
      <c r="Q147" s="55" t="e">
        <f t="shared" si="84"/>
        <v>#NUM!</v>
      </c>
      <c r="R147" s="55">
        <f t="shared" si="85"/>
        <v>1.7140349518557533E-2</v>
      </c>
      <c r="S147" s="55" t="e">
        <f t="shared" si="86"/>
        <v>#NUM!</v>
      </c>
      <c r="T147" s="55" t="e">
        <f t="shared" si="87"/>
        <v>#NUM!</v>
      </c>
      <c r="U147" s="379">
        <f t="shared" si="88"/>
        <v>0</v>
      </c>
      <c r="V147" s="71">
        <f t="shared" si="89"/>
        <v>17.140349518557532</v>
      </c>
      <c r="W147" s="53">
        <f t="shared" si="90"/>
        <v>17.140349518557532</v>
      </c>
      <c r="X147" s="71">
        <f t="shared" si="91"/>
        <v>444.06201808262938</v>
      </c>
      <c r="Y147" s="72">
        <f t="shared" si="92"/>
        <v>0.50052126264423036</v>
      </c>
      <c r="Z147" s="53">
        <f t="shared" si="93"/>
        <v>53.13851157743207</v>
      </c>
      <c r="AA147" s="53">
        <f t="shared" si="94"/>
        <v>17.140349518557532</v>
      </c>
      <c r="AB147" s="53">
        <f t="shared" si="95"/>
        <v>17.140349518557532</v>
      </c>
      <c r="AC147" s="53">
        <f t="shared" si="96"/>
        <v>348.83785409064308</v>
      </c>
      <c r="AD147" s="72">
        <f t="shared" si="97"/>
        <v>0.21965677651711127</v>
      </c>
      <c r="AE147" s="53">
        <f t="shared" si="98"/>
        <v>35.425674384954711</v>
      </c>
      <c r="AF147" s="53">
        <f t="shared" si="99"/>
        <v>0</v>
      </c>
      <c r="AG147" s="53">
        <f t="shared" si="100"/>
        <v>0</v>
      </c>
      <c r="AH147" s="53">
        <f t="shared" si="101"/>
        <v>174.57763398530821</v>
      </c>
      <c r="AI147" s="72">
        <f t="shared" si="102"/>
        <v>3.038128512836093E-2</v>
      </c>
      <c r="AJ147" s="53">
        <f t="shared" si="103"/>
        <v>0</v>
      </c>
      <c r="AK147" s="53">
        <f t="shared" si="104"/>
        <v>11.998244662990272</v>
      </c>
      <c r="AL147" s="53">
        <f t="shared" si="105"/>
        <v>11.998244662990272</v>
      </c>
      <c r="AM147" s="53">
        <f t="shared" si="106"/>
        <v>348.83785409064308</v>
      </c>
      <c r="AN147" s="72">
        <f t="shared" si="107"/>
        <v>0.19655469190382616</v>
      </c>
      <c r="AO147" s="53">
        <f t="shared" si="108"/>
        <v>24.797972069468297</v>
      </c>
      <c r="AP147" s="53">
        <f t="shared" si="109"/>
        <v>8.5701747592787658</v>
      </c>
      <c r="AQ147" s="53">
        <f t="shared" si="110"/>
        <v>8.5701747592787658</v>
      </c>
      <c r="AR147" s="53">
        <f t="shared" si="111"/>
        <v>348.83785409064308</v>
      </c>
      <c r="AS147" s="72">
        <f t="shared" si="112"/>
        <v>0.1770029999783492</v>
      </c>
      <c r="AT147" s="53">
        <f t="shared" si="113"/>
        <v>17.712837192477355</v>
      </c>
    </row>
    <row r="148" spans="1:46" x14ac:dyDescent="0.35">
      <c r="A148" s="66" t="str">
        <f>Weather_Site!A151</f>
        <v>Sat</v>
      </c>
      <c r="B148" s="67">
        <f>Weather_Site!B151</f>
        <v>0</v>
      </c>
      <c r="C148" s="68">
        <f>Weather_Site!C151</f>
        <v>0</v>
      </c>
      <c r="D148" s="66">
        <f>Weather_Site!D151</f>
        <v>0</v>
      </c>
      <c r="E148" s="66">
        <f>Weather_Site!E151</f>
        <v>0</v>
      </c>
      <c r="F148" s="66">
        <f>Weather_Site!F151</f>
        <v>0</v>
      </c>
      <c r="G148" s="66">
        <f>Weather_Site!G151</f>
        <v>0</v>
      </c>
      <c r="H148" s="48">
        <f>IF(Weather_Site!M151&lt;180,Weather_Site!M151+180,Weather_Site!M151-180)</f>
        <v>180</v>
      </c>
      <c r="I148" s="69">
        <f t="shared" si="76"/>
        <v>0.5583816659565537</v>
      </c>
      <c r="J148" s="70">
        <f t="shared" si="77"/>
        <v>9.5749999999999993</v>
      </c>
      <c r="K148" s="55">
        <f t="shared" si="78"/>
        <v>0.35554622857763796</v>
      </c>
      <c r="L148" s="55">
        <f t="shared" si="79"/>
        <v>0.35653500000000005</v>
      </c>
      <c r="M148" s="55">
        <f t="shared" si="80"/>
        <v>0.32869000000000004</v>
      </c>
      <c r="N148" s="55">
        <f t="shared" si="81"/>
        <v>0.35554622857763796</v>
      </c>
      <c r="O148" s="54">
        <f t="shared" si="82"/>
        <v>0.89274995615366604</v>
      </c>
      <c r="P148" s="55">
        <f t="shared" si="83"/>
        <v>1.7140349518557533E-2</v>
      </c>
      <c r="Q148" s="55" t="e">
        <f t="shared" si="84"/>
        <v>#NUM!</v>
      </c>
      <c r="R148" s="55">
        <f t="shared" si="85"/>
        <v>1.7140349518557533E-2</v>
      </c>
      <c r="S148" s="55" t="e">
        <f t="shared" si="86"/>
        <v>#NUM!</v>
      </c>
      <c r="T148" s="55" t="e">
        <f t="shared" si="87"/>
        <v>#NUM!</v>
      </c>
      <c r="U148" s="379">
        <f t="shared" si="88"/>
        <v>0</v>
      </c>
      <c r="V148" s="71">
        <f t="shared" si="89"/>
        <v>17.140349518557532</v>
      </c>
      <c r="W148" s="53">
        <f t="shared" si="90"/>
        <v>17.140349518557532</v>
      </c>
      <c r="X148" s="71">
        <f t="shared" si="91"/>
        <v>444.06201808262938</v>
      </c>
      <c r="Y148" s="72">
        <f t="shared" si="92"/>
        <v>0.50052126264423036</v>
      </c>
      <c r="Z148" s="53">
        <f t="shared" si="93"/>
        <v>53.13851157743207</v>
      </c>
      <c r="AA148" s="53">
        <f t="shared" si="94"/>
        <v>17.140349518557532</v>
      </c>
      <c r="AB148" s="53">
        <f t="shared" si="95"/>
        <v>17.140349518557532</v>
      </c>
      <c r="AC148" s="53">
        <f t="shared" si="96"/>
        <v>348.83785409064308</v>
      </c>
      <c r="AD148" s="72">
        <f t="shared" si="97"/>
        <v>0.21965677651711127</v>
      </c>
      <c r="AE148" s="53">
        <f t="shared" si="98"/>
        <v>35.425674384954711</v>
      </c>
      <c r="AF148" s="53">
        <f t="shared" si="99"/>
        <v>0</v>
      </c>
      <c r="AG148" s="53">
        <f t="shared" si="100"/>
        <v>0</v>
      </c>
      <c r="AH148" s="53">
        <f t="shared" si="101"/>
        <v>174.57763398530821</v>
      </c>
      <c r="AI148" s="72">
        <f t="shared" si="102"/>
        <v>3.038128512836093E-2</v>
      </c>
      <c r="AJ148" s="53">
        <f t="shared" si="103"/>
        <v>0</v>
      </c>
      <c r="AK148" s="53">
        <f t="shared" si="104"/>
        <v>11.998244662990272</v>
      </c>
      <c r="AL148" s="53">
        <f t="shared" si="105"/>
        <v>11.998244662990272</v>
      </c>
      <c r="AM148" s="53">
        <f t="shared" si="106"/>
        <v>348.83785409064308</v>
      </c>
      <c r="AN148" s="72">
        <f t="shared" si="107"/>
        <v>0.19655469190382616</v>
      </c>
      <c r="AO148" s="53">
        <f t="shared" si="108"/>
        <v>24.797972069468297</v>
      </c>
      <c r="AP148" s="53">
        <f t="shared" si="109"/>
        <v>8.5701747592787658</v>
      </c>
      <c r="AQ148" s="53">
        <f t="shared" si="110"/>
        <v>8.5701747592787658</v>
      </c>
      <c r="AR148" s="53">
        <f t="shared" si="111"/>
        <v>348.83785409064308</v>
      </c>
      <c r="AS148" s="72">
        <f t="shared" si="112"/>
        <v>0.1770029999783492</v>
      </c>
      <c r="AT148" s="53">
        <f t="shared" si="113"/>
        <v>17.712837192477355</v>
      </c>
    </row>
    <row r="149" spans="1:46" x14ac:dyDescent="0.35">
      <c r="A149" s="3"/>
      <c r="B149" s="58"/>
      <c r="C149" s="59"/>
      <c r="D149" s="3"/>
      <c r="E149" s="3"/>
      <c r="F149" s="3"/>
      <c r="G149" s="3"/>
      <c r="H149" s="27"/>
      <c r="I149" s="60"/>
      <c r="J149" s="61"/>
      <c r="K149" s="30"/>
      <c r="L149" s="30"/>
      <c r="M149" s="30"/>
      <c r="N149" s="30"/>
      <c r="O149" s="31"/>
      <c r="P149" s="30"/>
      <c r="Q149" s="62"/>
      <c r="R149" s="62"/>
      <c r="S149" s="62"/>
      <c r="T149" s="62"/>
      <c r="U149" s="37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35">
      <c r="A150" s="3"/>
      <c r="B150" s="58"/>
      <c r="C150" s="59"/>
      <c r="D150" s="3"/>
      <c r="E150" s="3"/>
      <c r="F150" s="3"/>
      <c r="G150" s="3"/>
      <c r="H150" s="27"/>
      <c r="I150" s="60"/>
      <c r="J150" s="61"/>
      <c r="K150" s="30"/>
      <c r="L150" s="30"/>
      <c r="M150" s="30"/>
      <c r="N150" s="30"/>
      <c r="O150" s="31"/>
      <c r="P150" s="30"/>
      <c r="Q150" s="62"/>
      <c r="R150" s="62"/>
      <c r="S150" s="62"/>
      <c r="T150" s="62"/>
      <c r="U150" s="37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35">
      <c r="A151" s="3"/>
      <c r="B151" s="58"/>
      <c r="C151" s="59"/>
      <c r="D151" s="3"/>
      <c r="E151" s="3"/>
      <c r="F151" s="3"/>
      <c r="G151" s="3"/>
      <c r="H151" s="27"/>
      <c r="I151" s="60"/>
      <c r="J151" s="61"/>
      <c r="K151" s="30"/>
      <c r="L151" s="30"/>
      <c r="M151" s="30"/>
      <c r="N151" s="30"/>
      <c r="O151" s="31"/>
      <c r="P151" s="30"/>
      <c r="Q151" s="62"/>
      <c r="R151" s="62"/>
      <c r="S151" s="62"/>
      <c r="T151" s="62"/>
      <c r="U151" s="37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35">
      <c r="A152" s="3"/>
      <c r="B152" s="58"/>
      <c r="C152" s="59"/>
      <c r="D152" s="3"/>
      <c r="E152" s="3"/>
      <c r="F152" s="3"/>
      <c r="G152" s="3"/>
      <c r="H152" s="27"/>
      <c r="I152" s="60"/>
      <c r="J152" s="61"/>
      <c r="K152" s="30"/>
      <c r="L152" s="30"/>
      <c r="M152" s="30"/>
      <c r="N152" s="30"/>
      <c r="O152" s="31"/>
      <c r="P152" s="30"/>
      <c r="Q152" s="62"/>
      <c r="R152" s="62"/>
      <c r="S152" s="62"/>
      <c r="T152" s="62"/>
      <c r="U152" s="37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35">
      <c r="A153" s="3"/>
      <c r="B153" s="58"/>
      <c r="C153" s="59"/>
      <c r="D153" s="3"/>
      <c r="E153" s="3"/>
      <c r="F153" s="3"/>
      <c r="G153" s="3"/>
      <c r="H153" s="27"/>
      <c r="I153" s="60"/>
      <c r="J153" s="61"/>
      <c r="K153" s="30"/>
      <c r="L153" s="30"/>
      <c r="M153" s="30"/>
      <c r="N153" s="30"/>
      <c r="O153" s="31"/>
      <c r="P153" s="30"/>
      <c r="Q153" s="62"/>
      <c r="R153" s="62"/>
      <c r="S153" s="62"/>
      <c r="T153" s="62"/>
      <c r="U153" s="37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35">
      <c r="A154" s="66"/>
      <c r="B154" s="67"/>
      <c r="C154" s="68"/>
      <c r="D154" s="66"/>
      <c r="E154" s="66"/>
      <c r="F154" s="66"/>
      <c r="G154" s="66"/>
      <c r="H154" s="48"/>
      <c r="I154" s="69"/>
      <c r="J154" s="70"/>
      <c r="K154" s="55"/>
      <c r="L154" s="55"/>
      <c r="M154" s="55"/>
      <c r="N154" s="55"/>
      <c r="O154" s="54"/>
      <c r="P154" s="55"/>
      <c r="Q154" s="55"/>
      <c r="R154" s="55"/>
      <c r="S154" s="55"/>
      <c r="T154" s="55"/>
      <c r="U154" s="37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35">
      <c r="A155" s="66"/>
      <c r="B155" s="67"/>
      <c r="C155" s="68"/>
      <c r="D155" s="66"/>
      <c r="E155" s="66"/>
      <c r="F155" s="66"/>
      <c r="G155" s="66"/>
      <c r="H155" s="48"/>
      <c r="I155" s="69"/>
      <c r="J155" s="70"/>
      <c r="K155" s="55"/>
      <c r="L155" s="55"/>
      <c r="M155" s="55"/>
      <c r="N155" s="55"/>
      <c r="O155" s="54"/>
      <c r="P155" s="55"/>
      <c r="Q155" s="55"/>
      <c r="R155" s="55"/>
      <c r="S155" s="55"/>
      <c r="T155" s="55"/>
      <c r="U155" s="37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35">
      <c r="A156" s="66"/>
      <c r="B156" s="67"/>
      <c r="C156" s="68"/>
      <c r="D156" s="66"/>
      <c r="E156" s="66"/>
      <c r="F156" s="66"/>
      <c r="G156" s="66"/>
      <c r="H156" s="48"/>
      <c r="I156" s="69"/>
      <c r="J156" s="70"/>
      <c r="K156" s="55"/>
      <c r="L156" s="55"/>
      <c r="M156" s="55"/>
      <c r="N156" s="55"/>
      <c r="O156" s="54"/>
      <c r="P156" s="55"/>
      <c r="Q156" s="55"/>
      <c r="R156" s="55"/>
      <c r="S156" s="55"/>
      <c r="T156" s="55"/>
      <c r="U156" s="37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35">
      <c r="A157" s="66"/>
      <c r="B157" s="67"/>
      <c r="C157" s="68"/>
      <c r="D157" s="66"/>
      <c r="E157" s="66"/>
      <c r="F157" s="66"/>
      <c r="G157" s="66"/>
      <c r="H157" s="48"/>
      <c r="I157" s="69"/>
      <c r="J157" s="70"/>
      <c r="K157" s="55"/>
      <c r="L157" s="55"/>
      <c r="M157" s="55"/>
      <c r="N157" s="55"/>
      <c r="O157" s="54"/>
      <c r="P157" s="55"/>
      <c r="Q157" s="55"/>
      <c r="R157" s="55"/>
      <c r="S157" s="55"/>
      <c r="T157" s="55"/>
      <c r="U157" s="37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35">
      <c r="A158" s="66"/>
      <c r="B158" s="67"/>
      <c r="C158" s="68"/>
      <c r="D158" s="66"/>
      <c r="E158" s="66"/>
      <c r="F158" s="66"/>
      <c r="G158" s="66"/>
      <c r="H158" s="48"/>
      <c r="I158" s="69"/>
      <c r="J158" s="70"/>
      <c r="K158" s="55"/>
      <c r="L158" s="55"/>
      <c r="M158" s="55"/>
      <c r="N158" s="55"/>
      <c r="O158" s="54"/>
      <c r="P158" s="55"/>
      <c r="Q158" s="55"/>
      <c r="R158" s="55"/>
      <c r="S158" s="55"/>
      <c r="T158" s="55"/>
      <c r="U158" s="37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35">
      <c r="A159" s="3"/>
      <c r="B159" s="58"/>
      <c r="C159" s="59"/>
      <c r="D159" s="3"/>
      <c r="E159" s="3"/>
      <c r="F159" s="3"/>
      <c r="G159" s="3"/>
      <c r="H159" s="27"/>
      <c r="I159" s="60"/>
      <c r="J159" s="61"/>
      <c r="K159" s="30"/>
      <c r="L159" s="30"/>
      <c r="M159" s="30"/>
      <c r="N159" s="30"/>
      <c r="O159" s="31"/>
      <c r="P159" s="30"/>
      <c r="Q159" s="62"/>
      <c r="R159" s="62"/>
      <c r="S159" s="62"/>
      <c r="T159" s="62"/>
      <c r="U159" s="37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35">
      <c r="A160" s="3"/>
      <c r="B160" s="58"/>
      <c r="C160" s="59"/>
      <c r="D160" s="3"/>
      <c r="E160" s="3"/>
      <c r="F160" s="3"/>
      <c r="G160" s="3"/>
      <c r="H160" s="27"/>
      <c r="I160" s="60"/>
      <c r="J160" s="61"/>
      <c r="K160" s="30"/>
      <c r="L160" s="30"/>
      <c r="M160" s="30"/>
      <c r="N160" s="30"/>
      <c r="O160" s="31"/>
      <c r="P160" s="30"/>
      <c r="Q160" s="62"/>
      <c r="R160" s="62"/>
      <c r="S160" s="62"/>
      <c r="T160" s="62"/>
      <c r="U160" s="37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35">
      <c r="A161" s="3"/>
      <c r="B161" s="58"/>
      <c r="C161" s="59"/>
      <c r="D161" s="3"/>
      <c r="E161" s="3"/>
      <c r="F161" s="3"/>
      <c r="G161" s="3"/>
      <c r="H161" s="27"/>
      <c r="I161" s="60"/>
      <c r="J161" s="61"/>
      <c r="K161" s="30"/>
      <c r="L161" s="30"/>
      <c r="M161" s="30"/>
      <c r="N161" s="30"/>
      <c r="O161" s="31"/>
      <c r="P161" s="30"/>
      <c r="Q161" s="62"/>
      <c r="R161" s="62"/>
      <c r="S161" s="62"/>
      <c r="T161" s="62"/>
      <c r="U161" s="37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35">
      <c r="A162" s="3"/>
      <c r="B162" s="58"/>
      <c r="C162" s="59"/>
      <c r="D162" s="3"/>
      <c r="E162" s="3"/>
      <c r="F162" s="3"/>
      <c r="G162" s="3"/>
      <c r="H162" s="27"/>
      <c r="I162" s="60"/>
      <c r="J162" s="61"/>
      <c r="K162" s="30"/>
      <c r="L162" s="30"/>
      <c r="M162" s="30"/>
      <c r="N162" s="30"/>
      <c r="O162" s="31"/>
      <c r="P162" s="30"/>
      <c r="Q162" s="62"/>
      <c r="R162" s="62"/>
      <c r="S162" s="62"/>
      <c r="T162" s="62"/>
      <c r="U162" s="37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35">
      <c r="A163" s="3"/>
      <c r="B163" s="58"/>
      <c r="C163" s="59"/>
      <c r="D163" s="3"/>
      <c r="E163" s="3"/>
      <c r="F163" s="3"/>
      <c r="G163" s="3"/>
      <c r="H163" s="27"/>
      <c r="I163" s="60"/>
      <c r="J163" s="61"/>
      <c r="K163" s="30"/>
      <c r="L163" s="30"/>
      <c r="M163" s="30"/>
      <c r="N163" s="30"/>
      <c r="O163" s="31"/>
      <c r="P163" s="30"/>
      <c r="Q163" s="62"/>
      <c r="R163" s="62"/>
      <c r="S163" s="62"/>
      <c r="T163" s="62"/>
      <c r="U163" s="37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35">
      <c r="A164" s="66"/>
      <c r="B164" s="67"/>
      <c r="C164" s="68"/>
      <c r="D164" s="66"/>
      <c r="E164" s="66"/>
      <c r="F164" s="66"/>
      <c r="G164" s="66"/>
      <c r="H164" s="48"/>
      <c r="I164" s="69"/>
      <c r="J164" s="70"/>
      <c r="K164" s="55"/>
      <c r="L164" s="55"/>
      <c r="M164" s="55"/>
      <c r="N164" s="55"/>
      <c r="O164" s="54"/>
      <c r="P164" s="55"/>
      <c r="Q164" s="55"/>
      <c r="R164" s="55"/>
      <c r="S164" s="55"/>
      <c r="T164" s="55"/>
      <c r="U164" s="37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35">
      <c r="A165" s="66"/>
      <c r="B165" s="67"/>
      <c r="C165" s="68"/>
      <c r="D165" s="66"/>
      <c r="E165" s="66"/>
      <c r="F165" s="66"/>
      <c r="G165" s="66"/>
      <c r="H165" s="48"/>
      <c r="I165" s="69"/>
      <c r="J165" s="70"/>
      <c r="K165" s="55"/>
      <c r="L165" s="55"/>
      <c r="M165" s="55"/>
      <c r="N165" s="55"/>
      <c r="O165" s="54"/>
      <c r="P165" s="55"/>
      <c r="Q165" s="55"/>
      <c r="R165" s="55"/>
      <c r="S165" s="55"/>
      <c r="T165" s="55"/>
      <c r="U165" s="37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35">
      <c r="A166" s="66"/>
      <c r="B166" s="67"/>
      <c r="C166" s="68"/>
      <c r="D166" s="66"/>
      <c r="E166" s="66"/>
      <c r="F166" s="66"/>
      <c r="G166" s="66"/>
      <c r="H166" s="48"/>
      <c r="I166" s="69"/>
      <c r="J166" s="70"/>
      <c r="K166" s="55"/>
      <c r="L166" s="55"/>
      <c r="M166" s="55"/>
      <c r="N166" s="55"/>
      <c r="O166" s="54"/>
      <c r="P166" s="55"/>
      <c r="Q166" s="55"/>
      <c r="R166" s="55"/>
      <c r="S166" s="55"/>
      <c r="T166" s="55"/>
      <c r="U166" s="37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35">
      <c r="A167" s="66"/>
      <c r="B167" s="67"/>
      <c r="C167" s="68"/>
      <c r="D167" s="66"/>
      <c r="E167" s="66"/>
      <c r="F167" s="66"/>
      <c r="G167" s="66"/>
      <c r="H167" s="48"/>
      <c r="I167" s="69"/>
      <c r="J167" s="70"/>
      <c r="K167" s="55"/>
      <c r="L167" s="55"/>
      <c r="M167" s="55"/>
      <c r="N167" s="55"/>
      <c r="O167" s="54"/>
      <c r="P167" s="55"/>
      <c r="Q167" s="55"/>
      <c r="R167" s="55"/>
      <c r="S167" s="55"/>
      <c r="T167" s="55"/>
      <c r="U167" s="37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35">
      <c r="A168" s="66"/>
      <c r="B168" s="67"/>
      <c r="C168" s="68"/>
      <c r="D168" s="66"/>
      <c r="E168" s="66"/>
      <c r="F168" s="66"/>
      <c r="G168" s="66"/>
      <c r="H168" s="48"/>
      <c r="I168" s="69"/>
      <c r="J168" s="70"/>
      <c r="K168" s="55"/>
      <c r="L168" s="55"/>
      <c r="M168" s="55"/>
      <c r="N168" s="55"/>
      <c r="O168" s="54"/>
      <c r="P168" s="55"/>
      <c r="Q168" s="55"/>
      <c r="R168" s="55"/>
      <c r="S168" s="55"/>
      <c r="T168" s="55"/>
      <c r="U168" s="37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35">
      <c r="A169" s="3"/>
      <c r="B169" s="58"/>
      <c r="C169" s="59"/>
      <c r="D169" s="3"/>
      <c r="E169" s="3"/>
      <c r="F169" s="3"/>
      <c r="G169" s="3"/>
      <c r="H169" s="27"/>
      <c r="I169" s="60"/>
      <c r="J169" s="61"/>
      <c r="K169" s="30"/>
      <c r="L169" s="30"/>
      <c r="M169" s="30"/>
      <c r="N169" s="30"/>
      <c r="O169" s="31"/>
      <c r="P169" s="30"/>
      <c r="Q169" s="62"/>
      <c r="R169" s="62"/>
      <c r="S169" s="62"/>
      <c r="T169" s="62"/>
      <c r="U169" s="37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35">
      <c r="A170" s="3"/>
      <c r="B170" s="58"/>
      <c r="C170" s="59"/>
      <c r="D170" s="3"/>
      <c r="E170" s="3"/>
      <c r="F170" s="3"/>
      <c r="G170" s="3"/>
      <c r="H170" s="27"/>
      <c r="I170" s="60"/>
      <c r="J170" s="61"/>
      <c r="K170" s="30"/>
      <c r="L170" s="30"/>
      <c r="M170" s="30"/>
      <c r="N170" s="30"/>
      <c r="O170" s="31"/>
      <c r="P170" s="30"/>
      <c r="Q170" s="62"/>
      <c r="R170" s="62"/>
      <c r="S170" s="62"/>
      <c r="T170" s="62"/>
      <c r="U170" s="37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35">
      <c r="A171" s="3"/>
      <c r="B171" s="58"/>
      <c r="C171" s="59"/>
      <c r="D171" s="3"/>
      <c r="E171" s="3"/>
      <c r="F171" s="3"/>
      <c r="G171" s="3"/>
      <c r="H171" s="27"/>
      <c r="I171" s="60"/>
      <c r="J171" s="61"/>
      <c r="K171" s="30"/>
      <c r="L171" s="30"/>
      <c r="M171" s="30"/>
      <c r="N171" s="30"/>
      <c r="O171" s="31"/>
      <c r="P171" s="30"/>
      <c r="Q171" s="62"/>
      <c r="R171" s="62"/>
      <c r="S171" s="62"/>
      <c r="T171" s="62"/>
      <c r="U171" s="37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35">
      <c r="A172" s="3"/>
      <c r="B172" s="58"/>
      <c r="C172" s="59"/>
      <c r="D172" s="3"/>
      <c r="E172" s="3"/>
      <c r="F172" s="3"/>
      <c r="G172" s="3"/>
      <c r="H172" s="27"/>
      <c r="I172" s="60"/>
      <c r="J172" s="61"/>
      <c r="K172" s="30"/>
      <c r="L172" s="30"/>
      <c r="M172" s="30"/>
      <c r="N172" s="30"/>
      <c r="O172" s="31"/>
      <c r="P172" s="30"/>
      <c r="Q172" s="62"/>
      <c r="R172" s="62"/>
      <c r="S172" s="62"/>
      <c r="T172" s="62"/>
      <c r="U172" s="37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35">
      <c r="A173" s="3"/>
      <c r="B173" s="58"/>
      <c r="C173" s="59"/>
      <c r="D173" s="3"/>
      <c r="E173" s="3"/>
      <c r="F173" s="3"/>
      <c r="G173" s="3"/>
      <c r="H173" s="27"/>
      <c r="I173" s="60"/>
      <c r="J173" s="61"/>
      <c r="K173" s="30"/>
      <c r="L173" s="30"/>
      <c r="M173" s="30"/>
      <c r="N173" s="30"/>
      <c r="O173" s="31"/>
      <c r="P173" s="30"/>
      <c r="Q173" s="62"/>
      <c r="R173" s="62"/>
      <c r="S173" s="62"/>
      <c r="T173" s="62"/>
      <c r="U173" s="37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35">
      <c r="A174" s="66"/>
      <c r="B174" s="67"/>
      <c r="C174" s="68"/>
      <c r="D174" s="66"/>
      <c r="E174" s="66"/>
      <c r="F174" s="66"/>
      <c r="G174" s="66"/>
      <c r="H174" s="48"/>
      <c r="I174" s="69"/>
      <c r="J174" s="70"/>
      <c r="K174" s="55"/>
      <c r="L174" s="55"/>
      <c r="M174" s="55"/>
      <c r="N174" s="55"/>
      <c r="O174" s="54"/>
      <c r="P174" s="55"/>
      <c r="Q174" s="55"/>
      <c r="R174" s="55"/>
      <c r="S174" s="55"/>
      <c r="T174" s="55"/>
      <c r="U174" s="37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35">
      <c r="A175" s="66"/>
      <c r="B175" s="67"/>
      <c r="C175" s="68"/>
      <c r="D175" s="66"/>
      <c r="E175" s="66"/>
      <c r="F175" s="66"/>
      <c r="G175" s="66"/>
      <c r="H175" s="48"/>
      <c r="I175" s="69"/>
      <c r="J175" s="70"/>
      <c r="K175" s="55"/>
      <c r="L175" s="55"/>
      <c r="M175" s="55"/>
      <c r="N175" s="55"/>
      <c r="O175" s="54"/>
      <c r="P175" s="55"/>
      <c r="Q175" s="55"/>
      <c r="R175" s="55"/>
      <c r="S175" s="55"/>
      <c r="T175" s="55"/>
      <c r="U175" s="37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35">
      <c r="A176" s="66"/>
      <c r="B176" s="67"/>
      <c r="C176" s="68"/>
      <c r="D176" s="66"/>
      <c r="E176" s="66"/>
      <c r="F176" s="66"/>
      <c r="G176" s="66"/>
      <c r="H176" s="48"/>
      <c r="I176" s="69"/>
      <c r="J176" s="70"/>
      <c r="K176" s="55"/>
      <c r="L176" s="55"/>
      <c r="M176" s="55"/>
      <c r="N176" s="55"/>
      <c r="O176" s="54"/>
      <c r="P176" s="55"/>
      <c r="Q176" s="55"/>
      <c r="R176" s="55"/>
      <c r="S176" s="55"/>
      <c r="T176" s="55"/>
      <c r="U176" s="37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35">
      <c r="A177" s="66"/>
      <c r="B177" s="67"/>
      <c r="C177" s="68"/>
      <c r="D177" s="66"/>
      <c r="E177" s="66"/>
      <c r="F177" s="66"/>
      <c r="G177" s="66"/>
      <c r="H177" s="48"/>
      <c r="I177" s="69"/>
      <c r="J177" s="70"/>
      <c r="K177" s="55"/>
      <c r="L177" s="55"/>
      <c r="M177" s="55"/>
      <c r="N177" s="55"/>
      <c r="O177" s="54"/>
      <c r="P177" s="55"/>
      <c r="Q177" s="55"/>
      <c r="R177" s="55"/>
      <c r="S177" s="55"/>
      <c r="T177" s="55"/>
      <c r="U177" s="37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35">
      <c r="A178" s="66"/>
      <c r="B178" s="67"/>
      <c r="C178" s="68"/>
      <c r="D178" s="66"/>
      <c r="E178" s="66"/>
      <c r="F178" s="66"/>
      <c r="G178" s="66"/>
      <c r="H178" s="48"/>
      <c r="I178" s="69"/>
      <c r="J178" s="70"/>
      <c r="K178" s="55"/>
      <c r="L178" s="55"/>
      <c r="M178" s="55"/>
      <c r="N178" s="55"/>
      <c r="O178" s="54"/>
      <c r="P178" s="55"/>
      <c r="Q178" s="55"/>
      <c r="R178" s="55"/>
      <c r="S178" s="55"/>
      <c r="T178" s="55"/>
      <c r="U178" s="37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35">
      <c r="A179" s="3"/>
      <c r="B179" s="58"/>
      <c r="C179" s="59"/>
      <c r="D179" s="3"/>
      <c r="E179" s="3"/>
      <c r="F179" s="3"/>
      <c r="G179" s="3"/>
      <c r="H179" s="27"/>
      <c r="I179" s="60"/>
      <c r="J179" s="61"/>
      <c r="K179" s="30"/>
      <c r="L179" s="30"/>
      <c r="M179" s="30"/>
      <c r="N179" s="30"/>
      <c r="O179" s="31"/>
      <c r="P179" s="30"/>
      <c r="Q179" s="62"/>
      <c r="R179" s="62"/>
      <c r="S179" s="62"/>
      <c r="T179" s="62"/>
      <c r="U179" s="37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35">
      <c r="A180" s="3"/>
      <c r="B180" s="58"/>
      <c r="C180" s="59"/>
      <c r="D180" s="3"/>
      <c r="E180" s="3"/>
      <c r="F180" s="3"/>
      <c r="G180" s="3"/>
      <c r="H180" s="27"/>
      <c r="I180" s="60"/>
      <c r="J180" s="61"/>
      <c r="K180" s="30"/>
      <c r="L180" s="30"/>
      <c r="M180" s="30"/>
      <c r="N180" s="30"/>
      <c r="O180" s="31"/>
      <c r="P180" s="30"/>
      <c r="Q180" s="62"/>
      <c r="R180" s="62"/>
      <c r="S180" s="62"/>
      <c r="T180" s="62"/>
      <c r="U180" s="37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35">
      <c r="A181" s="3"/>
      <c r="B181" s="58"/>
      <c r="C181" s="59"/>
      <c r="D181" s="3"/>
      <c r="E181" s="3"/>
      <c r="F181" s="3"/>
      <c r="G181" s="3"/>
      <c r="H181" s="27"/>
      <c r="I181" s="60"/>
      <c r="J181" s="61"/>
      <c r="K181" s="30"/>
      <c r="L181" s="30"/>
      <c r="M181" s="30"/>
      <c r="N181" s="30"/>
      <c r="O181" s="31"/>
      <c r="P181" s="30"/>
      <c r="Q181" s="62"/>
      <c r="R181" s="62"/>
      <c r="S181" s="62"/>
      <c r="T181" s="62"/>
      <c r="U181" s="37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35">
      <c r="A182" s="3"/>
      <c r="B182" s="58"/>
      <c r="C182" s="59"/>
      <c r="D182" s="3"/>
      <c r="E182" s="3"/>
      <c r="F182" s="3"/>
      <c r="G182" s="3"/>
      <c r="H182" s="27"/>
      <c r="I182" s="60"/>
      <c r="J182" s="61"/>
      <c r="K182" s="30"/>
      <c r="L182" s="30"/>
      <c r="M182" s="30"/>
      <c r="N182" s="30"/>
      <c r="O182" s="31"/>
      <c r="P182" s="30"/>
      <c r="Q182" s="62"/>
      <c r="R182" s="62"/>
      <c r="S182" s="62"/>
      <c r="T182" s="62"/>
      <c r="U182" s="37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35">
      <c r="A183" s="3"/>
      <c r="B183" s="58"/>
      <c r="C183" s="59"/>
      <c r="D183" s="3"/>
      <c r="E183" s="3"/>
      <c r="F183" s="3"/>
      <c r="G183" s="3"/>
      <c r="H183" s="27"/>
      <c r="I183" s="60"/>
      <c r="J183" s="61"/>
      <c r="K183" s="30"/>
      <c r="L183" s="30"/>
      <c r="M183" s="30"/>
      <c r="N183" s="30"/>
      <c r="O183" s="31"/>
      <c r="P183" s="30"/>
      <c r="Q183" s="62"/>
      <c r="R183" s="62"/>
      <c r="S183" s="62"/>
      <c r="T183" s="62"/>
      <c r="U183" s="37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35">
      <c r="A184" s="66"/>
      <c r="B184" s="67"/>
      <c r="C184" s="68"/>
      <c r="D184" s="66"/>
      <c r="E184" s="66"/>
      <c r="F184" s="66"/>
      <c r="G184" s="66"/>
      <c r="H184" s="48"/>
      <c r="I184" s="69"/>
      <c r="J184" s="70"/>
      <c r="K184" s="55"/>
      <c r="L184" s="55"/>
      <c r="M184" s="55"/>
      <c r="N184" s="55"/>
      <c r="O184" s="54"/>
      <c r="P184" s="55"/>
      <c r="Q184" s="55"/>
      <c r="R184" s="55"/>
      <c r="S184" s="55"/>
      <c r="T184" s="55"/>
      <c r="U184" s="37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35">
      <c r="A185" s="66"/>
      <c r="B185" s="67"/>
      <c r="C185" s="68"/>
      <c r="D185" s="66"/>
      <c r="E185" s="66"/>
      <c r="F185" s="66"/>
      <c r="G185" s="66"/>
      <c r="H185" s="48"/>
      <c r="I185" s="69"/>
      <c r="J185" s="70"/>
      <c r="K185" s="55"/>
      <c r="L185" s="55"/>
      <c r="M185" s="55"/>
      <c r="N185" s="55"/>
      <c r="O185" s="54"/>
      <c r="P185" s="55"/>
      <c r="Q185" s="55"/>
      <c r="R185" s="55"/>
      <c r="S185" s="55"/>
      <c r="T185" s="55"/>
      <c r="U185" s="37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35">
      <c r="A186" s="66"/>
      <c r="B186" s="67"/>
      <c r="C186" s="68"/>
      <c r="D186" s="66"/>
      <c r="E186" s="66"/>
      <c r="F186" s="66"/>
      <c r="G186" s="66"/>
      <c r="H186" s="48"/>
      <c r="I186" s="69"/>
      <c r="J186" s="70"/>
      <c r="K186" s="55"/>
      <c r="L186" s="55"/>
      <c r="M186" s="55"/>
      <c r="N186" s="55"/>
      <c r="O186" s="54"/>
      <c r="P186" s="55"/>
      <c r="Q186" s="55"/>
      <c r="R186" s="55"/>
      <c r="S186" s="55"/>
      <c r="T186" s="55"/>
      <c r="U186" s="37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35">
      <c r="A187" s="66"/>
      <c r="B187" s="67"/>
      <c r="C187" s="68"/>
      <c r="D187" s="66"/>
      <c r="E187" s="66"/>
      <c r="F187" s="66"/>
      <c r="G187" s="66"/>
      <c r="H187" s="48"/>
      <c r="I187" s="69"/>
      <c r="J187" s="70"/>
      <c r="K187" s="55"/>
      <c r="L187" s="55"/>
      <c r="M187" s="55"/>
      <c r="N187" s="55"/>
      <c r="O187" s="54"/>
      <c r="P187" s="55"/>
      <c r="Q187" s="55"/>
      <c r="R187" s="55"/>
      <c r="S187" s="55"/>
      <c r="T187" s="55"/>
      <c r="U187" s="37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35">
      <c r="A188" s="66"/>
      <c r="B188" s="67"/>
      <c r="C188" s="68"/>
      <c r="D188" s="66"/>
      <c r="E188" s="66"/>
      <c r="F188" s="66"/>
      <c r="G188" s="66"/>
      <c r="H188" s="48"/>
      <c r="I188" s="69"/>
      <c r="J188" s="70"/>
      <c r="K188" s="55"/>
      <c r="L188" s="55"/>
      <c r="M188" s="55"/>
      <c r="N188" s="55"/>
      <c r="O188" s="54"/>
      <c r="P188" s="55"/>
      <c r="Q188" s="55"/>
      <c r="R188" s="55"/>
      <c r="S188" s="55"/>
      <c r="T188" s="55"/>
      <c r="U188" s="37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35">
      <c r="A189" s="3"/>
      <c r="B189" s="58"/>
      <c r="C189" s="59"/>
      <c r="D189" s="3"/>
      <c r="E189" s="3"/>
      <c r="F189" s="3"/>
      <c r="G189" s="3"/>
      <c r="H189" s="27"/>
      <c r="I189" s="60"/>
      <c r="J189" s="61"/>
      <c r="K189" s="30"/>
      <c r="L189" s="30"/>
      <c r="M189" s="30"/>
      <c r="N189" s="30"/>
      <c r="O189" s="31"/>
      <c r="P189" s="30"/>
      <c r="Q189" s="62"/>
      <c r="R189" s="62"/>
      <c r="S189" s="62"/>
      <c r="T189" s="62"/>
      <c r="U189" s="37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35">
      <c r="A190" s="3"/>
      <c r="B190" s="58"/>
      <c r="C190" s="59"/>
      <c r="D190" s="3"/>
      <c r="E190" s="3"/>
      <c r="F190" s="3"/>
      <c r="G190" s="3"/>
      <c r="H190" s="27"/>
      <c r="I190" s="60"/>
      <c r="J190" s="61"/>
      <c r="K190" s="30"/>
      <c r="L190" s="30"/>
      <c r="M190" s="30"/>
      <c r="N190" s="30"/>
      <c r="O190" s="31"/>
      <c r="P190" s="30"/>
      <c r="Q190" s="62"/>
      <c r="R190" s="62"/>
      <c r="S190" s="62"/>
      <c r="T190" s="62"/>
      <c r="U190" s="37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35">
      <c r="A191" s="3"/>
      <c r="B191" s="58"/>
      <c r="C191" s="59"/>
      <c r="D191" s="3"/>
      <c r="E191" s="3"/>
      <c r="F191" s="3"/>
      <c r="G191" s="3"/>
      <c r="H191" s="27"/>
      <c r="I191" s="60"/>
      <c r="J191" s="61"/>
      <c r="K191" s="30"/>
      <c r="L191" s="30"/>
      <c r="M191" s="30"/>
      <c r="N191" s="30"/>
      <c r="O191" s="31"/>
      <c r="P191" s="30"/>
      <c r="Q191" s="62"/>
      <c r="R191" s="62"/>
      <c r="S191" s="62"/>
      <c r="T191" s="62"/>
      <c r="U191" s="37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35">
      <c r="A192" s="3"/>
      <c r="B192" s="58"/>
      <c r="C192" s="59"/>
      <c r="D192" s="3"/>
      <c r="E192" s="3"/>
      <c r="F192" s="3"/>
      <c r="G192" s="3"/>
      <c r="H192" s="27"/>
      <c r="I192" s="60"/>
      <c r="J192" s="61"/>
      <c r="K192" s="30"/>
      <c r="L192" s="30"/>
      <c r="M192" s="30"/>
      <c r="N192" s="30"/>
      <c r="O192" s="31"/>
      <c r="P192" s="30"/>
      <c r="Q192" s="62"/>
      <c r="R192" s="62"/>
      <c r="S192" s="62"/>
      <c r="T192" s="62"/>
      <c r="U192" s="37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35">
      <c r="A193" s="3"/>
      <c r="B193" s="58"/>
      <c r="C193" s="59"/>
      <c r="D193" s="3"/>
      <c r="E193" s="3"/>
      <c r="F193" s="3"/>
      <c r="G193" s="3"/>
      <c r="H193" s="27"/>
      <c r="I193" s="60"/>
      <c r="J193" s="61"/>
      <c r="K193" s="30"/>
      <c r="L193" s="30"/>
      <c r="M193" s="30"/>
      <c r="N193" s="30"/>
      <c r="O193" s="31"/>
      <c r="P193" s="30"/>
      <c r="Q193" s="62"/>
      <c r="R193" s="62"/>
      <c r="S193" s="62"/>
      <c r="T193" s="62"/>
      <c r="U193" s="37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35">
      <c r="A194" s="66"/>
      <c r="B194" s="67"/>
      <c r="C194" s="68"/>
      <c r="D194" s="66"/>
      <c r="E194" s="66"/>
      <c r="F194" s="66"/>
      <c r="G194" s="66"/>
      <c r="H194" s="48"/>
      <c r="I194" s="69"/>
      <c r="J194" s="70"/>
      <c r="K194" s="55"/>
      <c r="L194" s="55"/>
      <c r="M194" s="55"/>
      <c r="N194" s="55"/>
      <c r="O194" s="54"/>
      <c r="P194" s="55"/>
      <c r="Q194" s="55"/>
      <c r="R194" s="55"/>
      <c r="S194" s="55"/>
      <c r="T194" s="55"/>
      <c r="U194" s="37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35">
      <c r="A195" s="66"/>
      <c r="B195" s="67"/>
      <c r="C195" s="68"/>
      <c r="D195" s="66"/>
      <c r="E195" s="66"/>
      <c r="F195" s="66"/>
      <c r="G195" s="66"/>
      <c r="H195" s="48"/>
      <c r="I195" s="69"/>
      <c r="J195" s="70"/>
      <c r="K195" s="55"/>
      <c r="L195" s="55"/>
      <c r="M195" s="55"/>
      <c r="N195" s="55"/>
      <c r="O195" s="54"/>
      <c r="P195" s="55"/>
      <c r="Q195" s="55"/>
      <c r="R195" s="55"/>
      <c r="S195" s="55"/>
      <c r="T195" s="55"/>
      <c r="U195" s="37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35">
      <c r="A196" s="66"/>
      <c r="B196" s="67"/>
      <c r="C196" s="68"/>
      <c r="D196" s="66"/>
      <c r="E196" s="66"/>
      <c r="F196" s="66"/>
      <c r="G196" s="66"/>
      <c r="H196" s="48"/>
      <c r="I196" s="69"/>
      <c r="J196" s="70"/>
      <c r="K196" s="55"/>
      <c r="L196" s="55"/>
      <c r="M196" s="55"/>
      <c r="N196" s="55"/>
      <c r="O196" s="54"/>
      <c r="P196" s="55"/>
      <c r="Q196" s="55"/>
      <c r="R196" s="55"/>
      <c r="S196" s="55"/>
      <c r="T196" s="55"/>
      <c r="U196" s="37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35">
      <c r="A197" s="66"/>
      <c r="B197" s="67"/>
      <c r="C197" s="68"/>
      <c r="D197" s="66"/>
      <c r="E197" s="66"/>
      <c r="F197" s="66"/>
      <c r="G197" s="66"/>
      <c r="H197" s="48"/>
      <c r="I197" s="69"/>
      <c r="J197" s="70"/>
      <c r="K197" s="55"/>
      <c r="L197" s="55"/>
      <c r="M197" s="55"/>
      <c r="N197" s="55"/>
      <c r="O197" s="54"/>
      <c r="P197" s="55"/>
      <c r="Q197" s="55"/>
      <c r="R197" s="55"/>
      <c r="S197" s="55"/>
      <c r="T197" s="55"/>
      <c r="U197" s="37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35">
      <c r="A198" s="66"/>
      <c r="B198" s="67"/>
      <c r="C198" s="68"/>
      <c r="D198" s="66"/>
      <c r="E198" s="66"/>
      <c r="F198" s="66"/>
      <c r="G198" s="66"/>
      <c r="H198" s="48"/>
      <c r="I198" s="69"/>
      <c r="J198" s="70"/>
      <c r="K198" s="55"/>
      <c r="L198" s="55"/>
      <c r="M198" s="55"/>
      <c r="N198" s="55"/>
      <c r="O198" s="54"/>
      <c r="P198" s="55"/>
      <c r="Q198" s="55"/>
      <c r="R198" s="55"/>
      <c r="S198" s="55"/>
      <c r="T198" s="55"/>
      <c r="U198" s="37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35">
      <c r="A199" s="3"/>
      <c r="B199" s="58"/>
      <c r="C199" s="59"/>
      <c r="D199" s="3"/>
      <c r="E199" s="3"/>
      <c r="F199" s="3"/>
      <c r="G199" s="3"/>
      <c r="H199" s="27"/>
      <c r="I199" s="60"/>
      <c r="J199" s="61"/>
      <c r="K199" s="30"/>
      <c r="L199" s="30"/>
      <c r="M199" s="30"/>
      <c r="N199" s="30"/>
      <c r="O199" s="31"/>
      <c r="P199" s="30"/>
      <c r="Q199" s="62"/>
      <c r="R199" s="62"/>
      <c r="S199" s="62"/>
      <c r="T199" s="62"/>
      <c r="U199" s="37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35">
      <c r="A200" s="3"/>
      <c r="B200" s="58"/>
      <c r="C200" s="59"/>
      <c r="D200" s="3"/>
      <c r="E200" s="3"/>
      <c r="F200" s="3"/>
      <c r="G200" s="3"/>
      <c r="H200" s="27"/>
      <c r="I200" s="60"/>
      <c r="J200" s="61"/>
      <c r="K200" s="30"/>
      <c r="L200" s="30"/>
      <c r="M200" s="30"/>
      <c r="N200" s="30"/>
      <c r="O200" s="31"/>
      <c r="P200" s="30"/>
      <c r="Q200" s="62"/>
      <c r="R200" s="62"/>
      <c r="S200" s="62"/>
      <c r="T200" s="62"/>
      <c r="U200" s="37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35">
      <c r="A201" s="3"/>
      <c r="B201" s="58"/>
      <c r="C201" s="59"/>
      <c r="D201" s="3"/>
      <c r="E201" s="3"/>
      <c r="F201" s="3"/>
      <c r="G201" s="3"/>
      <c r="H201" s="27"/>
      <c r="I201" s="60"/>
      <c r="J201" s="61"/>
      <c r="K201" s="30"/>
      <c r="L201" s="30"/>
      <c r="M201" s="30"/>
      <c r="N201" s="30"/>
      <c r="O201" s="31"/>
      <c r="P201" s="30"/>
      <c r="Q201" s="62"/>
      <c r="R201" s="62"/>
      <c r="S201" s="62"/>
      <c r="T201" s="62"/>
      <c r="U201" s="37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35">
      <c r="A202" s="3"/>
      <c r="B202" s="58"/>
      <c r="C202" s="59"/>
      <c r="D202" s="3"/>
      <c r="E202" s="3"/>
      <c r="F202" s="3"/>
      <c r="G202" s="3"/>
      <c r="H202" s="27"/>
      <c r="I202" s="60"/>
      <c r="J202" s="61"/>
      <c r="K202" s="30"/>
      <c r="L202" s="30"/>
      <c r="M202" s="30"/>
      <c r="N202" s="30"/>
      <c r="O202" s="31"/>
      <c r="P202" s="30"/>
      <c r="Q202" s="62"/>
      <c r="R202" s="62"/>
      <c r="S202" s="62"/>
      <c r="T202" s="62"/>
      <c r="U202" s="37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35">
      <c r="A203" s="3"/>
      <c r="B203" s="58"/>
      <c r="C203" s="59"/>
      <c r="D203" s="3"/>
      <c r="E203" s="3"/>
      <c r="F203" s="3"/>
      <c r="G203" s="3"/>
      <c r="H203" s="27"/>
      <c r="I203" s="60"/>
      <c r="J203" s="61"/>
      <c r="K203" s="30"/>
      <c r="L203" s="30"/>
      <c r="M203" s="30"/>
      <c r="N203" s="30"/>
      <c r="O203" s="31"/>
      <c r="P203" s="30"/>
      <c r="Q203" s="62"/>
      <c r="R203" s="62"/>
      <c r="S203" s="62"/>
      <c r="T203" s="62"/>
      <c r="U203" s="37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35">
      <c r="A204" s="66"/>
      <c r="B204" s="67"/>
      <c r="C204" s="68"/>
      <c r="D204" s="66"/>
      <c r="E204" s="66"/>
      <c r="F204" s="66"/>
      <c r="G204" s="66"/>
      <c r="H204" s="48"/>
      <c r="I204" s="69"/>
      <c r="J204" s="70"/>
      <c r="K204" s="55"/>
      <c r="L204" s="55"/>
      <c r="M204" s="55"/>
      <c r="N204" s="55"/>
      <c r="O204" s="54"/>
      <c r="P204" s="55"/>
      <c r="Q204" s="55"/>
      <c r="R204" s="55"/>
      <c r="S204" s="55"/>
      <c r="T204" s="55"/>
      <c r="U204" s="37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35">
      <c r="A205" s="66"/>
      <c r="B205" s="67"/>
      <c r="C205" s="68"/>
      <c r="D205" s="66"/>
      <c r="E205" s="66"/>
      <c r="F205" s="66"/>
      <c r="G205" s="66"/>
      <c r="H205" s="48"/>
      <c r="I205" s="69"/>
      <c r="J205" s="70"/>
      <c r="K205" s="55"/>
      <c r="L205" s="55"/>
      <c r="M205" s="55"/>
      <c r="N205" s="55"/>
      <c r="O205" s="54"/>
      <c r="P205" s="55"/>
      <c r="Q205" s="55"/>
      <c r="R205" s="55"/>
      <c r="S205" s="55"/>
      <c r="T205" s="55"/>
      <c r="U205" s="37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35">
      <c r="A206" s="66"/>
      <c r="B206" s="67"/>
      <c r="C206" s="68"/>
      <c r="D206" s="66"/>
      <c r="E206" s="66"/>
      <c r="F206" s="66"/>
      <c r="G206" s="66"/>
      <c r="H206" s="48"/>
      <c r="I206" s="69"/>
      <c r="J206" s="70"/>
      <c r="K206" s="55"/>
      <c r="L206" s="55"/>
      <c r="M206" s="55"/>
      <c r="N206" s="55"/>
      <c r="O206" s="54"/>
      <c r="P206" s="55"/>
      <c r="Q206" s="55"/>
      <c r="R206" s="55"/>
      <c r="S206" s="55"/>
      <c r="T206" s="55"/>
      <c r="U206" s="37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35">
      <c r="A207" s="66"/>
      <c r="B207" s="67"/>
      <c r="C207" s="68"/>
      <c r="D207" s="66"/>
      <c r="E207" s="66"/>
      <c r="F207" s="66"/>
      <c r="G207" s="66"/>
      <c r="H207" s="48"/>
      <c r="I207" s="69"/>
      <c r="J207" s="70"/>
      <c r="K207" s="55"/>
      <c r="L207" s="55"/>
      <c r="M207" s="55"/>
      <c r="N207" s="55"/>
      <c r="O207" s="54"/>
      <c r="P207" s="55"/>
      <c r="Q207" s="55"/>
      <c r="R207" s="55"/>
      <c r="S207" s="55"/>
      <c r="T207" s="55"/>
      <c r="U207" s="37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35">
      <c r="A208" s="66"/>
      <c r="B208" s="67"/>
      <c r="C208" s="68"/>
      <c r="D208" s="66"/>
      <c r="E208" s="66"/>
      <c r="F208" s="66"/>
      <c r="G208" s="66"/>
      <c r="H208" s="48"/>
      <c r="I208" s="69"/>
      <c r="J208" s="70"/>
      <c r="K208" s="55"/>
      <c r="L208" s="55"/>
      <c r="M208" s="55"/>
      <c r="N208" s="55"/>
      <c r="O208" s="54"/>
      <c r="P208" s="55"/>
      <c r="Q208" s="55"/>
      <c r="R208" s="55"/>
      <c r="S208" s="55"/>
      <c r="T208" s="55"/>
      <c r="U208" s="37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3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3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3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3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3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3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3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3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3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3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3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3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3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3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3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3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3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3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3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3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3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3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3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3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3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3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3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3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3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3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3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3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3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3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3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3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3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3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3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3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3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3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3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3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3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3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3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3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3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3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3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3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3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3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3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3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3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3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3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3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3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3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3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3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3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3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3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3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3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3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3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3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3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3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3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3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3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3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3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3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3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3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3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3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3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3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3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3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3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3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3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3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3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3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3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3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3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3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3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3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3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3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3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3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3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3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3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3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3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3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3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3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3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3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3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3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3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3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3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3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3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3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3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3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3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3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3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3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3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3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3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3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3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3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3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3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3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3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3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3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3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3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3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3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3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3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3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3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3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3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3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3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3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3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3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3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3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3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3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3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3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3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3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3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3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3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3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3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3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3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3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3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3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3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3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3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3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3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3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3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3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3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3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3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3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3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3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3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3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3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3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3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3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3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3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3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3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3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3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3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3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3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3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3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3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3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3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3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3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3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3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3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3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3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3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3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3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3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3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3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3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3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3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3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3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3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3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3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3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3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3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3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3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3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3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3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3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3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3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3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3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3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3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3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3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3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3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3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3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3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3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3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3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3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3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3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3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3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3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3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3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3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3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3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3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3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3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3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3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3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3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3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3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3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3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3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3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3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3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3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3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3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3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3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3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3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3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3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3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3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3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3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3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3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3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3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3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3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3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3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3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3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3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3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3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3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3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3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3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3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3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3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3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3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3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3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3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3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3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3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3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3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3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3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3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3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3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3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3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3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3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3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3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3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3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3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3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3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3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3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3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3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3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3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3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3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3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3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3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3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3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3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3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3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3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3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3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3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3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3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3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3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3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3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3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3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3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3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3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3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3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3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3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3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3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3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3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3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3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3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3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3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3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3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3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3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3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3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3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3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3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3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3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3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3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3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3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3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3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3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3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3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3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3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3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3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3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3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3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3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3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3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3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3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3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3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3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3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3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3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3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3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3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3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3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3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3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3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3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3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3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3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3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3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3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3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3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3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3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3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3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3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3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3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3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3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3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3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3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3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3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3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3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3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3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3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3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3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3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3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3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3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3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3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3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3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3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3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3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3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3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3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3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3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3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3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3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3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3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3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3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3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3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3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3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3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3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3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3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3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3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3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3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3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3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3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3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3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3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3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3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3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3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3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3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3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3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3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3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3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3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3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3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3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3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3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3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3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3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3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3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3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3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3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3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3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3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3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3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3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3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3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3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3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3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3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3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3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3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3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3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3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3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3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3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3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3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3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3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3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3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CUF5abf4s3eiAaoDHEsQcXmLUBuhz5H8elyJ4w/GUcs7ha6EB3pBFRCgKN1QwiDPk2Qkm4c/3ORf2MDuwB77WA==" saltValue="DteNj+ymdbW+G4b7HYZx+w==" spinCount="100000" sheet="1" objects="1" scenarios="1"/>
  <phoneticPr fontId="8" type="noConversion"/>
  <hyperlinks>
    <hyperlink ref="H1:I1" location="Instructions!A1" display="Return to Menu" xr:uid="{00000000-0004-0000-06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4</xdr:col>
                <xdr:colOff>0</xdr:colOff>
                <xdr:row>3</xdr:row>
                <xdr:rowOff>100013</xdr:rowOff>
              </from>
              <to>
                <xdr:col>5</xdr:col>
                <xdr:colOff>419100</xdr:colOff>
                <xdr:row>5</xdr:row>
                <xdr:rowOff>23813</xdr:rowOff>
              </to>
            </anchor>
          </controlPr>
        </control>
      </mc:Choice>
      <mc:Fallback>
        <control shapeId="1126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46"/>
  </sheetPr>
  <dimension ref="A1:P759"/>
  <sheetViews>
    <sheetView zoomScale="85" workbookViewId="0">
      <selection activeCell="A13" sqref="A13"/>
    </sheetView>
  </sheetViews>
  <sheetFormatPr defaultRowHeight="12.75" x14ac:dyDescent="0.35"/>
  <cols>
    <col min="1" max="1" width="11" customWidth="1"/>
    <col min="2" max="2" width="13.33203125" customWidth="1"/>
    <col min="8" max="8" width="10.6640625" customWidth="1"/>
    <col min="9" max="9" width="10.6640625" style="452" customWidth="1"/>
    <col min="10" max="10" width="10.6640625" hidden="1" customWidth="1"/>
    <col min="11" max="14" width="10.6640625" customWidth="1"/>
    <col min="15" max="16" width="0" hidden="1" customWidth="1"/>
  </cols>
  <sheetData>
    <row r="1" spans="1:16" ht="17.25" customHeight="1" thickBot="1" x14ac:dyDescent="0.45">
      <c r="A1" s="56" t="s">
        <v>589</v>
      </c>
      <c r="L1" s="453"/>
      <c r="M1" s="453"/>
      <c r="N1" s="453"/>
      <c r="O1" s="454"/>
    </row>
    <row r="2" spans="1:16" ht="18" customHeight="1" thickTop="1" thickBot="1" x14ac:dyDescent="0.5">
      <c r="A2" s="457" t="s">
        <v>93</v>
      </c>
      <c r="B2" s="458">
        <f>Weather_Site!D2</f>
        <v>0</v>
      </c>
      <c r="C2" s="459"/>
      <c r="D2" s="459"/>
      <c r="E2" s="460"/>
      <c r="H2" s="170" t="s">
        <v>202</v>
      </c>
      <c r="I2" s="467"/>
      <c r="L2" s="546" t="s">
        <v>599</v>
      </c>
      <c r="M2" s="547"/>
      <c r="N2" s="456">
        <f>1/0.67</f>
        <v>1.4925373134328357</v>
      </c>
      <c r="O2" s="454"/>
    </row>
    <row r="3" spans="1:16" ht="18.75" customHeight="1" thickTop="1" thickBot="1" x14ac:dyDescent="0.4">
      <c r="L3" s="546" t="s">
        <v>600</v>
      </c>
      <c r="M3" s="547"/>
      <c r="N3" s="456">
        <f>0.35/0.67</f>
        <v>0.52238805970149249</v>
      </c>
    </row>
    <row r="4" spans="1:16" ht="18.75" customHeight="1" thickTop="1" thickBot="1" x14ac:dyDescent="0.4">
      <c r="A4" s="461" t="s">
        <v>87</v>
      </c>
      <c r="B4" s="462"/>
      <c r="C4" s="463">
        <v>2</v>
      </c>
      <c r="D4" s="34"/>
      <c r="E4">
        <f>C4*7.53</f>
        <v>15.06</v>
      </c>
      <c r="H4" s="548" t="s">
        <v>603</v>
      </c>
      <c r="I4" s="549"/>
      <c r="L4" s="325"/>
      <c r="M4" s="325"/>
      <c r="N4" s="325"/>
    </row>
    <row r="5" spans="1:16" ht="19.5" customHeight="1" thickTop="1" thickBot="1" x14ac:dyDescent="0.4">
      <c r="A5" s="464" t="s">
        <v>88</v>
      </c>
      <c r="B5" s="465"/>
      <c r="C5" s="466">
        <f>Weather_Site!D6</f>
        <v>0</v>
      </c>
      <c r="D5" s="34"/>
      <c r="H5" s="550"/>
      <c r="I5" s="551"/>
      <c r="L5" s="546" t="s">
        <v>596</v>
      </c>
      <c r="M5" s="547"/>
      <c r="N5" s="455">
        <v>5</v>
      </c>
    </row>
    <row r="6" spans="1:16" ht="19.5" customHeight="1" thickTop="1" thickBot="1" x14ac:dyDescent="0.4">
      <c r="L6" s="546" t="s">
        <v>597</v>
      </c>
      <c r="M6" s="547"/>
      <c r="N6" s="455" t="s">
        <v>598</v>
      </c>
    </row>
    <row r="7" spans="1:16" ht="19.5" customHeight="1" thickTop="1" x14ac:dyDescent="0.35">
      <c r="H7" s="89"/>
      <c r="I7" s="468" t="s">
        <v>595</v>
      </c>
      <c r="J7" s="445"/>
      <c r="K7" s="445"/>
      <c r="L7" s="445"/>
      <c r="M7" s="445"/>
      <c r="N7" s="445"/>
      <c r="O7" s="445"/>
    </row>
    <row r="8" spans="1:16" ht="52.15" x14ac:dyDescent="0.5">
      <c r="A8" s="26" t="s">
        <v>28</v>
      </c>
      <c r="B8" s="26" t="s">
        <v>32</v>
      </c>
      <c r="C8" s="26" t="s">
        <v>27</v>
      </c>
      <c r="D8" s="26" t="s">
        <v>18</v>
      </c>
      <c r="E8" s="26" t="s">
        <v>19</v>
      </c>
      <c r="F8" s="26" t="s">
        <v>24</v>
      </c>
      <c r="G8" s="26" t="s">
        <v>20</v>
      </c>
      <c r="H8" s="57" t="s">
        <v>112</v>
      </c>
      <c r="I8" s="469" t="s">
        <v>590</v>
      </c>
      <c r="J8" s="57" t="s">
        <v>591</v>
      </c>
      <c r="K8" s="57" t="s">
        <v>592</v>
      </c>
      <c r="L8" s="57" t="s">
        <v>583</v>
      </c>
      <c r="M8" s="57" t="s">
        <v>593</v>
      </c>
      <c r="N8" s="57" t="s">
        <v>584</v>
      </c>
      <c r="O8" s="57" t="s">
        <v>594</v>
      </c>
      <c r="P8" s="57" t="s">
        <v>601</v>
      </c>
    </row>
    <row r="9" spans="1:16" x14ac:dyDescent="0.35">
      <c r="A9" s="29" t="str">
        <f>Weather_Site!A12</f>
        <v>Sat</v>
      </c>
      <c r="B9" s="74">
        <f>Weather_Site!B12</f>
        <v>36533</v>
      </c>
      <c r="C9" s="75">
        <f>Weather_Site!C12</f>
        <v>0.66666666666666663</v>
      </c>
      <c r="D9" s="29">
        <f>Weather_Site!D12</f>
        <v>38.200000000000003</v>
      </c>
      <c r="E9" s="29">
        <f>Weather_Site!E12</f>
        <v>9.9</v>
      </c>
      <c r="F9" s="29">
        <f>Weather_Site!F12</f>
        <v>300</v>
      </c>
      <c r="G9" s="29">
        <f>Weather_Site!G12</f>
        <v>55</v>
      </c>
      <c r="H9" s="27">
        <f>IF(Weather_Site!M12&lt;180,Weather_Site!M12+180,Weather_Site!M12-180)</f>
        <v>120</v>
      </c>
      <c r="I9" s="32">
        <f>4.37+0.161*$E9-0.1*($D9-25)-$O9*0.027*$E9</f>
        <v>4.3766000000000007</v>
      </c>
      <c r="J9" s="443">
        <f>$N$5</f>
        <v>5</v>
      </c>
      <c r="K9" s="32">
        <f>5.67*($G9/$N$2)^0.91</f>
        <v>151.02233362778082</v>
      </c>
      <c r="L9" s="63">
        <f>IF($G9&lt;5,($J9+0.2*(5.67*(5/$N$2)^0.91-$J9)*$G9)*$C$4^0.22*EXP(-0.076*$I9),5.67*($G9/$N$2)^0.91*$C$4^0.22*EXP(-0.076*$I9))*60</f>
        <v>7567.6894301181137</v>
      </c>
      <c r="M9" s="63">
        <f>516*$L9/1000*7.53*$C$4</f>
        <v>58808.211853870656</v>
      </c>
      <c r="N9" s="63">
        <f>IF($G9&lt;5,($J9+0.2*(5.67*(5*$N$3/$N$2)^0.91-$J9)*$G9)*$C$4^0.22*EXP(-0.076*$I9),5.67*($G9*$N$3/$N$2)^0.91*$C$4^0.22*EXP(-0.076*$I9))*60</f>
        <v>4191.188083843087</v>
      </c>
      <c r="O9" s="63">
        <f>IF($N$6="Yes",0,IF(OR(Weather_Site!$C12&lt;0.5,Weather_Site!$C12&gt;0.7084),0,IF(AND($P9&lt;10,$P9&gt;3),0,1)))</f>
        <v>1</v>
      </c>
      <c r="P9" s="63">
        <f>MONTH($B9)</f>
        <v>1</v>
      </c>
    </row>
    <row r="10" spans="1:16" x14ac:dyDescent="0.35">
      <c r="A10" s="29" t="str">
        <f>Weather_Site!A13</f>
        <v>Sat</v>
      </c>
      <c r="B10" s="74">
        <f>Weather_Site!B13</f>
        <v>36533</v>
      </c>
      <c r="C10" s="75">
        <f>Weather_Site!C13</f>
        <v>0.70833333333333337</v>
      </c>
      <c r="D10" s="29">
        <f>Weather_Site!D13</f>
        <v>36.4</v>
      </c>
      <c r="E10" s="29">
        <f>Weather_Site!E13</f>
        <v>10.8</v>
      </c>
      <c r="F10" s="29">
        <f>Weather_Site!F13</f>
        <v>260</v>
      </c>
      <c r="G10" s="29">
        <f>Weather_Site!G13</f>
        <v>45.7</v>
      </c>
      <c r="H10" s="27">
        <f>IF(Weather_Site!M13&lt;180,Weather_Site!M13+180,Weather_Site!M13-180)</f>
        <v>80</v>
      </c>
      <c r="I10" s="32">
        <f t="shared" ref="I10:I73" si="0">4.37+0.161*$E10-0.1*($D10-25)-$O10*0.027*$E10</f>
        <v>4.6772000000000009</v>
      </c>
      <c r="J10" s="443">
        <f t="shared" ref="J10:J73" si="1">$N$5</f>
        <v>5</v>
      </c>
      <c r="K10" s="32">
        <f t="shared" ref="K10:K73" si="2">5.67*($G10/$N$2)^0.91</f>
        <v>127.59535701583405</v>
      </c>
      <c r="L10" s="63">
        <f t="shared" ref="L10:L73" si="3">IF($G10&lt;5,($J10+0.2*(5.67*(5/$N$2)^0.91-$J10)*$G10)*$C$4^0.22*EXP(-0.076*$I10),5.67*($G10/$N$2)^0.91*$C$4^0.22*EXP(-0.076*$I10))*60</f>
        <v>6249.3561734149343</v>
      </c>
      <c r="M10" s="63">
        <f t="shared" ref="M10:M73" si="4">516*$L10/1000*7.53*$C$4</f>
        <v>48563.496849360527</v>
      </c>
      <c r="N10" s="63">
        <f t="shared" ref="N10:N73" si="5">IF($G10&lt;5,($J10+0.2*(5.67*(5*$N$3/$N$2)^0.91-$J10)*$G10)*$C$4^0.22*EXP(-0.076*$I10),5.67*($G10*$N$3/$N$2)^0.91*$C$4^0.22*EXP(-0.076*$I10))*60</f>
        <v>3461.059992957335</v>
      </c>
      <c r="O10" s="63">
        <f>IF($N$6="Yes",0,IF(OR(Weather_Site!$C13&lt;0.5,Weather_Site!$C13&gt;0.7084),0,IF(AND($P10&lt;10,$P10&gt;3),0,1)))</f>
        <v>1</v>
      </c>
      <c r="P10" s="63">
        <f t="shared" ref="P10:P73" si="6">MONTH($B10)</f>
        <v>1</v>
      </c>
    </row>
    <row r="11" spans="1:16" x14ac:dyDescent="0.35">
      <c r="A11" s="29" t="str">
        <f>Weather_Site!A14</f>
        <v>Sat</v>
      </c>
      <c r="B11" s="74">
        <f>Weather_Site!B14</f>
        <v>36533</v>
      </c>
      <c r="C11" s="75">
        <f>Weather_Site!C14</f>
        <v>0.75</v>
      </c>
      <c r="D11" s="29">
        <f>Weather_Site!D14</f>
        <v>37.200000000000003</v>
      </c>
      <c r="E11" s="29">
        <f>Weather_Site!E14</f>
        <v>10.9</v>
      </c>
      <c r="F11" s="29">
        <f>Weather_Site!F14</f>
        <v>258.60000000000002</v>
      </c>
      <c r="G11" s="29">
        <f>Weather_Site!G14</f>
        <v>46.5</v>
      </c>
      <c r="H11" s="27">
        <f>IF(Weather_Site!M14&lt;180,Weather_Site!M14+180,Weather_Site!M14-180)</f>
        <v>78.600000000000023</v>
      </c>
      <c r="I11" s="32">
        <f t="shared" si="0"/>
        <v>4.9048999999999996</v>
      </c>
      <c r="J11" s="443">
        <f t="shared" si="1"/>
        <v>5</v>
      </c>
      <c r="K11" s="32">
        <f t="shared" si="2"/>
        <v>129.62635718688222</v>
      </c>
      <c r="L11" s="63">
        <f t="shared" si="3"/>
        <v>6239.9077558725667</v>
      </c>
      <c r="M11" s="63">
        <f t="shared" si="4"/>
        <v>48490.073574575479</v>
      </c>
      <c r="N11" s="63">
        <f t="shared" si="5"/>
        <v>3455.8272075238929</v>
      </c>
      <c r="O11" s="63">
        <f>IF($N$6="Yes",0,IF(OR(Weather_Site!$C14&lt;0.5,Weather_Site!$C14&gt;0.7084),0,IF(AND($P11&lt;10,$P11&gt;3),0,1)))</f>
        <v>0</v>
      </c>
      <c r="P11" s="63">
        <f t="shared" si="6"/>
        <v>1</v>
      </c>
    </row>
    <row r="12" spans="1:16" x14ac:dyDescent="0.35">
      <c r="A12" s="29" t="str">
        <f>Weather_Site!A15</f>
        <v>Sat</v>
      </c>
      <c r="B12" s="74">
        <f>Weather_Site!B15</f>
        <v>36533</v>
      </c>
      <c r="C12" s="75">
        <f>Weather_Site!C15</f>
        <v>0.79166666666666663</v>
      </c>
      <c r="D12" s="29">
        <f>Weather_Site!D15</f>
        <v>37.299999999999997</v>
      </c>
      <c r="E12" s="29">
        <f>Weather_Site!E15</f>
        <v>11.7</v>
      </c>
      <c r="F12" s="29">
        <f>Weather_Site!F15</f>
        <v>260.8</v>
      </c>
      <c r="G12" s="29">
        <f>Weather_Site!G15</f>
        <v>46.3</v>
      </c>
      <c r="H12" s="27">
        <f>IF(Weather_Site!M15&lt;180,Weather_Site!M15+180,Weather_Site!M15-180)</f>
        <v>80.800000000000011</v>
      </c>
      <c r="I12" s="32">
        <f t="shared" si="0"/>
        <v>5.0237000000000007</v>
      </c>
      <c r="J12" s="443">
        <f t="shared" si="1"/>
        <v>5</v>
      </c>
      <c r="K12" s="32">
        <f t="shared" si="2"/>
        <v>129.11890406101639</v>
      </c>
      <c r="L12" s="63">
        <f t="shared" si="3"/>
        <v>6159.614409299712</v>
      </c>
      <c r="M12" s="63">
        <f t="shared" si="4"/>
        <v>47866.117190091689</v>
      </c>
      <c r="N12" s="63">
        <f t="shared" si="5"/>
        <v>3411.3586123898585</v>
      </c>
      <c r="O12" s="63">
        <f>IF($N$6="Yes",0,IF(OR(Weather_Site!$C15&lt;0.5,Weather_Site!$C15&gt;0.7084),0,IF(AND($P12&lt;10,$P12&gt;3),0,1)))</f>
        <v>0</v>
      </c>
      <c r="P12" s="63">
        <f t="shared" si="6"/>
        <v>1</v>
      </c>
    </row>
    <row r="13" spans="1:16" x14ac:dyDescent="0.35">
      <c r="A13" s="29" t="str">
        <f>Weather_Site!A16</f>
        <v>Sat</v>
      </c>
      <c r="B13" s="74">
        <f>Weather_Site!B16</f>
        <v>36533</v>
      </c>
      <c r="C13" s="75">
        <f>Weather_Site!C16</f>
        <v>0.83333333333333337</v>
      </c>
      <c r="D13" s="29">
        <f>Weather_Site!D16</f>
        <v>35</v>
      </c>
      <c r="E13" s="29">
        <f>Weather_Site!E16</f>
        <v>14.1</v>
      </c>
      <c r="F13" s="29">
        <f>Weather_Site!F16</f>
        <v>261.5</v>
      </c>
      <c r="G13" s="29">
        <f>Weather_Site!G16</f>
        <v>48.3</v>
      </c>
      <c r="H13" s="27">
        <f>IF(Weather_Site!M16&lt;180,Weather_Site!M16+180,Weather_Site!M16-180)</f>
        <v>81.5</v>
      </c>
      <c r="I13" s="32">
        <f t="shared" si="0"/>
        <v>5.6401000000000003</v>
      </c>
      <c r="J13" s="443">
        <f t="shared" si="1"/>
        <v>5</v>
      </c>
      <c r="K13" s="32">
        <f t="shared" si="2"/>
        <v>134.18470580205886</v>
      </c>
      <c r="L13" s="63">
        <f t="shared" si="3"/>
        <v>6108.3171841068697</v>
      </c>
      <c r="M13" s="63">
        <f t="shared" si="4"/>
        <v>47467.488505007124</v>
      </c>
      <c r="N13" s="63">
        <f t="shared" si="5"/>
        <v>3382.9488420170387</v>
      </c>
      <c r="O13" s="63">
        <f>IF($N$6="Yes",0,IF(OR(Weather_Site!$C16&lt;0.5,Weather_Site!$C16&gt;0.7084),0,IF(AND($P13&lt;10,$P13&gt;3),0,1)))</f>
        <v>0</v>
      </c>
      <c r="P13" s="63">
        <f t="shared" si="6"/>
        <v>1</v>
      </c>
    </row>
    <row r="14" spans="1:16" x14ac:dyDescent="0.35">
      <c r="A14" s="50" t="str">
        <f>Weather_Site!A17</f>
        <v>Sat</v>
      </c>
      <c r="B14" s="76">
        <f>Weather_Site!B17</f>
        <v>36533</v>
      </c>
      <c r="C14" s="77">
        <f>Weather_Site!C17</f>
        <v>0.875</v>
      </c>
      <c r="D14" s="50">
        <f>Weather_Site!D17</f>
        <v>34.5</v>
      </c>
      <c r="E14" s="50">
        <f>Weather_Site!E17</f>
        <v>14.5</v>
      </c>
      <c r="F14" s="50">
        <f>Weather_Site!F17</f>
        <v>265.8</v>
      </c>
      <c r="G14" s="50">
        <f>Weather_Site!G17</f>
        <v>30</v>
      </c>
      <c r="H14" s="48">
        <f>IF(Weather_Site!M17&lt;180,Weather_Site!M17+180,Weather_Site!M17-180)</f>
        <v>85.800000000000011</v>
      </c>
      <c r="I14" s="440">
        <f t="shared" si="0"/>
        <v>5.7545000000000002</v>
      </c>
      <c r="J14" s="444">
        <f t="shared" si="1"/>
        <v>5</v>
      </c>
      <c r="K14" s="440">
        <f t="shared" si="2"/>
        <v>86.994434857100927</v>
      </c>
      <c r="L14" s="441">
        <f t="shared" si="3"/>
        <v>3925.8536279342552</v>
      </c>
      <c r="M14" s="441">
        <f t="shared" si="4"/>
        <v>30507.651508531977</v>
      </c>
      <c r="N14" s="441">
        <f t="shared" si="5"/>
        <v>2174.2423623815898</v>
      </c>
      <c r="O14" s="441">
        <f>IF($N$6="Yes",0,IF(OR(Weather_Site!$C17&lt;0.5,Weather_Site!$C17&gt;0.7084),0,IF(AND($P14&lt;10,$P14&gt;3),0,1)))</f>
        <v>0</v>
      </c>
      <c r="P14" s="441">
        <f t="shared" si="6"/>
        <v>1</v>
      </c>
    </row>
    <row r="15" spans="1:16" x14ac:dyDescent="0.35">
      <c r="A15" s="50" t="str">
        <f>Weather_Site!A18</f>
        <v>Sat</v>
      </c>
      <c r="B15" s="76">
        <f>Weather_Site!B18</f>
        <v>36533</v>
      </c>
      <c r="C15" s="77">
        <f>Weather_Site!C18</f>
        <v>0.91666666666666663</v>
      </c>
      <c r="D15" s="50">
        <f>Weather_Site!D18</f>
        <v>34.299999999999997</v>
      </c>
      <c r="E15" s="50">
        <f>Weather_Site!E18</f>
        <v>14.3</v>
      </c>
      <c r="F15" s="50">
        <f>Weather_Site!F18</f>
        <v>261.8</v>
      </c>
      <c r="G15" s="50">
        <f>Weather_Site!G18</f>
        <v>28.2</v>
      </c>
      <c r="H15" s="48">
        <f>IF(Weather_Site!M18&lt;180,Weather_Site!M18+180,Weather_Site!M18-180)</f>
        <v>81.800000000000011</v>
      </c>
      <c r="I15" s="440">
        <f t="shared" si="0"/>
        <v>5.7423000000000002</v>
      </c>
      <c r="J15" s="444">
        <f t="shared" si="1"/>
        <v>5</v>
      </c>
      <c r="K15" s="440">
        <f t="shared" si="2"/>
        <v>82.231425311732593</v>
      </c>
      <c r="L15" s="441">
        <f t="shared" si="3"/>
        <v>3714.3525945480369</v>
      </c>
      <c r="M15" s="441">
        <f t="shared" si="4"/>
        <v>28864.085438129012</v>
      </c>
      <c r="N15" s="441">
        <f t="shared" si="5"/>
        <v>2057.1074536311153</v>
      </c>
      <c r="O15" s="441">
        <f>IF($N$6="Yes",0,IF(OR(Weather_Site!$C18&lt;0.5,Weather_Site!$C18&gt;0.7084),0,IF(AND($P15&lt;10,$P15&gt;3),0,1)))</f>
        <v>0</v>
      </c>
      <c r="P15" s="441">
        <f t="shared" si="6"/>
        <v>1</v>
      </c>
    </row>
    <row r="16" spans="1:16" x14ac:dyDescent="0.35">
      <c r="A16" s="50" t="str">
        <f>Weather_Site!A19</f>
        <v>Sat</v>
      </c>
      <c r="B16" s="76">
        <f>Weather_Site!B19</f>
        <v>36533</v>
      </c>
      <c r="C16" s="77">
        <f>Weather_Site!C19</f>
        <v>0.95833333333333337</v>
      </c>
      <c r="D16" s="50">
        <f>Weather_Site!D19</f>
        <v>31.2</v>
      </c>
      <c r="E16" s="50">
        <f>Weather_Site!E19</f>
        <v>16.3</v>
      </c>
      <c r="F16" s="50">
        <f>Weather_Site!F19</f>
        <v>257.7</v>
      </c>
      <c r="G16" s="50">
        <f>Weather_Site!G19</f>
        <v>26.3</v>
      </c>
      <c r="H16" s="48">
        <f>IF(Weather_Site!M19&lt;180,Weather_Site!M19+180,Weather_Site!M19-180)</f>
        <v>77.699999999999989</v>
      </c>
      <c r="I16" s="440">
        <f t="shared" si="0"/>
        <v>6.3743000000000007</v>
      </c>
      <c r="J16" s="444">
        <f t="shared" si="1"/>
        <v>5</v>
      </c>
      <c r="K16" s="440">
        <f t="shared" si="2"/>
        <v>77.173973301903629</v>
      </c>
      <c r="L16" s="441">
        <f t="shared" si="3"/>
        <v>3322.4322819979684</v>
      </c>
      <c r="M16" s="441">
        <f t="shared" si="4"/>
        <v>25818.488366114936</v>
      </c>
      <c r="N16" s="441">
        <f t="shared" si="5"/>
        <v>1840.0515399411865</v>
      </c>
      <c r="O16" s="441">
        <f>IF($N$6="Yes",0,IF(OR(Weather_Site!$C19&lt;0.5,Weather_Site!$C19&gt;0.7084),0,IF(AND($P16&lt;10,$P16&gt;3),0,1)))</f>
        <v>0</v>
      </c>
      <c r="P16" s="441">
        <f t="shared" si="6"/>
        <v>1</v>
      </c>
    </row>
    <row r="17" spans="1:16" x14ac:dyDescent="0.35">
      <c r="A17" s="50" t="str">
        <f>Weather_Site!A20</f>
        <v>Sun</v>
      </c>
      <c r="B17" s="76">
        <f>Weather_Site!B20</f>
        <v>36534</v>
      </c>
      <c r="C17" s="77">
        <f>Weather_Site!C20</f>
        <v>0</v>
      </c>
      <c r="D17" s="50">
        <f>Weather_Site!D20</f>
        <v>28.8</v>
      </c>
      <c r="E17" s="50">
        <f>Weather_Site!E20</f>
        <v>24.2</v>
      </c>
      <c r="F17" s="50">
        <f>Weather_Site!F20</f>
        <v>262.10000000000002</v>
      </c>
      <c r="G17" s="50">
        <f>Weather_Site!G20</f>
        <v>17.2</v>
      </c>
      <c r="H17" s="48">
        <f>IF(Weather_Site!M20&lt;180,Weather_Site!M20+180,Weather_Site!M20-180)</f>
        <v>82.100000000000023</v>
      </c>
      <c r="I17" s="440">
        <f t="shared" si="0"/>
        <v>7.8861999999999997</v>
      </c>
      <c r="J17" s="444">
        <f t="shared" si="1"/>
        <v>5</v>
      </c>
      <c r="K17" s="440">
        <f t="shared" si="2"/>
        <v>52.437504571738081</v>
      </c>
      <c r="L17" s="441">
        <f t="shared" si="3"/>
        <v>2012.4492938186197</v>
      </c>
      <c r="M17" s="441">
        <f t="shared" si="4"/>
        <v>15638.66296429274</v>
      </c>
      <c r="N17" s="441">
        <f t="shared" si="5"/>
        <v>1114.5480502969569</v>
      </c>
      <c r="O17" s="441">
        <f>IF($N$6="Yes",0,IF(OR(Weather_Site!$C20&lt;0.5,Weather_Site!$C20&gt;0.7084),0,IF(AND($P17&lt;10,$P17&gt;3),0,1)))</f>
        <v>0</v>
      </c>
      <c r="P17" s="441">
        <f t="shared" si="6"/>
        <v>1</v>
      </c>
    </row>
    <row r="18" spans="1:16" x14ac:dyDescent="0.35">
      <c r="A18" s="50" t="str">
        <f>Weather_Site!A21</f>
        <v>Sun</v>
      </c>
      <c r="B18" s="76">
        <f>Weather_Site!B21</f>
        <v>36534</v>
      </c>
      <c r="C18" s="77">
        <f>Weather_Site!C21</f>
        <v>4.1666666666666664E-2</v>
      </c>
      <c r="D18" s="50">
        <f>Weather_Site!D21</f>
        <v>27</v>
      </c>
      <c r="E18" s="50">
        <f>Weather_Site!E21</f>
        <v>32.9</v>
      </c>
      <c r="F18" s="50">
        <f>Weather_Site!F21</f>
        <v>249</v>
      </c>
      <c r="G18" s="50">
        <f>Weather_Site!G21</f>
        <v>18.5</v>
      </c>
      <c r="H18" s="48">
        <f>IF(Weather_Site!M21&lt;180,Weather_Site!M21+180,Weather_Site!M21-180)</f>
        <v>69</v>
      </c>
      <c r="I18" s="440">
        <f t="shared" si="0"/>
        <v>9.4669000000000008</v>
      </c>
      <c r="J18" s="444">
        <f t="shared" si="1"/>
        <v>5</v>
      </c>
      <c r="K18" s="440">
        <f t="shared" si="2"/>
        <v>56.032164859247501</v>
      </c>
      <c r="L18" s="441">
        <f t="shared" si="3"/>
        <v>1906.984428794213</v>
      </c>
      <c r="M18" s="441">
        <f t="shared" si="4"/>
        <v>14819.099716782677</v>
      </c>
      <c r="N18" s="441">
        <f t="shared" si="5"/>
        <v>1056.1387974284085</v>
      </c>
      <c r="O18" s="441">
        <f>IF($N$6="Yes",0,IF(OR(Weather_Site!$C21&lt;0.5,Weather_Site!$C21&gt;0.7084),0,IF(AND($P18&lt;10,$P18&gt;3),0,1)))</f>
        <v>0</v>
      </c>
      <c r="P18" s="441">
        <f t="shared" si="6"/>
        <v>1</v>
      </c>
    </row>
    <row r="19" spans="1:16" x14ac:dyDescent="0.35">
      <c r="A19" s="29" t="str">
        <f>Weather_Site!A22</f>
        <v>Sun</v>
      </c>
      <c r="B19" s="74">
        <f>Weather_Site!B22</f>
        <v>36534</v>
      </c>
      <c r="C19" s="75">
        <f>Weather_Site!C22</f>
        <v>8.3333333333333329E-2</v>
      </c>
      <c r="D19" s="29">
        <f>Weather_Site!D22</f>
        <v>25.2</v>
      </c>
      <c r="E19" s="29">
        <f>Weather_Site!E22</f>
        <v>40.200000000000003</v>
      </c>
      <c r="F19" s="29">
        <f>Weather_Site!F22</f>
        <v>247.3</v>
      </c>
      <c r="G19" s="29">
        <f>Weather_Site!G22</f>
        <v>19.100000000000001</v>
      </c>
      <c r="H19" s="27">
        <f>IF(Weather_Site!M22&lt;180,Weather_Site!M22+180,Weather_Site!M22-180)</f>
        <v>67.300000000000011</v>
      </c>
      <c r="I19" s="32">
        <f t="shared" si="0"/>
        <v>10.822200000000002</v>
      </c>
      <c r="J19" s="443">
        <f t="shared" si="1"/>
        <v>5</v>
      </c>
      <c r="K19" s="32">
        <f t="shared" si="2"/>
        <v>57.683485364931734</v>
      </c>
      <c r="L19" s="63">
        <f t="shared" si="3"/>
        <v>1771.0372289304464</v>
      </c>
      <c r="M19" s="63">
        <f t="shared" si="4"/>
        <v>13762.659464529343</v>
      </c>
      <c r="N19" s="63">
        <f t="shared" si="5"/>
        <v>980.84761517755805</v>
      </c>
      <c r="O19" s="63">
        <f>IF($N$6="Yes",0,IF(OR(Weather_Site!$C22&lt;0.5,Weather_Site!$C22&gt;0.7084),0,IF(AND($P19&lt;10,$P19&gt;3),0,1)))</f>
        <v>0</v>
      </c>
      <c r="P19" s="63">
        <f t="shared" si="6"/>
        <v>1</v>
      </c>
    </row>
    <row r="20" spans="1:16" x14ac:dyDescent="0.35">
      <c r="A20" s="29" t="str">
        <f>Weather_Site!A23</f>
        <v>Sun</v>
      </c>
      <c r="B20" s="74">
        <f>Weather_Site!B23</f>
        <v>36534</v>
      </c>
      <c r="C20" s="75">
        <f>Weather_Site!C23</f>
        <v>0.125</v>
      </c>
      <c r="D20" s="29">
        <f>Weather_Site!D23</f>
        <v>22.4</v>
      </c>
      <c r="E20" s="29">
        <f>Weather_Site!E23</f>
        <v>44.5</v>
      </c>
      <c r="F20" s="29">
        <f>Weather_Site!F23</f>
        <v>237.5</v>
      </c>
      <c r="G20" s="29">
        <f>Weather_Site!G23</f>
        <v>25.7</v>
      </c>
      <c r="H20" s="27">
        <f>IF(Weather_Site!M23&lt;180,Weather_Site!M23+180,Weather_Site!M23-180)</f>
        <v>57.5</v>
      </c>
      <c r="I20" s="32">
        <f t="shared" si="0"/>
        <v>11.794500000000001</v>
      </c>
      <c r="J20" s="443">
        <f t="shared" si="1"/>
        <v>5</v>
      </c>
      <c r="K20" s="32">
        <f t="shared" si="2"/>
        <v>75.570147794941505</v>
      </c>
      <c r="L20" s="63">
        <f t="shared" si="3"/>
        <v>2154.9359417966048</v>
      </c>
      <c r="M20" s="63">
        <f t="shared" si="4"/>
        <v>16745.921006263747</v>
      </c>
      <c r="N20" s="63">
        <f t="shared" si="5"/>
        <v>1193.4609531884746</v>
      </c>
      <c r="O20" s="63">
        <f>IF($N$6="Yes",0,IF(OR(Weather_Site!$C23&lt;0.5,Weather_Site!$C23&gt;0.7084),0,IF(AND($P20&lt;10,$P20&gt;3),0,1)))</f>
        <v>0</v>
      </c>
      <c r="P20" s="63">
        <f t="shared" si="6"/>
        <v>1</v>
      </c>
    </row>
    <row r="21" spans="1:16" x14ac:dyDescent="0.35">
      <c r="A21" s="29" t="str">
        <f>Weather_Site!A24</f>
        <v>Sun</v>
      </c>
      <c r="B21" s="74">
        <f>Weather_Site!B24</f>
        <v>36534</v>
      </c>
      <c r="C21" s="75">
        <f>Weather_Site!C24</f>
        <v>0.16666666666666666</v>
      </c>
      <c r="D21" s="29">
        <f>Weather_Site!D24</f>
        <v>18.399999999999999</v>
      </c>
      <c r="E21" s="29">
        <f>Weather_Site!E24</f>
        <v>48.4</v>
      </c>
      <c r="F21" s="29">
        <f>Weather_Site!F24</f>
        <v>245.7</v>
      </c>
      <c r="G21" s="29">
        <f>Weather_Site!G24</f>
        <v>21.5</v>
      </c>
      <c r="H21" s="27">
        <f>IF(Weather_Site!M24&lt;180,Weather_Site!M24+180,Weather_Site!M24-180)</f>
        <v>65.699999999999989</v>
      </c>
      <c r="I21" s="32">
        <f t="shared" si="0"/>
        <v>12.8224</v>
      </c>
      <c r="J21" s="293">
        <f t="shared" si="1"/>
        <v>5</v>
      </c>
      <c r="K21" s="5">
        <f t="shared" si="2"/>
        <v>64.243638237093847</v>
      </c>
      <c r="L21" s="5">
        <f t="shared" si="3"/>
        <v>1694.2869368094555</v>
      </c>
      <c r="M21" s="5">
        <f t="shared" si="4"/>
        <v>13166.236014468806</v>
      </c>
      <c r="N21" s="5">
        <f t="shared" si="5"/>
        <v>938.34125802067433</v>
      </c>
      <c r="O21" s="5">
        <f>IF($N$6="Yes",0,IF(OR(Weather_Site!$C24&lt;0.5,Weather_Site!$C24&gt;0.7084),0,IF(AND($P21&lt;10,$P21&gt;3),0,1)))</f>
        <v>0</v>
      </c>
      <c r="P21" s="5">
        <f t="shared" si="6"/>
        <v>1</v>
      </c>
    </row>
    <row r="22" spans="1:16" x14ac:dyDescent="0.35">
      <c r="A22" s="29" t="str">
        <f>Weather_Site!A25</f>
        <v>Sun</v>
      </c>
      <c r="B22" s="74">
        <f>Weather_Site!B25</f>
        <v>36534</v>
      </c>
      <c r="C22" s="75">
        <f>Weather_Site!C25</f>
        <v>0.20833333333333334</v>
      </c>
      <c r="D22" s="29">
        <f>Weather_Site!D25</f>
        <v>16</v>
      </c>
      <c r="E22" s="29">
        <f>Weather_Site!E25</f>
        <v>48.7</v>
      </c>
      <c r="F22" s="29">
        <f>Weather_Site!F25</f>
        <v>248.9</v>
      </c>
      <c r="G22" s="29">
        <f>Weather_Site!G25</f>
        <v>20.6</v>
      </c>
      <c r="H22" s="27">
        <f>IF(Weather_Site!M25&lt;180,Weather_Site!M25+180,Weather_Site!M25-180)</f>
        <v>68.900000000000006</v>
      </c>
      <c r="I22" s="32">
        <f t="shared" si="0"/>
        <v>13.110700000000001</v>
      </c>
      <c r="J22" s="293">
        <f t="shared" si="1"/>
        <v>5</v>
      </c>
      <c r="K22" s="5">
        <f t="shared" si="2"/>
        <v>61.791722237187379</v>
      </c>
      <c r="L22" s="5">
        <f t="shared" si="3"/>
        <v>1594.3049513330204</v>
      </c>
      <c r="M22" s="5">
        <f t="shared" si="4"/>
        <v>12389.28000461085</v>
      </c>
      <c r="N22" s="5">
        <f t="shared" si="5"/>
        <v>882.9685699634606</v>
      </c>
      <c r="O22" s="5">
        <f>IF($N$6="Yes",0,IF(OR(Weather_Site!$C25&lt;0.5,Weather_Site!$C25&gt;0.7084),0,IF(AND($P22&lt;10,$P22&gt;3),0,1)))</f>
        <v>0</v>
      </c>
      <c r="P22" s="5">
        <f t="shared" si="6"/>
        <v>1</v>
      </c>
    </row>
    <row r="23" spans="1:16" x14ac:dyDescent="0.35">
      <c r="A23" s="29" t="str">
        <f>Weather_Site!A26</f>
        <v>Sun</v>
      </c>
      <c r="B23" s="74">
        <f>Weather_Site!B26</f>
        <v>36534</v>
      </c>
      <c r="C23" s="75">
        <f>Weather_Site!C26</f>
        <v>0.25</v>
      </c>
      <c r="D23" s="29">
        <f>Weather_Site!D26</f>
        <v>14.4</v>
      </c>
      <c r="E23" s="29">
        <f>Weather_Site!E26</f>
        <v>51</v>
      </c>
      <c r="F23" s="29">
        <f>Weather_Site!F26</f>
        <v>246.5</v>
      </c>
      <c r="G23" s="29">
        <f>Weather_Site!G26</f>
        <v>21.1</v>
      </c>
      <c r="H23" s="27">
        <f>IF(Weather_Site!M26&lt;180,Weather_Site!M26+180,Weather_Site!M26-180)</f>
        <v>66.5</v>
      </c>
      <c r="I23" s="32">
        <f t="shared" si="0"/>
        <v>13.641</v>
      </c>
      <c r="J23" s="293">
        <f t="shared" si="1"/>
        <v>5</v>
      </c>
      <c r="K23" s="5">
        <f t="shared" si="2"/>
        <v>63.155061686611781</v>
      </c>
      <c r="L23" s="5">
        <f t="shared" si="3"/>
        <v>1565.1139955369629</v>
      </c>
      <c r="M23" s="5">
        <f t="shared" si="4"/>
        <v>12162.438254757917</v>
      </c>
      <c r="N23" s="5">
        <f t="shared" si="5"/>
        <v>866.80184071033943</v>
      </c>
      <c r="O23" s="5">
        <f>IF($N$6="Yes",0,IF(OR(Weather_Site!$C26&lt;0.5,Weather_Site!$C26&gt;0.7084),0,IF(AND($P23&lt;10,$P23&gt;3),0,1)))</f>
        <v>0</v>
      </c>
      <c r="P23" s="5">
        <f t="shared" si="6"/>
        <v>1</v>
      </c>
    </row>
    <row r="24" spans="1:16" x14ac:dyDescent="0.35">
      <c r="A24" s="50" t="str">
        <f>Weather_Site!A27</f>
        <v>Sun</v>
      </c>
      <c r="B24" s="76">
        <f>Weather_Site!B27</f>
        <v>36534</v>
      </c>
      <c r="C24" s="77">
        <f>Weather_Site!C27</f>
        <v>0.29166666666666669</v>
      </c>
      <c r="D24" s="50">
        <f>Weather_Site!D27</f>
        <v>14.3</v>
      </c>
      <c r="E24" s="50">
        <f>Weather_Site!E27</f>
        <v>55</v>
      </c>
      <c r="F24" s="50">
        <f>Weather_Site!F27</f>
        <v>240</v>
      </c>
      <c r="G24" s="50">
        <f>Weather_Site!G27</f>
        <v>27.7</v>
      </c>
      <c r="H24" s="48">
        <f>IF(Weather_Site!M27&lt;180,Weather_Site!M27+180,Weather_Site!M27-180)</f>
        <v>60</v>
      </c>
      <c r="I24" s="51">
        <f t="shared" si="0"/>
        <v>14.295000000000002</v>
      </c>
      <c r="J24" s="324">
        <f t="shared" si="1"/>
        <v>5</v>
      </c>
      <c r="K24" s="442">
        <f t="shared" si="2"/>
        <v>80.903576188928611</v>
      </c>
      <c r="L24" s="442">
        <f t="shared" si="3"/>
        <v>1907.7407549089298</v>
      </c>
      <c r="M24" s="442">
        <f t="shared" si="4"/>
        <v>14824.977096767099</v>
      </c>
      <c r="N24" s="442">
        <f t="shared" si="5"/>
        <v>1056.5576709866814</v>
      </c>
      <c r="O24" s="442">
        <f>IF($N$6="Yes",0,IF(OR(Weather_Site!$C27&lt;0.5,Weather_Site!$C27&gt;0.7084),0,IF(AND($P24&lt;10,$P24&gt;3),0,1)))</f>
        <v>0</v>
      </c>
      <c r="P24" s="442">
        <f t="shared" si="6"/>
        <v>1</v>
      </c>
    </row>
    <row r="25" spans="1:16" x14ac:dyDescent="0.35">
      <c r="A25" s="50" t="str">
        <f>Weather_Site!A28</f>
        <v>Sun</v>
      </c>
      <c r="B25" s="76">
        <f>Weather_Site!B28</f>
        <v>36534</v>
      </c>
      <c r="C25" s="77">
        <f>Weather_Site!C28</f>
        <v>0.33333333333333331</v>
      </c>
      <c r="D25" s="50">
        <f>Weather_Site!D28</f>
        <v>15.8</v>
      </c>
      <c r="E25" s="50">
        <f>Weather_Site!E28</f>
        <v>52</v>
      </c>
      <c r="F25" s="50">
        <f>Weather_Site!F28</f>
        <v>220</v>
      </c>
      <c r="G25" s="50">
        <f>Weather_Site!G28</f>
        <v>24.1</v>
      </c>
      <c r="H25" s="48">
        <f>IF(Weather_Site!M28&lt;180,Weather_Site!M28+180,Weather_Site!M28-180)</f>
        <v>40</v>
      </c>
      <c r="I25" s="51">
        <f t="shared" si="0"/>
        <v>13.662000000000001</v>
      </c>
      <c r="J25" s="324">
        <f t="shared" si="1"/>
        <v>5</v>
      </c>
      <c r="K25" s="442">
        <f t="shared" si="2"/>
        <v>71.276544702041932</v>
      </c>
      <c r="L25" s="442">
        <f t="shared" si="3"/>
        <v>1763.5643676150555</v>
      </c>
      <c r="M25" s="442">
        <f t="shared" si="4"/>
        <v>13704.588158161894</v>
      </c>
      <c r="N25" s="442">
        <f t="shared" si="5"/>
        <v>976.70894543080158</v>
      </c>
      <c r="O25" s="442">
        <f>IF($N$6="Yes",0,IF(OR(Weather_Site!$C28&lt;0.5,Weather_Site!$C28&gt;0.7084),0,IF(AND($P25&lt;10,$P25&gt;3),0,1)))</f>
        <v>0</v>
      </c>
      <c r="P25" s="442">
        <f t="shared" si="6"/>
        <v>1</v>
      </c>
    </row>
    <row r="26" spans="1:16" x14ac:dyDescent="0.35">
      <c r="A26" s="50" t="str">
        <f>Weather_Site!A29</f>
        <v>Sun</v>
      </c>
      <c r="B26" s="76">
        <f>Weather_Site!B29</f>
        <v>36534</v>
      </c>
      <c r="C26" s="77">
        <f>Weather_Site!C29</f>
        <v>0.375</v>
      </c>
      <c r="D26" s="50">
        <f>Weather_Site!D29</f>
        <v>17.7</v>
      </c>
      <c r="E26" s="50">
        <f>Weather_Site!E29</f>
        <v>42</v>
      </c>
      <c r="F26" s="50">
        <f>Weather_Site!F29</f>
        <v>230</v>
      </c>
      <c r="G26" s="50">
        <f>Weather_Site!G29</f>
        <v>22.3</v>
      </c>
      <c r="H26" s="48">
        <f>IF(Weather_Site!M29&lt;180,Weather_Site!M29+180,Weather_Site!M29-180)</f>
        <v>50</v>
      </c>
      <c r="I26" s="51">
        <f t="shared" si="0"/>
        <v>11.862000000000002</v>
      </c>
      <c r="J26" s="324">
        <f t="shared" si="1"/>
        <v>5</v>
      </c>
      <c r="K26" s="442">
        <f t="shared" si="2"/>
        <v>66.415363620193929</v>
      </c>
      <c r="L26" s="442">
        <f t="shared" si="3"/>
        <v>1884.1900983121898</v>
      </c>
      <c r="M26" s="442">
        <f t="shared" si="4"/>
        <v>14641.965886380094</v>
      </c>
      <c r="N26" s="442">
        <f t="shared" si="5"/>
        <v>1043.5146897430132</v>
      </c>
      <c r="O26" s="442">
        <f>IF($N$6="Yes",0,IF(OR(Weather_Site!$C29&lt;0.5,Weather_Site!$C29&gt;0.7084),0,IF(AND($P26&lt;10,$P26&gt;3),0,1)))</f>
        <v>0</v>
      </c>
      <c r="P26" s="442">
        <f t="shared" si="6"/>
        <v>1</v>
      </c>
    </row>
    <row r="27" spans="1:16" x14ac:dyDescent="0.35">
      <c r="A27" s="50" t="str">
        <f>Weather_Site!A30</f>
        <v>Sat</v>
      </c>
      <c r="B27" s="76">
        <f>Weather_Site!B30</f>
        <v>0</v>
      </c>
      <c r="C27" s="77">
        <f>Weather_Site!C30</f>
        <v>0</v>
      </c>
      <c r="D27" s="50">
        <f>Weather_Site!D30</f>
        <v>0</v>
      </c>
      <c r="E27" s="50">
        <f>Weather_Site!E30</f>
        <v>0</v>
      </c>
      <c r="F27" s="50">
        <f>Weather_Site!F30</f>
        <v>0</v>
      </c>
      <c r="G27" s="50">
        <f>Weather_Site!G30</f>
        <v>0</v>
      </c>
      <c r="H27" s="48">
        <f>IF(Weather_Site!M30&lt;180,Weather_Site!M30+180,Weather_Site!M30-180)</f>
        <v>180</v>
      </c>
      <c r="I27" s="51">
        <f t="shared" si="0"/>
        <v>6.87</v>
      </c>
      <c r="J27" s="324">
        <f t="shared" si="1"/>
        <v>5</v>
      </c>
      <c r="K27" s="442">
        <f t="shared" si="2"/>
        <v>0</v>
      </c>
      <c r="L27" s="442">
        <f t="shared" si="3"/>
        <v>207.29747819791487</v>
      </c>
      <c r="M27" s="442">
        <f t="shared" si="4"/>
        <v>1610.9004111768686</v>
      </c>
      <c r="N27" s="442">
        <f t="shared" si="5"/>
        <v>207.29747819791487</v>
      </c>
      <c r="O27" s="442">
        <f>IF($N$6="Yes",0,IF(OR(Weather_Site!$C30&lt;0.5,Weather_Site!$C30&gt;0.7084),0,IF(AND($P27&lt;10,$P27&gt;3),0,1)))</f>
        <v>0</v>
      </c>
      <c r="P27" s="442">
        <f t="shared" si="6"/>
        <v>1</v>
      </c>
    </row>
    <row r="28" spans="1:16" x14ac:dyDescent="0.35">
      <c r="A28" s="50" t="str">
        <f>Weather_Site!A31</f>
        <v>Sat</v>
      </c>
      <c r="B28" s="76">
        <f>Weather_Site!B31</f>
        <v>0</v>
      </c>
      <c r="C28" s="77">
        <f>Weather_Site!C31</f>
        <v>0</v>
      </c>
      <c r="D28" s="50">
        <f>Weather_Site!D31</f>
        <v>0</v>
      </c>
      <c r="E28" s="50">
        <f>Weather_Site!E31</f>
        <v>0</v>
      </c>
      <c r="F28" s="50">
        <f>Weather_Site!F31</f>
        <v>0</v>
      </c>
      <c r="G28" s="50">
        <f>Weather_Site!G31</f>
        <v>0</v>
      </c>
      <c r="H28" s="48">
        <f>IF(Weather_Site!M31&lt;180,Weather_Site!M31+180,Weather_Site!M31-180)</f>
        <v>180</v>
      </c>
      <c r="I28" s="51">
        <f t="shared" si="0"/>
        <v>6.87</v>
      </c>
      <c r="J28" s="324">
        <f t="shared" si="1"/>
        <v>5</v>
      </c>
      <c r="K28" s="442">
        <f t="shared" si="2"/>
        <v>0</v>
      </c>
      <c r="L28" s="442">
        <f t="shared" si="3"/>
        <v>207.29747819791487</v>
      </c>
      <c r="M28" s="442">
        <f t="shared" si="4"/>
        <v>1610.9004111768686</v>
      </c>
      <c r="N28" s="442">
        <f t="shared" si="5"/>
        <v>207.29747819791487</v>
      </c>
      <c r="O28" s="442">
        <f>IF($N$6="Yes",0,IF(OR(Weather_Site!$C31&lt;0.5,Weather_Site!$C31&gt;0.7084),0,IF(AND($P28&lt;10,$P28&gt;3),0,1)))</f>
        <v>0</v>
      </c>
      <c r="P28" s="442">
        <f t="shared" si="6"/>
        <v>1</v>
      </c>
    </row>
    <row r="29" spans="1:16" x14ac:dyDescent="0.35">
      <c r="A29" s="29" t="str">
        <f>Weather_Site!A32</f>
        <v>Sat</v>
      </c>
      <c r="B29" s="74">
        <f>Weather_Site!B32</f>
        <v>0</v>
      </c>
      <c r="C29" s="75">
        <f>Weather_Site!C32</f>
        <v>0</v>
      </c>
      <c r="D29" s="29">
        <f>Weather_Site!D32</f>
        <v>0</v>
      </c>
      <c r="E29" s="29">
        <f>Weather_Site!E32</f>
        <v>0</v>
      </c>
      <c r="F29" s="29">
        <f>Weather_Site!F32</f>
        <v>0</v>
      </c>
      <c r="G29" s="29">
        <f>Weather_Site!G32</f>
        <v>0</v>
      </c>
      <c r="H29" s="27">
        <f>IF(Weather_Site!M32&lt;180,Weather_Site!M32+180,Weather_Site!M32-180)</f>
        <v>180</v>
      </c>
      <c r="I29" s="32">
        <f t="shared" si="0"/>
        <v>6.87</v>
      </c>
      <c r="J29" s="293">
        <f t="shared" si="1"/>
        <v>5</v>
      </c>
      <c r="K29" s="5">
        <f t="shared" si="2"/>
        <v>0</v>
      </c>
      <c r="L29" s="5">
        <f t="shared" si="3"/>
        <v>207.29747819791487</v>
      </c>
      <c r="M29" s="5">
        <f t="shared" si="4"/>
        <v>1610.9004111768686</v>
      </c>
      <c r="N29" s="5">
        <f t="shared" si="5"/>
        <v>207.29747819791487</v>
      </c>
      <c r="O29" s="5">
        <f>IF($N$6="Yes",0,IF(OR(Weather_Site!$C32&lt;0.5,Weather_Site!$C32&gt;0.7084),0,IF(AND($P29&lt;10,$P29&gt;3),0,1)))</f>
        <v>0</v>
      </c>
      <c r="P29" s="5">
        <f t="shared" si="6"/>
        <v>1</v>
      </c>
    </row>
    <row r="30" spans="1:16" x14ac:dyDescent="0.35">
      <c r="A30" s="29" t="str">
        <f>Weather_Site!A33</f>
        <v>Sat</v>
      </c>
      <c r="B30" s="74">
        <f>Weather_Site!B33</f>
        <v>0</v>
      </c>
      <c r="C30" s="75">
        <f>Weather_Site!C33</f>
        <v>0</v>
      </c>
      <c r="D30" s="29">
        <f>Weather_Site!D33</f>
        <v>0</v>
      </c>
      <c r="E30" s="29">
        <f>Weather_Site!E33</f>
        <v>0</v>
      </c>
      <c r="F30" s="29">
        <f>Weather_Site!F33</f>
        <v>0</v>
      </c>
      <c r="G30" s="29">
        <f>Weather_Site!G33</f>
        <v>0</v>
      </c>
      <c r="H30" s="27">
        <f>IF(Weather_Site!M33&lt;180,Weather_Site!M33+180,Weather_Site!M33-180)</f>
        <v>180</v>
      </c>
      <c r="I30" s="32">
        <f t="shared" si="0"/>
        <v>6.87</v>
      </c>
      <c r="J30" s="293">
        <f t="shared" si="1"/>
        <v>5</v>
      </c>
      <c r="K30" s="5">
        <f t="shared" si="2"/>
        <v>0</v>
      </c>
      <c r="L30" s="5">
        <f t="shared" si="3"/>
        <v>207.29747819791487</v>
      </c>
      <c r="M30" s="5">
        <f t="shared" si="4"/>
        <v>1610.9004111768686</v>
      </c>
      <c r="N30" s="5">
        <f t="shared" si="5"/>
        <v>207.29747819791487</v>
      </c>
      <c r="O30" s="5">
        <f>IF($N$6="Yes",0,IF(OR(Weather_Site!$C33&lt;0.5,Weather_Site!$C33&gt;0.7084),0,IF(AND($P30&lt;10,$P30&gt;3),0,1)))</f>
        <v>0</v>
      </c>
      <c r="P30" s="5">
        <f t="shared" si="6"/>
        <v>1</v>
      </c>
    </row>
    <row r="31" spans="1:16" x14ac:dyDescent="0.35">
      <c r="A31" s="29" t="str">
        <f>Weather_Site!A34</f>
        <v>Sat</v>
      </c>
      <c r="B31" s="74">
        <f>Weather_Site!B34</f>
        <v>0</v>
      </c>
      <c r="C31" s="75">
        <f>Weather_Site!C34</f>
        <v>0</v>
      </c>
      <c r="D31" s="29">
        <f>Weather_Site!D34</f>
        <v>0</v>
      </c>
      <c r="E31" s="29">
        <f>Weather_Site!E34</f>
        <v>0</v>
      </c>
      <c r="F31" s="29">
        <f>Weather_Site!F34</f>
        <v>0</v>
      </c>
      <c r="G31" s="29">
        <f>Weather_Site!G34</f>
        <v>0</v>
      </c>
      <c r="H31" s="27">
        <f>IF(Weather_Site!M34&lt;180,Weather_Site!M34+180,Weather_Site!M34-180)</f>
        <v>180</v>
      </c>
      <c r="I31" s="32">
        <f t="shared" si="0"/>
        <v>6.87</v>
      </c>
      <c r="J31" s="293">
        <f t="shared" si="1"/>
        <v>5</v>
      </c>
      <c r="K31" s="5">
        <f t="shared" si="2"/>
        <v>0</v>
      </c>
      <c r="L31" s="5">
        <f t="shared" si="3"/>
        <v>207.29747819791487</v>
      </c>
      <c r="M31" s="5">
        <f t="shared" si="4"/>
        <v>1610.9004111768686</v>
      </c>
      <c r="N31" s="5">
        <f t="shared" si="5"/>
        <v>207.29747819791487</v>
      </c>
      <c r="O31" s="5">
        <f>IF($N$6="Yes",0,IF(OR(Weather_Site!$C34&lt;0.5,Weather_Site!$C34&gt;0.7084),0,IF(AND($P31&lt;10,$P31&gt;3),0,1)))</f>
        <v>0</v>
      </c>
      <c r="P31" s="5">
        <f t="shared" si="6"/>
        <v>1</v>
      </c>
    </row>
    <row r="32" spans="1:16" x14ac:dyDescent="0.35">
      <c r="A32" s="29" t="str">
        <f>Weather_Site!A35</f>
        <v>Sat</v>
      </c>
      <c r="B32" s="74">
        <f>Weather_Site!B35</f>
        <v>0</v>
      </c>
      <c r="C32" s="75">
        <f>Weather_Site!C35</f>
        <v>0</v>
      </c>
      <c r="D32" s="29">
        <f>Weather_Site!D35</f>
        <v>0</v>
      </c>
      <c r="E32" s="29">
        <f>Weather_Site!E35</f>
        <v>0</v>
      </c>
      <c r="F32" s="29">
        <f>Weather_Site!F35</f>
        <v>0</v>
      </c>
      <c r="G32" s="29">
        <f>Weather_Site!G35</f>
        <v>0</v>
      </c>
      <c r="H32" s="27">
        <f>IF(Weather_Site!M35&lt;180,Weather_Site!M35+180,Weather_Site!M35-180)</f>
        <v>180</v>
      </c>
      <c r="I32" s="32">
        <f t="shared" si="0"/>
        <v>6.87</v>
      </c>
      <c r="J32" s="293">
        <f t="shared" si="1"/>
        <v>5</v>
      </c>
      <c r="K32" s="5">
        <f t="shared" si="2"/>
        <v>0</v>
      </c>
      <c r="L32" s="5">
        <f t="shared" si="3"/>
        <v>207.29747819791487</v>
      </c>
      <c r="M32" s="5">
        <f t="shared" si="4"/>
        <v>1610.9004111768686</v>
      </c>
      <c r="N32" s="5">
        <f t="shared" si="5"/>
        <v>207.29747819791487</v>
      </c>
      <c r="O32" s="5">
        <f>IF($N$6="Yes",0,IF(OR(Weather_Site!$C35&lt;0.5,Weather_Site!$C35&gt;0.7084),0,IF(AND($P32&lt;10,$P32&gt;3),0,1)))</f>
        <v>0</v>
      </c>
      <c r="P32" s="5">
        <f t="shared" si="6"/>
        <v>1</v>
      </c>
    </row>
    <row r="33" spans="1:16" x14ac:dyDescent="0.35">
      <c r="A33" s="29" t="str">
        <f>Weather_Site!A36</f>
        <v>Sat</v>
      </c>
      <c r="B33" s="74">
        <f>Weather_Site!B36</f>
        <v>0</v>
      </c>
      <c r="C33" s="75">
        <f>Weather_Site!C36</f>
        <v>0</v>
      </c>
      <c r="D33" s="29">
        <f>Weather_Site!D36</f>
        <v>0</v>
      </c>
      <c r="E33" s="29">
        <f>Weather_Site!E36</f>
        <v>0</v>
      </c>
      <c r="F33" s="29">
        <f>Weather_Site!F36</f>
        <v>0</v>
      </c>
      <c r="G33" s="29">
        <f>Weather_Site!G36</f>
        <v>0</v>
      </c>
      <c r="H33" s="27">
        <f>IF(Weather_Site!M36&lt;180,Weather_Site!M36+180,Weather_Site!M36-180)</f>
        <v>180</v>
      </c>
      <c r="I33" s="32">
        <f t="shared" si="0"/>
        <v>6.87</v>
      </c>
      <c r="J33" s="293">
        <f t="shared" si="1"/>
        <v>5</v>
      </c>
      <c r="K33" s="5">
        <f t="shared" si="2"/>
        <v>0</v>
      </c>
      <c r="L33" s="5">
        <f t="shared" si="3"/>
        <v>207.29747819791487</v>
      </c>
      <c r="M33" s="5">
        <f t="shared" si="4"/>
        <v>1610.9004111768686</v>
      </c>
      <c r="N33" s="5">
        <f t="shared" si="5"/>
        <v>207.29747819791487</v>
      </c>
      <c r="O33" s="5">
        <f>IF($N$6="Yes",0,IF(OR(Weather_Site!$C36&lt;0.5,Weather_Site!$C36&gt;0.7084),0,IF(AND($P33&lt;10,$P33&gt;3),0,1)))</f>
        <v>0</v>
      </c>
      <c r="P33" s="5">
        <f t="shared" si="6"/>
        <v>1</v>
      </c>
    </row>
    <row r="34" spans="1:16" x14ac:dyDescent="0.35">
      <c r="A34" s="50" t="str">
        <f>Weather_Site!A37</f>
        <v>Sat</v>
      </c>
      <c r="B34" s="76">
        <f>Weather_Site!B37</f>
        <v>0</v>
      </c>
      <c r="C34" s="77">
        <f>Weather_Site!C37</f>
        <v>0</v>
      </c>
      <c r="D34" s="50">
        <f>Weather_Site!D37</f>
        <v>0</v>
      </c>
      <c r="E34" s="50">
        <f>Weather_Site!E37</f>
        <v>0</v>
      </c>
      <c r="F34" s="50">
        <f>Weather_Site!F37</f>
        <v>0</v>
      </c>
      <c r="G34" s="50">
        <f>Weather_Site!G37</f>
        <v>0</v>
      </c>
      <c r="H34" s="48">
        <f>IF(Weather_Site!M37&lt;180,Weather_Site!M37+180,Weather_Site!M37-180)</f>
        <v>180</v>
      </c>
      <c r="I34" s="51">
        <f t="shared" si="0"/>
        <v>6.87</v>
      </c>
      <c r="J34" s="324">
        <f t="shared" si="1"/>
        <v>5</v>
      </c>
      <c r="K34" s="442">
        <f t="shared" si="2"/>
        <v>0</v>
      </c>
      <c r="L34" s="442">
        <f t="shared" si="3"/>
        <v>207.29747819791487</v>
      </c>
      <c r="M34" s="442">
        <f t="shared" si="4"/>
        <v>1610.9004111768686</v>
      </c>
      <c r="N34" s="442">
        <f t="shared" si="5"/>
        <v>207.29747819791487</v>
      </c>
      <c r="O34" s="442">
        <f>IF($N$6="Yes",0,IF(OR(Weather_Site!$C37&lt;0.5,Weather_Site!$C37&gt;0.7084),0,IF(AND($P34&lt;10,$P34&gt;3),0,1)))</f>
        <v>0</v>
      </c>
      <c r="P34" s="442">
        <f t="shared" si="6"/>
        <v>1</v>
      </c>
    </row>
    <row r="35" spans="1:16" x14ac:dyDescent="0.35">
      <c r="A35" s="50" t="str">
        <f>Weather_Site!A38</f>
        <v>Sat</v>
      </c>
      <c r="B35" s="76">
        <f>Weather_Site!B38</f>
        <v>0</v>
      </c>
      <c r="C35" s="77">
        <f>Weather_Site!C38</f>
        <v>0</v>
      </c>
      <c r="D35" s="50">
        <f>Weather_Site!D38</f>
        <v>0</v>
      </c>
      <c r="E35" s="50">
        <f>Weather_Site!E38</f>
        <v>0</v>
      </c>
      <c r="F35" s="50">
        <f>Weather_Site!F38</f>
        <v>0</v>
      </c>
      <c r="G35" s="50">
        <f>Weather_Site!G38</f>
        <v>0</v>
      </c>
      <c r="H35" s="48">
        <f>IF(Weather_Site!M38&lt;180,Weather_Site!M38+180,Weather_Site!M38-180)</f>
        <v>180</v>
      </c>
      <c r="I35" s="51">
        <f t="shared" si="0"/>
        <v>6.87</v>
      </c>
      <c r="J35" s="324">
        <f t="shared" si="1"/>
        <v>5</v>
      </c>
      <c r="K35" s="442">
        <f t="shared" si="2"/>
        <v>0</v>
      </c>
      <c r="L35" s="442">
        <f t="shared" si="3"/>
        <v>207.29747819791487</v>
      </c>
      <c r="M35" s="442">
        <f t="shared" si="4"/>
        <v>1610.9004111768686</v>
      </c>
      <c r="N35" s="442">
        <f t="shared" si="5"/>
        <v>207.29747819791487</v>
      </c>
      <c r="O35" s="442">
        <f>IF($N$6="Yes",0,IF(OR(Weather_Site!$C38&lt;0.5,Weather_Site!$C38&gt;0.7084),0,IF(AND($P35&lt;10,$P35&gt;3),0,1)))</f>
        <v>0</v>
      </c>
      <c r="P35" s="442">
        <f t="shared" si="6"/>
        <v>1</v>
      </c>
    </row>
    <row r="36" spans="1:16" x14ac:dyDescent="0.35">
      <c r="A36" s="50" t="str">
        <f>Weather_Site!A39</f>
        <v>Sat</v>
      </c>
      <c r="B36" s="76">
        <f>Weather_Site!B39</f>
        <v>0</v>
      </c>
      <c r="C36" s="77">
        <f>Weather_Site!C39</f>
        <v>0</v>
      </c>
      <c r="D36" s="50">
        <f>Weather_Site!D39</f>
        <v>0</v>
      </c>
      <c r="E36" s="50">
        <f>Weather_Site!E39</f>
        <v>0</v>
      </c>
      <c r="F36" s="50">
        <f>Weather_Site!F39</f>
        <v>0</v>
      </c>
      <c r="G36" s="50">
        <f>Weather_Site!G39</f>
        <v>0</v>
      </c>
      <c r="H36" s="48">
        <f>IF(Weather_Site!M39&lt;180,Weather_Site!M39+180,Weather_Site!M39-180)</f>
        <v>180</v>
      </c>
      <c r="I36" s="51">
        <f t="shared" si="0"/>
        <v>6.87</v>
      </c>
      <c r="J36" s="324">
        <f t="shared" si="1"/>
        <v>5</v>
      </c>
      <c r="K36" s="442">
        <f t="shared" si="2"/>
        <v>0</v>
      </c>
      <c r="L36" s="442">
        <f t="shared" si="3"/>
        <v>207.29747819791487</v>
      </c>
      <c r="M36" s="442">
        <f t="shared" si="4"/>
        <v>1610.9004111768686</v>
      </c>
      <c r="N36" s="442">
        <f t="shared" si="5"/>
        <v>207.29747819791487</v>
      </c>
      <c r="O36" s="442">
        <f>IF($N$6="Yes",0,IF(OR(Weather_Site!$C39&lt;0.5,Weather_Site!$C39&gt;0.7084),0,IF(AND($P36&lt;10,$P36&gt;3),0,1)))</f>
        <v>0</v>
      </c>
      <c r="P36" s="442">
        <f t="shared" si="6"/>
        <v>1</v>
      </c>
    </row>
    <row r="37" spans="1:16" x14ac:dyDescent="0.35">
      <c r="A37" s="50" t="str">
        <f>Weather_Site!A40</f>
        <v>Sat</v>
      </c>
      <c r="B37" s="76">
        <f>Weather_Site!B40</f>
        <v>0</v>
      </c>
      <c r="C37" s="77">
        <f>Weather_Site!C40</f>
        <v>0</v>
      </c>
      <c r="D37" s="50">
        <f>Weather_Site!D40</f>
        <v>0</v>
      </c>
      <c r="E37" s="50">
        <f>Weather_Site!E40</f>
        <v>0</v>
      </c>
      <c r="F37" s="50">
        <f>Weather_Site!F40</f>
        <v>0</v>
      </c>
      <c r="G37" s="50">
        <f>Weather_Site!G40</f>
        <v>0</v>
      </c>
      <c r="H37" s="48">
        <f>IF(Weather_Site!M40&lt;180,Weather_Site!M40+180,Weather_Site!M40-180)</f>
        <v>180</v>
      </c>
      <c r="I37" s="51">
        <f t="shared" si="0"/>
        <v>6.87</v>
      </c>
      <c r="J37" s="324">
        <f t="shared" si="1"/>
        <v>5</v>
      </c>
      <c r="K37" s="442">
        <f t="shared" si="2"/>
        <v>0</v>
      </c>
      <c r="L37" s="442">
        <f t="shared" si="3"/>
        <v>207.29747819791487</v>
      </c>
      <c r="M37" s="442">
        <f t="shared" si="4"/>
        <v>1610.9004111768686</v>
      </c>
      <c r="N37" s="442">
        <f t="shared" si="5"/>
        <v>207.29747819791487</v>
      </c>
      <c r="O37" s="442">
        <f>IF($N$6="Yes",0,IF(OR(Weather_Site!$C40&lt;0.5,Weather_Site!$C40&gt;0.7084),0,IF(AND($P37&lt;10,$P37&gt;3),0,1)))</f>
        <v>0</v>
      </c>
      <c r="P37" s="442">
        <f t="shared" si="6"/>
        <v>1</v>
      </c>
    </row>
    <row r="38" spans="1:16" x14ac:dyDescent="0.35">
      <c r="A38" s="50" t="str">
        <f>Weather_Site!A41</f>
        <v>Sat</v>
      </c>
      <c r="B38" s="76">
        <f>Weather_Site!B41</f>
        <v>0</v>
      </c>
      <c r="C38" s="77">
        <f>Weather_Site!C41</f>
        <v>0</v>
      </c>
      <c r="D38" s="50">
        <f>Weather_Site!D41</f>
        <v>0</v>
      </c>
      <c r="E38" s="50">
        <f>Weather_Site!E41</f>
        <v>0</v>
      </c>
      <c r="F38" s="50">
        <f>Weather_Site!F41</f>
        <v>0</v>
      </c>
      <c r="G38" s="50">
        <f>Weather_Site!G41</f>
        <v>0</v>
      </c>
      <c r="H38" s="48">
        <f>IF(Weather_Site!M41&lt;180,Weather_Site!M41+180,Weather_Site!M41-180)</f>
        <v>180</v>
      </c>
      <c r="I38" s="51">
        <f t="shared" si="0"/>
        <v>6.87</v>
      </c>
      <c r="J38" s="324">
        <f t="shared" si="1"/>
        <v>5</v>
      </c>
      <c r="K38" s="442">
        <f t="shared" si="2"/>
        <v>0</v>
      </c>
      <c r="L38" s="442">
        <f t="shared" si="3"/>
        <v>207.29747819791487</v>
      </c>
      <c r="M38" s="442">
        <f t="shared" si="4"/>
        <v>1610.9004111768686</v>
      </c>
      <c r="N38" s="442">
        <f t="shared" si="5"/>
        <v>207.29747819791487</v>
      </c>
      <c r="O38" s="442">
        <f>IF($N$6="Yes",0,IF(OR(Weather_Site!$C41&lt;0.5,Weather_Site!$C41&gt;0.7084),0,IF(AND($P38&lt;10,$P38&gt;3),0,1)))</f>
        <v>0</v>
      </c>
      <c r="P38" s="442">
        <f t="shared" si="6"/>
        <v>1</v>
      </c>
    </row>
    <row r="39" spans="1:16" x14ac:dyDescent="0.35">
      <c r="A39" s="29" t="str">
        <f>Weather_Site!A42</f>
        <v>Sat</v>
      </c>
      <c r="B39" s="74">
        <f>Weather_Site!B42</f>
        <v>0</v>
      </c>
      <c r="C39" s="75">
        <f>Weather_Site!C42</f>
        <v>0</v>
      </c>
      <c r="D39" s="29">
        <f>Weather_Site!D42</f>
        <v>0</v>
      </c>
      <c r="E39" s="29">
        <f>Weather_Site!E42</f>
        <v>0</v>
      </c>
      <c r="F39" s="29">
        <f>Weather_Site!F42</f>
        <v>0</v>
      </c>
      <c r="G39" s="29">
        <f>Weather_Site!G42</f>
        <v>0</v>
      </c>
      <c r="H39" s="27">
        <f>IF(Weather_Site!M42&lt;180,Weather_Site!M42+180,Weather_Site!M42-180)</f>
        <v>180</v>
      </c>
      <c r="I39" s="32">
        <f t="shared" si="0"/>
        <v>6.87</v>
      </c>
      <c r="J39" s="293">
        <f t="shared" si="1"/>
        <v>5</v>
      </c>
      <c r="K39" s="5">
        <f t="shared" si="2"/>
        <v>0</v>
      </c>
      <c r="L39" s="5">
        <f t="shared" si="3"/>
        <v>207.29747819791487</v>
      </c>
      <c r="M39" s="5">
        <f t="shared" si="4"/>
        <v>1610.9004111768686</v>
      </c>
      <c r="N39" s="5">
        <f t="shared" si="5"/>
        <v>207.29747819791487</v>
      </c>
      <c r="O39" s="5">
        <f>IF($N$6="Yes",0,IF(OR(Weather_Site!$C42&lt;0.5,Weather_Site!$C42&gt;0.7084),0,IF(AND($P39&lt;10,$P39&gt;3),0,1)))</f>
        <v>0</v>
      </c>
      <c r="P39" s="5">
        <f t="shared" si="6"/>
        <v>1</v>
      </c>
    </row>
    <row r="40" spans="1:16" x14ac:dyDescent="0.35">
      <c r="A40" s="29" t="str">
        <f>Weather_Site!A43</f>
        <v>Sat</v>
      </c>
      <c r="B40" s="74">
        <f>Weather_Site!B43</f>
        <v>0</v>
      </c>
      <c r="C40" s="75">
        <f>Weather_Site!C43</f>
        <v>0</v>
      </c>
      <c r="D40" s="29">
        <f>Weather_Site!D43</f>
        <v>0</v>
      </c>
      <c r="E40" s="29">
        <f>Weather_Site!E43</f>
        <v>0</v>
      </c>
      <c r="F40" s="29">
        <f>Weather_Site!F43</f>
        <v>0</v>
      </c>
      <c r="G40" s="29">
        <f>Weather_Site!G43</f>
        <v>0</v>
      </c>
      <c r="H40" s="27">
        <f>IF(Weather_Site!M43&lt;180,Weather_Site!M43+180,Weather_Site!M43-180)</f>
        <v>180</v>
      </c>
      <c r="I40" s="32">
        <f t="shared" si="0"/>
        <v>6.87</v>
      </c>
      <c r="J40" s="293">
        <f t="shared" si="1"/>
        <v>5</v>
      </c>
      <c r="K40" s="5">
        <f t="shared" si="2"/>
        <v>0</v>
      </c>
      <c r="L40" s="5">
        <f t="shared" si="3"/>
        <v>207.29747819791487</v>
      </c>
      <c r="M40" s="5">
        <f t="shared" si="4"/>
        <v>1610.9004111768686</v>
      </c>
      <c r="N40" s="5">
        <f t="shared" si="5"/>
        <v>207.29747819791487</v>
      </c>
      <c r="O40" s="5">
        <f>IF($N$6="Yes",0,IF(OR(Weather_Site!$C43&lt;0.5,Weather_Site!$C43&gt;0.7084),0,IF(AND($P40&lt;10,$P40&gt;3),0,1)))</f>
        <v>0</v>
      </c>
      <c r="P40" s="5">
        <f t="shared" si="6"/>
        <v>1</v>
      </c>
    </row>
    <row r="41" spans="1:16" x14ac:dyDescent="0.35">
      <c r="A41" s="29" t="str">
        <f>Weather_Site!A44</f>
        <v>Sat</v>
      </c>
      <c r="B41" s="74">
        <f>Weather_Site!B44</f>
        <v>0</v>
      </c>
      <c r="C41" s="75">
        <f>Weather_Site!C44</f>
        <v>0</v>
      </c>
      <c r="D41" s="29">
        <f>Weather_Site!D44</f>
        <v>0</v>
      </c>
      <c r="E41" s="29">
        <f>Weather_Site!E44</f>
        <v>0</v>
      </c>
      <c r="F41" s="29">
        <f>Weather_Site!F44</f>
        <v>0</v>
      </c>
      <c r="G41" s="29">
        <f>Weather_Site!G44</f>
        <v>0</v>
      </c>
      <c r="H41" s="27">
        <f>IF(Weather_Site!M44&lt;180,Weather_Site!M44+180,Weather_Site!M44-180)</f>
        <v>180</v>
      </c>
      <c r="I41" s="32">
        <f t="shared" si="0"/>
        <v>6.87</v>
      </c>
      <c r="J41" s="293">
        <f t="shared" si="1"/>
        <v>5</v>
      </c>
      <c r="K41" s="5">
        <f t="shared" si="2"/>
        <v>0</v>
      </c>
      <c r="L41" s="5">
        <f t="shared" si="3"/>
        <v>207.29747819791487</v>
      </c>
      <c r="M41" s="5">
        <f t="shared" si="4"/>
        <v>1610.9004111768686</v>
      </c>
      <c r="N41" s="5">
        <f t="shared" si="5"/>
        <v>207.29747819791487</v>
      </c>
      <c r="O41" s="5">
        <f>IF($N$6="Yes",0,IF(OR(Weather_Site!$C44&lt;0.5,Weather_Site!$C44&gt;0.7084),0,IF(AND($P41&lt;10,$P41&gt;3),0,1)))</f>
        <v>0</v>
      </c>
      <c r="P41" s="5">
        <f t="shared" si="6"/>
        <v>1</v>
      </c>
    </row>
    <row r="42" spans="1:16" x14ac:dyDescent="0.35">
      <c r="A42" s="29" t="str">
        <f>Weather_Site!A45</f>
        <v>Sat</v>
      </c>
      <c r="B42" s="74">
        <f>Weather_Site!B45</f>
        <v>0</v>
      </c>
      <c r="C42" s="75">
        <f>Weather_Site!C45</f>
        <v>0</v>
      </c>
      <c r="D42" s="29">
        <f>Weather_Site!D45</f>
        <v>0</v>
      </c>
      <c r="E42" s="29">
        <f>Weather_Site!E45</f>
        <v>0</v>
      </c>
      <c r="F42" s="29">
        <f>Weather_Site!F45</f>
        <v>0</v>
      </c>
      <c r="G42" s="29">
        <f>Weather_Site!G45</f>
        <v>0</v>
      </c>
      <c r="H42" s="27">
        <f>IF(Weather_Site!M45&lt;180,Weather_Site!M45+180,Weather_Site!M45-180)</f>
        <v>180</v>
      </c>
      <c r="I42" s="32">
        <f t="shared" si="0"/>
        <v>6.87</v>
      </c>
      <c r="J42" s="293">
        <f t="shared" si="1"/>
        <v>5</v>
      </c>
      <c r="K42" s="5">
        <f t="shared" si="2"/>
        <v>0</v>
      </c>
      <c r="L42" s="5">
        <f t="shared" si="3"/>
        <v>207.29747819791487</v>
      </c>
      <c r="M42" s="5">
        <f t="shared" si="4"/>
        <v>1610.9004111768686</v>
      </c>
      <c r="N42" s="5">
        <f t="shared" si="5"/>
        <v>207.29747819791487</v>
      </c>
      <c r="O42" s="5">
        <f>IF($N$6="Yes",0,IF(OR(Weather_Site!$C45&lt;0.5,Weather_Site!$C45&gt;0.7084),0,IF(AND($P42&lt;10,$P42&gt;3),0,1)))</f>
        <v>0</v>
      </c>
      <c r="P42" s="5">
        <f t="shared" si="6"/>
        <v>1</v>
      </c>
    </row>
    <row r="43" spans="1:16" x14ac:dyDescent="0.35">
      <c r="A43" s="29" t="str">
        <f>Weather_Site!A46</f>
        <v>Sat</v>
      </c>
      <c r="B43" s="74">
        <f>Weather_Site!B46</f>
        <v>0</v>
      </c>
      <c r="C43" s="75">
        <f>Weather_Site!C46</f>
        <v>0</v>
      </c>
      <c r="D43" s="29">
        <f>Weather_Site!D46</f>
        <v>0</v>
      </c>
      <c r="E43" s="29">
        <f>Weather_Site!E46</f>
        <v>0</v>
      </c>
      <c r="F43" s="29">
        <f>Weather_Site!F46</f>
        <v>0</v>
      </c>
      <c r="G43" s="29">
        <f>Weather_Site!G46</f>
        <v>0</v>
      </c>
      <c r="H43" s="27">
        <f>IF(Weather_Site!M46&lt;180,Weather_Site!M46+180,Weather_Site!M46-180)</f>
        <v>180</v>
      </c>
      <c r="I43" s="32">
        <f t="shared" si="0"/>
        <v>6.87</v>
      </c>
      <c r="J43" s="293">
        <f t="shared" si="1"/>
        <v>5</v>
      </c>
      <c r="K43" s="5">
        <f t="shared" si="2"/>
        <v>0</v>
      </c>
      <c r="L43" s="5">
        <f t="shared" si="3"/>
        <v>207.29747819791487</v>
      </c>
      <c r="M43" s="5">
        <f t="shared" si="4"/>
        <v>1610.9004111768686</v>
      </c>
      <c r="N43" s="5">
        <f t="shared" si="5"/>
        <v>207.29747819791487</v>
      </c>
      <c r="O43" s="5">
        <f>IF($N$6="Yes",0,IF(OR(Weather_Site!$C46&lt;0.5,Weather_Site!$C46&gt;0.7084),0,IF(AND($P43&lt;10,$P43&gt;3),0,1)))</f>
        <v>0</v>
      </c>
      <c r="P43" s="5">
        <f t="shared" si="6"/>
        <v>1</v>
      </c>
    </row>
    <row r="44" spans="1:16" x14ac:dyDescent="0.35">
      <c r="A44" s="50" t="str">
        <f>Weather_Site!A47</f>
        <v>Sat</v>
      </c>
      <c r="B44" s="76">
        <f>Weather_Site!B47</f>
        <v>0</v>
      </c>
      <c r="C44" s="77">
        <f>Weather_Site!C47</f>
        <v>0</v>
      </c>
      <c r="D44" s="50">
        <f>Weather_Site!D47</f>
        <v>0</v>
      </c>
      <c r="E44" s="50">
        <f>Weather_Site!E47</f>
        <v>0</v>
      </c>
      <c r="F44" s="50">
        <f>Weather_Site!F47</f>
        <v>0</v>
      </c>
      <c r="G44" s="50">
        <f>Weather_Site!G47</f>
        <v>0</v>
      </c>
      <c r="H44" s="48">
        <f>IF(Weather_Site!M47&lt;180,Weather_Site!M47+180,Weather_Site!M47-180)</f>
        <v>180</v>
      </c>
      <c r="I44" s="51">
        <f t="shared" si="0"/>
        <v>6.87</v>
      </c>
      <c r="J44" s="324">
        <f t="shared" si="1"/>
        <v>5</v>
      </c>
      <c r="K44" s="442">
        <f t="shared" si="2"/>
        <v>0</v>
      </c>
      <c r="L44" s="442">
        <f t="shared" si="3"/>
        <v>207.29747819791487</v>
      </c>
      <c r="M44" s="442">
        <f t="shared" si="4"/>
        <v>1610.9004111768686</v>
      </c>
      <c r="N44" s="442">
        <f t="shared" si="5"/>
        <v>207.29747819791487</v>
      </c>
      <c r="O44" s="442">
        <f>IF($N$6="Yes",0,IF(OR(Weather_Site!$C47&lt;0.5,Weather_Site!$C47&gt;0.7084),0,IF(AND($P44&lt;10,$P44&gt;3),0,1)))</f>
        <v>0</v>
      </c>
      <c r="P44" s="442">
        <f t="shared" si="6"/>
        <v>1</v>
      </c>
    </row>
    <row r="45" spans="1:16" x14ac:dyDescent="0.35">
      <c r="A45" s="50" t="str">
        <f>Weather_Site!A48</f>
        <v>Sat</v>
      </c>
      <c r="B45" s="76">
        <f>Weather_Site!B48</f>
        <v>0</v>
      </c>
      <c r="C45" s="77">
        <f>Weather_Site!C48</f>
        <v>0</v>
      </c>
      <c r="D45" s="50">
        <f>Weather_Site!D48</f>
        <v>0</v>
      </c>
      <c r="E45" s="50">
        <f>Weather_Site!E48</f>
        <v>0</v>
      </c>
      <c r="F45" s="50">
        <f>Weather_Site!F48</f>
        <v>0</v>
      </c>
      <c r="G45" s="50">
        <f>Weather_Site!G48</f>
        <v>0</v>
      </c>
      <c r="H45" s="48">
        <f>IF(Weather_Site!M48&lt;180,Weather_Site!M48+180,Weather_Site!M48-180)</f>
        <v>180</v>
      </c>
      <c r="I45" s="51">
        <f t="shared" si="0"/>
        <v>6.87</v>
      </c>
      <c r="J45" s="324">
        <f t="shared" si="1"/>
        <v>5</v>
      </c>
      <c r="K45" s="442">
        <f t="shared" si="2"/>
        <v>0</v>
      </c>
      <c r="L45" s="442">
        <f t="shared" si="3"/>
        <v>207.29747819791487</v>
      </c>
      <c r="M45" s="442">
        <f t="shared" si="4"/>
        <v>1610.9004111768686</v>
      </c>
      <c r="N45" s="442">
        <f t="shared" si="5"/>
        <v>207.29747819791487</v>
      </c>
      <c r="O45" s="442">
        <f>IF($N$6="Yes",0,IF(OR(Weather_Site!$C48&lt;0.5,Weather_Site!$C48&gt;0.7084),0,IF(AND($P45&lt;10,$P45&gt;3),0,1)))</f>
        <v>0</v>
      </c>
      <c r="P45" s="442">
        <f t="shared" si="6"/>
        <v>1</v>
      </c>
    </row>
    <row r="46" spans="1:16" x14ac:dyDescent="0.35">
      <c r="A46" s="50" t="str">
        <f>Weather_Site!A49</f>
        <v>Sat</v>
      </c>
      <c r="B46" s="76">
        <f>Weather_Site!B49</f>
        <v>0</v>
      </c>
      <c r="C46" s="77">
        <f>Weather_Site!C49</f>
        <v>0</v>
      </c>
      <c r="D46" s="50">
        <f>Weather_Site!D49</f>
        <v>0</v>
      </c>
      <c r="E46" s="50">
        <f>Weather_Site!E49</f>
        <v>0</v>
      </c>
      <c r="F46" s="50">
        <f>Weather_Site!F49</f>
        <v>0</v>
      </c>
      <c r="G46" s="50">
        <f>Weather_Site!G49</f>
        <v>0</v>
      </c>
      <c r="H46" s="48">
        <f>IF(Weather_Site!M49&lt;180,Weather_Site!M49+180,Weather_Site!M49-180)</f>
        <v>180</v>
      </c>
      <c r="I46" s="51">
        <f t="shared" si="0"/>
        <v>6.87</v>
      </c>
      <c r="J46" s="324">
        <f t="shared" si="1"/>
        <v>5</v>
      </c>
      <c r="K46" s="442">
        <f t="shared" si="2"/>
        <v>0</v>
      </c>
      <c r="L46" s="442">
        <f t="shared" si="3"/>
        <v>207.29747819791487</v>
      </c>
      <c r="M46" s="442">
        <f t="shared" si="4"/>
        <v>1610.9004111768686</v>
      </c>
      <c r="N46" s="442">
        <f t="shared" si="5"/>
        <v>207.29747819791487</v>
      </c>
      <c r="O46" s="442">
        <f>IF($N$6="Yes",0,IF(OR(Weather_Site!$C49&lt;0.5,Weather_Site!$C49&gt;0.7084),0,IF(AND($P46&lt;10,$P46&gt;3),0,1)))</f>
        <v>0</v>
      </c>
      <c r="P46" s="442">
        <f t="shared" si="6"/>
        <v>1</v>
      </c>
    </row>
    <row r="47" spans="1:16" x14ac:dyDescent="0.35">
      <c r="A47" s="50" t="str">
        <f>Weather_Site!A50</f>
        <v>Sat</v>
      </c>
      <c r="B47" s="76">
        <f>Weather_Site!B50</f>
        <v>0</v>
      </c>
      <c r="C47" s="77">
        <f>Weather_Site!C50</f>
        <v>0</v>
      </c>
      <c r="D47" s="50">
        <f>Weather_Site!D50</f>
        <v>0</v>
      </c>
      <c r="E47" s="50">
        <f>Weather_Site!E50</f>
        <v>0</v>
      </c>
      <c r="F47" s="50">
        <f>Weather_Site!F50</f>
        <v>0</v>
      </c>
      <c r="G47" s="50">
        <f>Weather_Site!G50</f>
        <v>0</v>
      </c>
      <c r="H47" s="48">
        <f>IF(Weather_Site!M50&lt;180,Weather_Site!M50+180,Weather_Site!M50-180)</f>
        <v>180</v>
      </c>
      <c r="I47" s="51">
        <f t="shared" si="0"/>
        <v>6.87</v>
      </c>
      <c r="J47" s="324">
        <f t="shared" si="1"/>
        <v>5</v>
      </c>
      <c r="K47" s="442">
        <f t="shared" si="2"/>
        <v>0</v>
      </c>
      <c r="L47" s="442">
        <f t="shared" si="3"/>
        <v>207.29747819791487</v>
      </c>
      <c r="M47" s="442">
        <f t="shared" si="4"/>
        <v>1610.9004111768686</v>
      </c>
      <c r="N47" s="442">
        <f t="shared" si="5"/>
        <v>207.29747819791487</v>
      </c>
      <c r="O47" s="442">
        <f>IF($N$6="Yes",0,IF(OR(Weather_Site!$C50&lt;0.5,Weather_Site!$C50&gt;0.7084),0,IF(AND($P47&lt;10,$P47&gt;3),0,1)))</f>
        <v>0</v>
      </c>
      <c r="P47" s="442">
        <f t="shared" si="6"/>
        <v>1</v>
      </c>
    </row>
    <row r="48" spans="1:16" x14ac:dyDescent="0.35">
      <c r="A48" s="50" t="str">
        <f>Weather_Site!A51</f>
        <v>Sat</v>
      </c>
      <c r="B48" s="76">
        <f>Weather_Site!B51</f>
        <v>0</v>
      </c>
      <c r="C48" s="77">
        <f>Weather_Site!C51</f>
        <v>0</v>
      </c>
      <c r="D48" s="50">
        <f>Weather_Site!D51</f>
        <v>0</v>
      </c>
      <c r="E48" s="50">
        <f>Weather_Site!E51</f>
        <v>0</v>
      </c>
      <c r="F48" s="50">
        <f>Weather_Site!F51</f>
        <v>0</v>
      </c>
      <c r="G48" s="50">
        <f>Weather_Site!G51</f>
        <v>0</v>
      </c>
      <c r="H48" s="48">
        <f>IF(Weather_Site!M51&lt;180,Weather_Site!M51+180,Weather_Site!M51-180)</f>
        <v>180</v>
      </c>
      <c r="I48" s="51">
        <f t="shared" si="0"/>
        <v>6.87</v>
      </c>
      <c r="J48" s="324">
        <f t="shared" si="1"/>
        <v>5</v>
      </c>
      <c r="K48" s="442">
        <f t="shared" si="2"/>
        <v>0</v>
      </c>
      <c r="L48" s="442">
        <f t="shared" si="3"/>
        <v>207.29747819791487</v>
      </c>
      <c r="M48" s="442">
        <f t="shared" si="4"/>
        <v>1610.9004111768686</v>
      </c>
      <c r="N48" s="442">
        <f t="shared" si="5"/>
        <v>207.29747819791487</v>
      </c>
      <c r="O48" s="442">
        <f>IF($N$6="Yes",0,IF(OR(Weather_Site!$C51&lt;0.5,Weather_Site!$C51&gt;0.7084),0,IF(AND($P48&lt;10,$P48&gt;3),0,1)))</f>
        <v>0</v>
      </c>
      <c r="P48" s="442">
        <f t="shared" si="6"/>
        <v>1</v>
      </c>
    </row>
    <row r="49" spans="1:16" x14ac:dyDescent="0.35">
      <c r="A49" s="29" t="str">
        <f>Weather_Site!A52</f>
        <v>Sat</v>
      </c>
      <c r="B49" s="74">
        <f>Weather_Site!B52</f>
        <v>0</v>
      </c>
      <c r="C49" s="75">
        <f>Weather_Site!C52</f>
        <v>0</v>
      </c>
      <c r="D49" s="29">
        <f>Weather_Site!D52</f>
        <v>0</v>
      </c>
      <c r="E49" s="29">
        <f>Weather_Site!E52</f>
        <v>0</v>
      </c>
      <c r="F49" s="29">
        <f>Weather_Site!F52</f>
        <v>0</v>
      </c>
      <c r="G49" s="29">
        <f>Weather_Site!G52</f>
        <v>0</v>
      </c>
      <c r="H49" s="27">
        <f>IF(Weather_Site!M52&lt;180,Weather_Site!M52+180,Weather_Site!M52-180)</f>
        <v>180</v>
      </c>
      <c r="I49" s="32">
        <f t="shared" si="0"/>
        <v>6.87</v>
      </c>
      <c r="J49" s="293">
        <f t="shared" si="1"/>
        <v>5</v>
      </c>
      <c r="K49" s="5">
        <f t="shared" si="2"/>
        <v>0</v>
      </c>
      <c r="L49" s="5">
        <f t="shared" si="3"/>
        <v>207.29747819791487</v>
      </c>
      <c r="M49" s="5">
        <f t="shared" si="4"/>
        <v>1610.9004111768686</v>
      </c>
      <c r="N49" s="5">
        <f t="shared" si="5"/>
        <v>207.29747819791487</v>
      </c>
      <c r="O49" s="5">
        <f>IF($N$6="Yes",0,IF(OR(Weather_Site!$C52&lt;0.5,Weather_Site!$C52&gt;0.7084),0,IF(AND($P49&lt;10,$P49&gt;3),0,1)))</f>
        <v>0</v>
      </c>
      <c r="P49" s="5">
        <f t="shared" si="6"/>
        <v>1</v>
      </c>
    </row>
    <row r="50" spans="1:16" x14ac:dyDescent="0.35">
      <c r="A50" s="29" t="str">
        <f>Weather_Site!A53</f>
        <v>Sat</v>
      </c>
      <c r="B50" s="74">
        <f>Weather_Site!B53</f>
        <v>0</v>
      </c>
      <c r="C50" s="75">
        <f>Weather_Site!C53</f>
        <v>0</v>
      </c>
      <c r="D50" s="29">
        <f>Weather_Site!D53</f>
        <v>0</v>
      </c>
      <c r="E50" s="29">
        <f>Weather_Site!E53</f>
        <v>0</v>
      </c>
      <c r="F50" s="29">
        <f>Weather_Site!F53</f>
        <v>0</v>
      </c>
      <c r="G50" s="29">
        <f>Weather_Site!G53</f>
        <v>0</v>
      </c>
      <c r="H50" s="27">
        <f>IF(Weather_Site!M53&lt;180,Weather_Site!M53+180,Weather_Site!M53-180)</f>
        <v>180</v>
      </c>
      <c r="I50" s="32">
        <f t="shared" si="0"/>
        <v>6.87</v>
      </c>
      <c r="J50" s="293">
        <f t="shared" si="1"/>
        <v>5</v>
      </c>
      <c r="K50" s="5">
        <f t="shared" si="2"/>
        <v>0</v>
      </c>
      <c r="L50" s="5">
        <f t="shared" si="3"/>
        <v>207.29747819791487</v>
      </c>
      <c r="M50" s="5">
        <f t="shared" si="4"/>
        <v>1610.9004111768686</v>
      </c>
      <c r="N50" s="5">
        <f t="shared" si="5"/>
        <v>207.29747819791487</v>
      </c>
      <c r="O50" s="5">
        <f>IF($N$6="Yes",0,IF(OR(Weather_Site!$C53&lt;0.5,Weather_Site!$C53&gt;0.7084),0,IF(AND($P50&lt;10,$P50&gt;3),0,1)))</f>
        <v>0</v>
      </c>
      <c r="P50" s="5">
        <f t="shared" si="6"/>
        <v>1</v>
      </c>
    </row>
    <row r="51" spans="1:16" x14ac:dyDescent="0.35">
      <c r="A51" s="29" t="str">
        <f>Weather_Site!A54</f>
        <v>Sat</v>
      </c>
      <c r="B51" s="74">
        <f>Weather_Site!B54</f>
        <v>0</v>
      </c>
      <c r="C51" s="75">
        <f>Weather_Site!C54</f>
        <v>0</v>
      </c>
      <c r="D51" s="29">
        <f>Weather_Site!D54</f>
        <v>0</v>
      </c>
      <c r="E51" s="29">
        <f>Weather_Site!E54</f>
        <v>0</v>
      </c>
      <c r="F51" s="29">
        <f>Weather_Site!F54</f>
        <v>0</v>
      </c>
      <c r="G51" s="29">
        <f>Weather_Site!G54</f>
        <v>0</v>
      </c>
      <c r="H51" s="27">
        <f>IF(Weather_Site!M54&lt;180,Weather_Site!M54+180,Weather_Site!M54-180)</f>
        <v>180</v>
      </c>
      <c r="I51" s="32">
        <f t="shared" si="0"/>
        <v>6.87</v>
      </c>
      <c r="J51" s="293">
        <f t="shared" si="1"/>
        <v>5</v>
      </c>
      <c r="K51" s="5">
        <f t="shared" si="2"/>
        <v>0</v>
      </c>
      <c r="L51" s="5">
        <f t="shared" si="3"/>
        <v>207.29747819791487</v>
      </c>
      <c r="M51" s="5">
        <f t="shared" si="4"/>
        <v>1610.9004111768686</v>
      </c>
      <c r="N51" s="5">
        <f t="shared" si="5"/>
        <v>207.29747819791487</v>
      </c>
      <c r="O51" s="5">
        <f>IF($N$6="Yes",0,IF(OR(Weather_Site!$C54&lt;0.5,Weather_Site!$C54&gt;0.7084),0,IF(AND($P51&lt;10,$P51&gt;3),0,1)))</f>
        <v>0</v>
      </c>
      <c r="P51" s="5">
        <f t="shared" si="6"/>
        <v>1</v>
      </c>
    </row>
    <row r="52" spans="1:16" x14ac:dyDescent="0.35">
      <c r="A52" s="29" t="str">
        <f>Weather_Site!A55</f>
        <v>Sat</v>
      </c>
      <c r="B52" s="74">
        <f>Weather_Site!B55</f>
        <v>0</v>
      </c>
      <c r="C52" s="75">
        <f>Weather_Site!C55</f>
        <v>0</v>
      </c>
      <c r="D52" s="29">
        <f>Weather_Site!D55</f>
        <v>0</v>
      </c>
      <c r="E52" s="29">
        <f>Weather_Site!E55</f>
        <v>0</v>
      </c>
      <c r="F52" s="29">
        <f>Weather_Site!F55</f>
        <v>0</v>
      </c>
      <c r="G52" s="29">
        <f>Weather_Site!G55</f>
        <v>0</v>
      </c>
      <c r="H52" s="27">
        <f>IF(Weather_Site!M55&lt;180,Weather_Site!M55+180,Weather_Site!M55-180)</f>
        <v>180</v>
      </c>
      <c r="I52" s="32">
        <f t="shared" si="0"/>
        <v>6.87</v>
      </c>
      <c r="J52" s="293">
        <f t="shared" si="1"/>
        <v>5</v>
      </c>
      <c r="K52" s="5">
        <f t="shared" si="2"/>
        <v>0</v>
      </c>
      <c r="L52" s="5">
        <f t="shared" si="3"/>
        <v>207.29747819791487</v>
      </c>
      <c r="M52" s="5">
        <f t="shared" si="4"/>
        <v>1610.9004111768686</v>
      </c>
      <c r="N52" s="5">
        <f t="shared" si="5"/>
        <v>207.29747819791487</v>
      </c>
      <c r="O52" s="5">
        <f>IF($N$6="Yes",0,IF(OR(Weather_Site!$C55&lt;0.5,Weather_Site!$C55&gt;0.7084),0,IF(AND($P52&lt;10,$P52&gt;3),0,1)))</f>
        <v>0</v>
      </c>
      <c r="P52" s="5">
        <f t="shared" si="6"/>
        <v>1</v>
      </c>
    </row>
    <row r="53" spans="1:16" x14ac:dyDescent="0.35">
      <c r="A53" s="29" t="str">
        <f>Weather_Site!A56</f>
        <v>Sat</v>
      </c>
      <c r="B53" s="74">
        <f>Weather_Site!B56</f>
        <v>0</v>
      </c>
      <c r="C53" s="75">
        <f>Weather_Site!C56</f>
        <v>0</v>
      </c>
      <c r="D53" s="29">
        <f>Weather_Site!D56</f>
        <v>0</v>
      </c>
      <c r="E53" s="29">
        <f>Weather_Site!E56</f>
        <v>0</v>
      </c>
      <c r="F53" s="29">
        <f>Weather_Site!F56</f>
        <v>0</v>
      </c>
      <c r="G53" s="29">
        <f>Weather_Site!G56</f>
        <v>0</v>
      </c>
      <c r="H53" s="27">
        <f>IF(Weather_Site!M56&lt;180,Weather_Site!M56+180,Weather_Site!M56-180)</f>
        <v>180</v>
      </c>
      <c r="I53" s="32">
        <f t="shared" si="0"/>
        <v>6.87</v>
      </c>
      <c r="J53" s="293">
        <f t="shared" si="1"/>
        <v>5</v>
      </c>
      <c r="K53" s="5">
        <f t="shared" si="2"/>
        <v>0</v>
      </c>
      <c r="L53" s="5">
        <f t="shared" si="3"/>
        <v>207.29747819791487</v>
      </c>
      <c r="M53" s="5">
        <f t="shared" si="4"/>
        <v>1610.9004111768686</v>
      </c>
      <c r="N53" s="5">
        <f t="shared" si="5"/>
        <v>207.29747819791487</v>
      </c>
      <c r="O53" s="5">
        <f>IF($N$6="Yes",0,IF(OR(Weather_Site!$C56&lt;0.5,Weather_Site!$C56&gt;0.7084),0,IF(AND($P53&lt;10,$P53&gt;3),0,1)))</f>
        <v>0</v>
      </c>
      <c r="P53" s="5">
        <f t="shared" si="6"/>
        <v>1</v>
      </c>
    </row>
    <row r="54" spans="1:16" x14ac:dyDescent="0.35">
      <c r="A54" s="50" t="str">
        <f>Weather_Site!A57</f>
        <v>Sat</v>
      </c>
      <c r="B54" s="76">
        <f>Weather_Site!B57</f>
        <v>0</v>
      </c>
      <c r="C54" s="77">
        <f>Weather_Site!C57</f>
        <v>0</v>
      </c>
      <c r="D54" s="50">
        <f>Weather_Site!D57</f>
        <v>0</v>
      </c>
      <c r="E54" s="50">
        <f>Weather_Site!E57</f>
        <v>0</v>
      </c>
      <c r="F54" s="50">
        <f>Weather_Site!F57</f>
        <v>0</v>
      </c>
      <c r="G54" s="50">
        <f>Weather_Site!G57</f>
        <v>0</v>
      </c>
      <c r="H54" s="48">
        <f>IF(Weather_Site!M57&lt;180,Weather_Site!M57+180,Weather_Site!M57-180)</f>
        <v>180</v>
      </c>
      <c r="I54" s="51">
        <f t="shared" si="0"/>
        <v>6.87</v>
      </c>
      <c r="J54" s="324">
        <f t="shared" si="1"/>
        <v>5</v>
      </c>
      <c r="K54" s="442">
        <f t="shared" si="2"/>
        <v>0</v>
      </c>
      <c r="L54" s="442">
        <f t="shared" si="3"/>
        <v>207.29747819791487</v>
      </c>
      <c r="M54" s="442">
        <f t="shared" si="4"/>
        <v>1610.9004111768686</v>
      </c>
      <c r="N54" s="442">
        <f t="shared" si="5"/>
        <v>207.29747819791487</v>
      </c>
      <c r="O54" s="442">
        <f>IF($N$6="Yes",0,IF(OR(Weather_Site!$C57&lt;0.5,Weather_Site!$C57&gt;0.7084),0,IF(AND($P54&lt;10,$P54&gt;3),0,1)))</f>
        <v>0</v>
      </c>
      <c r="P54" s="442">
        <f t="shared" si="6"/>
        <v>1</v>
      </c>
    </row>
    <row r="55" spans="1:16" x14ac:dyDescent="0.35">
      <c r="A55" s="50" t="str">
        <f>Weather_Site!A58</f>
        <v>Sat</v>
      </c>
      <c r="B55" s="76">
        <f>Weather_Site!B58</f>
        <v>0</v>
      </c>
      <c r="C55" s="77">
        <f>Weather_Site!C58</f>
        <v>0</v>
      </c>
      <c r="D55" s="50">
        <f>Weather_Site!D58</f>
        <v>0</v>
      </c>
      <c r="E55" s="50">
        <f>Weather_Site!E58</f>
        <v>0</v>
      </c>
      <c r="F55" s="50">
        <f>Weather_Site!F58</f>
        <v>0</v>
      </c>
      <c r="G55" s="50">
        <f>Weather_Site!G58</f>
        <v>0</v>
      </c>
      <c r="H55" s="48">
        <f>IF(Weather_Site!M58&lt;180,Weather_Site!M58+180,Weather_Site!M58-180)</f>
        <v>180</v>
      </c>
      <c r="I55" s="51">
        <f t="shared" si="0"/>
        <v>6.87</v>
      </c>
      <c r="J55" s="324">
        <f t="shared" si="1"/>
        <v>5</v>
      </c>
      <c r="K55" s="442">
        <f t="shared" si="2"/>
        <v>0</v>
      </c>
      <c r="L55" s="442">
        <f t="shared" si="3"/>
        <v>207.29747819791487</v>
      </c>
      <c r="M55" s="442">
        <f t="shared" si="4"/>
        <v>1610.9004111768686</v>
      </c>
      <c r="N55" s="442">
        <f t="shared" si="5"/>
        <v>207.29747819791487</v>
      </c>
      <c r="O55" s="442">
        <f>IF($N$6="Yes",0,IF(OR(Weather_Site!$C58&lt;0.5,Weather_Site!$C58&gt;0.7084),0,IF(AND($P55&lt;10,$P55&gt;3),0,1)))</f>
        <v>0</v>
      </c>
      <c r="P55" s="442">
        <f t="shared" si="6"/>
        <v>1</v>
      </c>
    </row>
    <row r="56" spans="1:16" x14ac:dyDescent="0.35">
      <c r="A56" s="50" t="str">
        <f>Weather_Site!A59</f>
        <v>Sat</v>
      </c>
      <c r="B56" s="76">
        <f>Weather_Site!B59</f>
        <v>0</v>
      </c>
      <c r="C56" s="77">
        <f>Weather_Site!C59</f>
        <v>0</v>
      </c>
      <c r="D56" s="50">
        <f>Weather_Site!D59</f>
        <v>0</v>
      </c>
      <c r="E56" s="50">
        <f>Weather_Site!E59</f>
        <v>0</v>
      </c>
      <c r="F56" s="50">
        <f>Weather_Site!F59</f>
        <v>0</v>
      </c>
      <c r="G56" s="50">
        <f>Weather_Site!G59</f>
        <v>0</v>
      </c>
      <c r="H56" s="48">
        <f>IF(Weather_Site!M59&lt;180,Weather_Site!M59+180,Weather_Site!M59-180)</f>
        <v>180</v>
      </c>
      <c r="I56" s="51">
        <f t="shared" si="0"/>
        <v>6.87</v>
      </c>
      <c r="J56" s="324">
        <f t="shared" si="1"/>
        <v>5</v>
      </c>
      <c r="K56" s="442">
        <f t="shared" si="2"/>
        <v>0</v>
      </c>
      <c r="L56" s="442">
        <f t="shared" si="3"/>
        <v>207.29747819791487</v>
      </c>
      <c r="M56" s="442">
        <f t="shared" si="4"/>
        <v>1610.9004111768686</v>
      </c>
      <c r="N56" s="442">
        <f t="shared" si="5"/>
        <v>207.29747819791487</v>
      </c>
      <c r="O56" s="442">
        <f>IF($N$6="Yes",0,IF(OR(Weather_Site!$C59&lt;0.5,Weather_Site!$C59&gt;0.7084),0,IF(AND($P56&lt;10,$P56&gt;3),0,1)))</f>
        <v>0</v>
      </c>
      <c r="P56" s="442">
        <f t="shared" si="6"/>
        <v>1</v>
      </c>
    </row>
    <row r="57" spans="1:16" x14ac:dyDescent="0.35">
      <c r="A57" s="50" t="str">
        <f>Weather_Site!A60</f>
        <v>Sat</v>
      </c>
      <c r="B57" s="76">
        <f>Weather_Site!B60</f>
        <v>0</v>
      </c>
      <c r="C57" s="77">
        <f>Weather_Site!C60</f>
        <v>0</v>
      </c>
      <c r="D57" s="50">
        <f>Weather_Site!D60</f>
        <v>0</v>
      </c>
      <c r="E57" s="50">
        <f>Weather_Site!E60</f>
        <v>0</v>
      </c>
      <c r="F57" s="50">
        <f>Weather_Site!F60</f>
        <v>0</v>
      </c>
      <c r="G57" s="50">
        <f>Weather_Site!G60</f>
        <v>0</v>
      </c>
      <c r="H57" s="48">
        <f>IF(Weather_Site!M60&lt;180,Weather_Site!M60+180,Weather_Site!M60-180)</f>
        <v>180</v>
      </c>
      <c r="I57" s="51">
        <f t="shared" si="0"/>
        <v>6.87</v>
      </c>
      <c r="J57" s="324">
        <f t="shared" si="1"/>
        <v>5</v>
      </c>
      <c r="K57" s="442">
        <f t="shared" si="2"/>
        <v>0</v>
      </c>
      <c r="L57" s="442">
        <f t="shared" si="3"/>
        <v>207.29747819791487</v>
      </c>
      <c r="M57" s="442">
        <f t="shared" si="4"/>
        <v>1610.9004111768686</v>
      </c>
      <c r="N57" s="442">
        <f t="shared" si="5"/>
        <v>207.29747819791487</v>
      </c>
      <c r="O57" s="442">
        <f>IF($N$6="Yes",0,IF(OR(Weather_Site!$C60&lt;0.5,Weather_Site!$C60&gt;0.7084),0,IF(AND($P57&lt;10,$P57&gt;3),0,1)))</f>
        <v>0</v>
      </c>
      <c r="P57" s="442">
        <f t="shared" si="6"/>
        <v>1</v>
      </c>
    </row>
    <row r="58" spans="1:16" x14ac:dyDescent="0.35">
      <c r="A58" s="50" t="str">
        <f>Weather_Site!A61</f>
        <v>Sat</v>
      </c>
      <c r="B58" s="76">
        <f>Weather_Site!B61</f>
        <v>0</v>
      </c>
      <c r="C58" s="77">
        <f>Weather_Site!C61</f>
        <v>0</v>
      </c>
      <c r="D58" s="50">
        <f>Weather_Site!D61</f>
        <v>0</v>
      </c>
      <c r="E58" s="50">
        <f>Weather_Site!E61</f>
        <v>0</v>
      </c>
      <c r="F58" s="50">
        <f>Weather_Site!F61</f>
        <v>0</v>
      </c>
      <c r="G58" s="50">
        <f>Weather_Site!G61</f>
        <v>0</v>
      </c>
      <c r="H58" s="48">
        <f>IF(Weather_Site!M61&lt;180,Weather_Site!M61+180,Weather_Site!M61-180)</f>
        <v>180</v>
      </c>
      <c r="I58" s="51">
        <f t="shared" si="0"/>
        <v>6.87</v>
      </c>
      <c r="J58" s="324">
        <f t="shared" si="1"/>
        <v>5</v>
      </c>
      <c r="K58" s="442">
        <f t="shared" si="2"/>
        <v>0</v>
      </c>
      <c r="L58" s="442">
        <f t="shared" si="3"/>
        <v>207.29747819791487</v>
      </c>
      <c r="M58" s="442">
        <f t="shared" si="4"/>
        <v>1610.9004111768686</v>
      </c>
      <c r="N58" s="442">
        <f t="shared" si="5"/>
        <v>207.29747819791487</v>
      </c>
      <c r="O58" s="442">
        <f>IF($N$6="Yes",0,IF(OR(Weather_Site!$C61&lt;0.5,Weather_Site!$C61&gt;0.7084),0,IF(AND($P58&lt;10,$P58&gt;3),0,1)))</f>
        <v>0</v>
      </c>
      <c r="P58" s="442">
        <f t="shared" si="6"/>
        <v>1</v>
      </c>
    </row>
    <row r="59" spans="1:16" x14ac:dyDescent="0.35">
      <c r="A59" s="29" t="str">
        <f>Weather_Site!A62</f>
        <v>Sat</v>
      </c>
      <c r="B59" s="74">
        <f>Weather_Site!B62</f>
        <v>0</v>
      </c>
      <c r="C59" s="75">
        <f>Weather_Site!C62</f>
        <v>0</v>
      </c>
      <c r="D59" s="29">
        <f>Weather_Site!D62</f>
        <v>0</v>
      </c>
      <c r="E59" s="29">
        <f>Weather_Site!E62</f>
        <v>0</v>
      </c>
      <c r="F59" s="29">
        <f>Weather_Site!F62</f>
        <v>0</v>
      </c>
      <c r="G59" s="29">
        <f>Weather_Site!G62</f>
        <v>0</v>
      </c>
      <c r="H59" s="27">
        <f>IF(Weather_Site!M62&lt;180,Weather_Site!M62+180,Weather_Site!M62-180)</f>
        <v>180</v>
      </c>
      <c r="I59" s="32">
        <f t="shared" si="0"/>
        <v>6.87</v>
      </c>
      <c r="J59" s="293">
        <f t="shared" si="1"/>
        <v>5</v>
      </c>
      <c r="K59" s="5">
        <f t="shared" si="2"/>
        <v>0</v>
      </c>
      <c r="L59" s="5">
        <f t="shared" si="3"/>
        <v>207.29747819791487</v>
      </c>
      <c r="M59" s="5">
        <f t="shared" si="4"/>
        <v>1610.9004111768686</v>
      </c>
      <c r="N59" s="5">
        <f t="shared" si="5"/>
        <v>207.29747819791487</v>
      </c>
      <c r="O59" s="5">
        <f>IF($N$6="Yes",0,IF(OR(Weather_Site!$C62&lt;0.5,Weather_Site!$C62&gt;0.7084),0,IF(AND($P59&lt;10,$P59&gt;3),0,1)))</f>
        <v>0</v>
      </c>
      <c r="P59" s="5">
        <f t="shared" si="6"/>
        <v>1</v>
      </c>
    </row>
    <row r="60" spans="1:16" x14ac:dyDescent="0.35">
      <c r="A60" s="29" t="str">
        <f>Weather_Site!A63</f>
        <v>Sat</v>
      </c>
      <c r="B60" s="74">
        <f>Weather_Site!B63</f>
        <v>0</v>
      </c>
      <c r="C60" s="75">
        <f>Weather_Site!C63</f>
        <v>0</v>
      </c>
      <c r="D60" s="29">
        <f>Weather_Site!D63</f>
        <v>0</v>
      </c>
      <c r="E60" s="29">
        <f>Weather_Site!E63</f>
        <v>0</v>
      </c>
      <c r="F60" s="29">
        <f>Weather_Site!F63</f>
        <v>0</v>
      </c>
      <c r="G60" s="29">
        <f>Weather_Site!G63</f>
        <v>0</v>
      </c>
      <c r="H60" s="27">
        <f>IF(Weather_Site!M63&lt;180,Weather_Site!M63+180,Weather_Site!M63-180)</f>
        <v>180</v>
      </c>
      <c r="I60" s="32">
        <f t="shared" si="0"/>
        <v>6.87</v>
      </c>
      <c r="J60" s="293">
        <f t="shared" si="1"/>
        <v>5</v>
      </c>
      <c r="K60" s="5">
        <f t="shared" si="2"/>
        <v>0</v>
      </c>
      <c r="L60" s="5">
        <f t="shared" si="3"/>
        <v>207.29747819791487</v>
      </c>
      <c r="M60" s="5">
        <f t="shared" si="4"/>
        <v>1610.9004111768686</v>
      </c>
      <c r="N60" s="5">
        <f t="shared" si="5"/>
        <v>207.29747819791487</v>
      </c>
      <c r="O60" s="5">
        <f>IF($N$6="Yes",0,IF(OR(Weather_Site!$C63&lt;0.5,Weather_Site!$C63&gt;0.7084),0,IF(AND($P60&lt;10,$P60&gt;3),0,1)))</f>
        <v>0</v>
      </c>
      <c r="P60" s="5">
        <f t="shared" si="6"/>
        <v>1</v>
      </c>
    </row>
    <row r="61" spans="1:16" x14ac:dyDescent="0.35">
      <c r="A61" s="29" t="str">
        <f>Weather_Site!A64</f>
        <v>Sat</v>
      </c>
      <c r="B61" s="74">
        <f>Weather_Site!B64</f>
        <v>0</v>
      </c>
      <c r="C61" s="75">
        <f>Weather_Site!C64</f>
        <v>0</v>
      </c>
      <c r="D61" s="29">
        <f>Weather_Site!D64</f>
        <v>0</v>
      </c>
      <c r="E61" s="29">
        <f>Weather_Site!E64</f>
        <v>0</v>
      </c>
      <c r="F61" s="29">
        <f>Weather_Site!F64</f>
        <v>0</v>
      </c>
      <c r="G61" s="29">
        <f>Weather_Site!G64</f>
        <v>0</v>
      </c>
      <c r="H61" s="27">
        <f>IF(Weather_Site!M64&lt;180,Weather_Site!M64+180,Weather_Site!M64-180)</f>
        <v>180</v>
      </c>
      <c r="I61" s="32">
        <f t="shared" si="0"/>
        <v>6.87</v>
      </c>
      <c r="J61" s="293">
        <f t="shared" si="1"/>
        <v>5</v>
      </c>
      <c r="K61" s="5">
        <f t="shared" si="2"/>
        <v>0</v>
      </c>
      <c r="L61" s="5">
        <f t="shared" si="3"/>
        <v>207.29747819791487</v>
      </c>
      <c r="M61" s="5">
        <f t="shared" si="4"/>
        <v>1610.9004111768686</v>
      </c>
      <c r="N61" s="5">
        <f t="shared" si="5"/>
        <v>207.29747819791487</v>
      </c>
      <c r="O61" s="5">
        <f>IF($N$6="Yes",0,IF(OR(Weather_Site!$C64&lt;0.5,Weather_Site!$C64&gt;0.7084),0,IF(AND($P61&lt;10,$P61&gt;3),0,1)))</f>
        <v>0</v>
      </c>
      <c r="P61" s="5">
        <f t="shared" si="6"/>
        <v>1</v>
      </c>
    </row>
    <row r="62" spans="1:16" x14ac:dyDescent="0.35">
      <c r="A62" s="29" t="str">
        <f>Weather_Site!A65</f>
        <v>Sat</v>
      </c>
      <c r="B62" s="74">
        <f>Weather_Site!B65</f>
        <v>0</v>
      </c>
      <c r="C62" s="75">
        <f>Weather_Site!C65</f>
        <v>0</v>
      </c>
      <c r="D62" s="29">
        <f>Weather_Site!D65</f>
        <v>0</v>
      </c>
      <c r="E62" s="29">
        <f>Weather_Site!E65</f>
        <v>0</v>
      </c>
      <c r="F62" s="29">
        <f>Weather_Site!F65</f>
        <v>0</v>
      </c>
      <c r="G62" s="29">
        <f>Weather_Site!G65</f>
        <v>0</v>
      </c>
      <c r="H62" s="27">
        <f>IF(Weather_Site!M65&lt;180,Weather_Site!M65+180,Weather_Site!M65-180)</f>
        <v>180</v>
      </c>
      <c r="I62" s="32">
        <f t="shared" si="0"/>
        <v>6.87</v>
      </c>
      <c r="J62" s="293">
        <f t="shared" si="1"/>
        <v>5</v>
      </c>
      <c r="K62" s="5">
        <f t="shared" si="2"/>
        <v>0</v>
      </c>
      <c r="L62" s="5">
        <f t="shared" si="3"/>
        <v>207.29747819791487</v>
      </c>
      <c r="M62" s="5">
        <f t="shared" si="4"/>
        <v>1610.9004111768686</v>
      </c>
      <c r="N62" s="5">
        <f t="shared" si="5"/>
        <v>207.29747819791487</v>
      </c>
      <c r="O62" s="5">
        <f>IF($N$6="Yes",0,IF(OR(Weather_Site!$C65&lt;0.5,Weather_Site!$C65&gt;0.7084),0,IF(AND($P62&lt;10,$P62&gt;3),0,1)))</f>
        <v>0</v>
      </c>
      <c r="P62" s="5">
        <f t="shared" si="6"/>
        <v>1</v>
      </c>
    </row>
    <row r="63" spans="1:16" x14ac:dyDescent="0.35">
      <c r="A63" s="29" t="str">
        <f>Weather_Site!A66</f>
        <v>Sat</v>
      </c>
      <c r="B63" s="74">
        <f>Weather_Site!B66</f>
        <v>0</v>
      </c>
      <c r="C63" s="75">
        <f>Weather_Site!C66</f>
        <v>0</v>
      </c>
      <c r="D63" s="29">
        <f>Weather_Site!D66</f>
        <v>0</v>
      </c>
      <c r="E63" s="29">
        <f>Weather_Site!E66</f>
        <v>0</v>
      </c>
      <c r="F63" s="29">
        <f>Weather_Site!F66</f>
        <v>0</v>
      </c>
      <c r="G63" s="29">
        <f>Weather_Site!G66</f>
        <v>0</v>
      </c>
      <c r="H63" s="27">
        <f>IF(Weather_Site!M66&lt;180,Weather_Site!M66+180,Weather_Site!M66-180)</f>
        <v>180</v>
      </c>
      <c r="I63" s="32">
        <f t="shared" si="0"/>
        <v>6.87</v>
      </c>
      <c r="J63" s="293">
        <f t="shared" si="1"/>
        <v>5</v>
      </c>
      <c r="K63" s="5">
        <f t="shared" si="2"/>
        <v>0</v>
      </c>
      <c r="L63" s="5">
        <f t="shared" si="3"/>
        <v>207.29747819791487</v>
      </c>
      <c r="M63" s="5">
        <f t="shared" si="4"/>
        <v>1610.9004111768686</v>
      </c>
      <c r="N63" s="5">
        <f t="shared" si="5"/>
        <v>207.29747819791487</v>
      </c>
      <c r="O63" s="5">
        <f>IF($N$6="Yes",0,IF(OR(Weather_Site!$C66&lt;0.5,Weather_Site!$C66&gt;0.7084),0,IF(AND($P63&lt;10,$P63&gt;3),0,1)))</f>
        <v>0</v>
      </c>
      <c r="P63" s="5">
        <f t="shared" si="6"/>
        <v>1</v>
      </c>
    </row>
    <row r="64" spans="1:16" x14ac:dyDescent="0.35">
      <c r="A64" s="50" t="str">
        <f>Weather_Site!A67</f>
        <v>Sat</v>
      </c>
      <c r="B64" s="76">
        <f>Weather_Site!B67</f>
        <v>0</v>
      </c>
      <c r="C64" s="77">
        <f>Weather_Site!C67</f>
        <v>0</v>
      </c>
      <c r="D64" s="50">
        <f>Weather_Site!D67</f>
        <v>0</v>
      </c>
      <c r="E64" s="50">
        <f>Weather_Site!E67</f>
        <v>0</v>
      </c>
      <c r="F64" s="50">
        <f>Weather_Site!F67</f>
        <v>0</v>
      </c>
      <c r="G64" s="50">
        <f>Weather_Site!G67</f>
        <v>0</v>
      </c>
      <c r="H64" s="48">
        <f>IF(Weather_Site!M67&lt;180,Weather_Site!M67+180,Weather_Site!M67-180)</f>
        <v>180</v>
      </c>
      <c r="I64" s="51">
        <f t="shared" si="0"/>
        <v>6.87</v>
      </c>
      <c r="J64" s="324">
        <f t="shared" si="1"/>
        <v>5</v>
      </c>
      <c r="K64" s="442">
        <f t="shared" si="2"/>
        <v>0</v>
      </c>
      <c r="L64" s="442">
        <f t="shared" si="3"/>
        <v>207.29747819791487</v>
      </c>
      <c r="M64" s="442">
        <f t="shared" si="4"/>
        <v>1610.9004111768686</v>
      </c>
      <c r="N64" s="442">
        <f t="shared" si="5"/>
        <v>207.29747819791487</v>
      </c>
      <c r="O64" s="442">
        <f>IF($N$6="Yes",0,IF(OR(Weather_Site!$C67&lt;0.5,Weather_Site!$C67&gt;0.7084),0,IF(AND($P64&lt;10,$P64&gt;3),0,1)))</f>
        <v>0</v>
      </c>
      <c r="P64" s="442">
        <f t="shared" si="6"/>
        <v>1</v>
      </c>
    </row>
    <row r="65" spans="1:16" x14ac:dyDescent="0.35">
      <c r="A65" s="50" t="str">
        <f>Weather_Site!A68</f>
        <v>Sat</v>
      </c>
      <c r="B65" s="76">
        <f>Weather_Site!B68</f>
        <v>0</v>
      </c>
      <c r="C65" s="77">
        <f>Weather_Site!C68</f>
        <v>0</v>
      </c>
      <c r="D65" s="50">
        <f>Weather_Site!D68</f>
        <v>0</v>
      </c>
      <c r="E65" s="50">
        <f>Weather_Site!E68</f>
        <v>0</v>
      </c>
      <c r="F65" s="50">
        <f>Weather_Site!F68</f>
        <v>0</v>
      </c>
      <c r="G65" s="50">
        <f>Weather_Site!G68</f>
        <v>0</v>
      </c>
      <c r="H65" s="48">
        <f>IF(Weather_Site!M68&lt;180,Weather_Site!M68+180,Weather_Site!M68-180)</f>
        <v>180</v>
      </c>
      <c r="I65" s="51">
        <f t="shared" si="0"/>
        <v>6.87</v>
      </c>
      <c r="J65" s="324">
        <f t="shared" si="1"/>
        <v>5</v>
      </c>
      <c r="K65" s="442">
        <f t="shared" si="2"/>
        <v>0</v>
      </c>
      <c r="L65" s="442">
        <f t="shared" si="3"/>
        <v>207.29747819791487</v>
      </c>
      <c r="M65" s="442">
        <f t="shared" si="4"/>
        <v>1610.9004111768686</v>
      </c>
      <c r="N65" s="442">
        <f t="shared" si="5"/>
        <v>207.29747819791487</v>
      </c>
      <c r="O65" s="442">
        <f>IF($N$6="Yes",0,IF(OR(Weather_Site!$C68&lt;0.5,Weather_Site!$C68&gt;0.7084),0,IF(AND($P65&lt;10,$P65&gt;3),0,1)))</f>
        <v>0</v>
      </c>
      <c r="P65" s="442">
        <f t="shared" si="6"/>
        <v>1</v>
      </c>
    </row>
    <row r="66" spans="1:16" x14ac:dyDescent="0.35">
      <c r="A66" s="50" t="str">
        <f>Weather_Site!A69</f>
        <v>Sat</v>
      </c>
      <c r="B66" s="76">
        <f>Weather_Site!B69</f>
        <v>0</v>
      </c>
      <c r="C66" s="77">
        <f>Weather_Site!C69</f>
        <v>0</v>
      </c>
      <c r="D66" s="50">
        <f>Weather_Site!D69</f>
        <v>0</v>
      </c>
      <c r="E66" s="50">
        <f>Weather_Site!E69</f>
        <v>0</v>
      </c>
      <c r="F66" s="50">
        <f>Weather_Site!F69</f>
        <v>0</v>
      </c>
      <c r="G66" s="50">
        <f>Weather_Site!G69</f>
        <v>0</v>
      </c>
      <c r="H66" s="48">
        <f>IF(Weather_Site!M69&lt;180,Weather_Site!M69+180,Weather_Site!M69-180)</f>
        <v>180</v>
      </c>
      <c r="I66" s="51">
        <f t="shared" si="0"/>
        <v>6.87</v>
      </c>
      <c r="J66" s="324">
        <f t="shared" si="1"/>
        <v>5</v>
      </c>
      <c r="K66" s="442">
        <f t="shared" si="2"/>
        <v>0</v>
      </c>
      <c r="L66" s="442">
        <f t="shared" si="3"/>
        <v>207.29747819791487</v>
      </c>
      <c r="M66" s="442">
        <f t="shared" si="4"/>
        <v>1610.9004111768686</v>
      </c>
      <c r="N66" s="442">
        <f t="shared" si="5"/>
        <v>207.29747819791487</v>
      </c>
      <c r="O66" s="442">
        <f>IF($N$6="Yes",0,IF(OR(Weather_Site!$C69&lt;0.5,Weather_Site!$C69&gt;0.7084),0,IF(AND($P66&lt;10,$P66&gt;3),0,1)))</f>
        <v>0</v>
      </c>
      <c r="P66" s="442">
        <f t="shared" si="6"/>
        <v>1</v>
      </c>
    </row>
    <row r="67" spans="1:16" x14ac:dyDescent="0.35">
      <c r="A67" s="50" t="str">
        <f>Weather_Site!A70</f>
        <v>Sat</v>
      </c>
      <c r="B67" s="76">
        <f>Weather_Site!B70</f>
        <v>0</v>
      </c>
      <c r="C67" s="77">
        <f>Weather_Site!C70</f>
        <v>0</v>
      </c>
      <c r="D67" s="50">
        <f>Weather_Site!D70</f>
        <v>0</v>
      </c>
      <c r="E67" s="50">
        <f>Weather_Site!E70</f>
        <v>0</v>
      </c>
      <c r="F67" s="50">
        <f>Weather_Site!F70</f>
        <v>0</v>
      </c>
      <c r="G67" s="50">
        <f>Weather_Site!G70</f>
        <v>0</v>
      </c>
      <c r="H67" s="48">
        <f>IF(Weather_Site!M70&lt;180,Weather_Site!M70+180,Weather_Site!M70-180)</f>
        <v>180</v>
      </c>
      <c r="I67" s="51">
        <f t="shared" si="0"/>
        <v>6.87</v>
      </c>
      <c r="J67" s="324">
        <f t="shared" si="1"/>
        <v>5</v>
      </c>
      <c r="K67" s="442">
        <f t="shared" si="2"/>
        <v>0</v>
      </c>
      <c r="L67" s="442">
        <f t="shared" si="3"/>
        <v>207.29747819791487</v>
      </c>
      <c r="M67" s="442">
        <f t="shared" si="4"/>
        <v>1610.9004111768686</v>
      </c>
      <c r="N67" s="442">
        <f t="shared" si="5"/>
        <v>207.29747819791487</v>
      </c>
      <c r="O67" s="442">
        <f>IF($N$6="Yes",0,IF(OR(Weather_Site!$C70&lt;0.5,Weather_Site!$C70&gt;0.7084),0,IF(AND($P67&lt;10,$P67&gt;3),0,1)))</f>
        <v>0</v>
      </c>
      <c r="P67" s="442">
        <f t="shared" si="6"/>
        <v>1</v>
      </c>
    </row>
    <row r="68" spans="1:16" x14ac:dyDescent="0.35">
      <c r="A68" s="50" t="str">
        <f>Weather_Site!A71</f>
        <v>Sat</v>
      </c>
      <c r="B68" s="76">
        <f>Weather_Site!B71</f>
        <v>0</v>
      </c>
      <c r="C68" s="77">
        <f>Weather_Site!C71</f>
        <v>0</v>
      </c>
      <c r="D68" s="50">
        <f>Weather_Site!D71</f>
        <v>0</v>
      </c>
      <c r="E68" s="50">
        <f>Weather_Site!E71</f>
        <v>0</v>
      </c>
      <c r="F68" s="50">
        <f>Weather_Site!F71</f>
        <v>0</v>
      </c>
      <c r="G68" s="50">
        <f>Weather_Site!G71</f>
        <v>0</v>
      </c>
      <c r="H68" s="48">
        <f>IF(Weather_Site!M71&lt;180,Weather_Site!M71+180,Weather_Site!M71-180)</f>
        <v>180</v>
      </c>
      <c r="I68" s="51">
        <f t="shared" si="0"/>
        <v>6.87</v>
      </c>
      <c r="J68" s="324">
        <f t="shared" si="1"/>
        <v>5</v>
      </c>
      <c r="K68" s="442">
        <f t="shared" si="2"/>
        <v>0</v>
      </c>
      <c r="L68" s="442">
        <f t="shared" si="3"/>
        <v>207.29747819791487</v>
      </c>
      <c r="M68" s="442">
        <f t="shared" si="4"/>
        <v>1610.9004111768686</v>
      </c>
      <c r="N68" s="442">
        <f t="shared" si="5"/>
        <v>207.29747819791487</v>
      </c>
      <c r="O68" s="442">
        <f>IF($N$6="Yes",0,IF(OR(Weather_Site!$C71&lt;0.5,Weather_Site!$C71&gt;0.7084),0,IF(AND($P68&lt;10,$P68&gt;3),0,1)))</f>
        <v>0</v>
      </c>
      <c r="P68" s="442">
        <f t="shared" si="6"/>
        <v>1</v>
      </c>
    </row>
    <row r="69" spans="1:16" x14ac:dyDescent="0.35">
      <c r="A69" s="29" t="str">
        <f>Weather_Site!A72</f>
        <v>Sat</v>
      </c>
      <c r="B69" s="74">
        <f>Weather_Site!B72</f>
        <v>0</v>
      </c>
      <c r="C69" s="75">
        <f>Weather_Site!C72</f>
        <v>0</v>
      </c>
      <c r="D69" s="29">
        <f>Weather_Site!D72</f>
        <v>0</v>
      </c>
      <c r="E69" s="29">
        <f>Weather_Site!E72</f>
        <v>0</v>
      </c>
      <c r="F69" s="29">
        <f>Weather_Site!F72</f>
        <v>0</v>
      </c>
      <c r="G69" s="29">
        <f>Weather_Site!G72</f>
        <v>0</v>
      </c>
      <c r="H69" s="27">
        <f>IF(Weather_Site!M72&lt;180,Weather_Site!M72+180,Weather_Site!M72-180)</f>
        <v>180</v>
      </c>
      <c r="I69" s="32">
        <f t="shared" si="0"/>
        <v>6.87</v>
      </c>
      <c r="J69" s="293">
        <f t="shared" si="1"/>
        <v>5</v>
      </c>
      <c r="K69" s="5">
        <f t="shared" si="2"/>
        <v>0</v>
      </c>
      <c r="L69" s="5">
        <f t="shared" si="3"/>
        <v>207.29747819791487</v>
      </c>
      <c r="M69" s="5">
        <f t="shared" si="4"/>
        <v>1610.9004111768686</v>
      </c>
      <c r="N69" s="5">
        <f t="shared" si="5"/>
        <v>207.29747819791487</v>
      </c>
      <c r="O69" s="5">
        <f>IF($N$6="Yes",0,IF(OR(Weather_Site!$C72&lt;0.5,Weather_Site!$C72&gt;0.7084),0,IF(AND($P69&lt;10,$P69&gt;3),0,1)))</f>
        <v>0</v>
      </c>
      <c r="P69" s="5">
        <f t="shared" si="6"/>
        <v>1</v>
      </c>
    </row>
    <row r="70" spans="1:16" x14ac:dyDescent="0.35">
      <c r="A70" s="29" t="str">
        <f>Weather_Site!A73</f>
        <v>Sat</v>
      </c>
      <c r="B70" s="74">
        <f>Weather_Site!B73</f>
        <v>0</v>
      </c>
      <c r="C70" s="75">
        <f>Weather_Site!C73</f>
        <v>0</v>
      </c>
      <c r="D70" s="29">
        <f>Weather_Site!D73</f>
        <v>0</v>
      </c>
      <c r="E70" s="29">
        <f>Weather_Site!E73</f>
        <v>0</v>
      </c>
      <c r="F70" s="29">
        <f>Weather_Site!F73</f>
        <v>0</v>
      </c>
      <c r="G70" s="29">
        <f>Weather_Site!G73</f>
        <v>0</v>
      </c>
      <c r="H70" s="27">
        <f>IF(Weather_Site!M73&lt;180,Weather_Site!M73+180,Weather_Site!M73-180)</f>
        <v>180</v>
      </c>
      <c r="I70" s="32">
        <f t="shared" si="0"/>
        <v>6.87</v>
      </c>
      <c r="J70" s="293">
        <f t="shared" si="1"/>
        <v>5</v>
      </c>
      <c r="K70" s="5">
        <f t="shared" si="2"/>
        <v>0</v>
      </c>
      <c r="L70" s="5">
        <f t="shared" si="3"/>
        <v>207.29747819791487</v>
      </c>
      <c r="M70" s="5">
        <f t="shared" si="4"/>
        <v>1610.9004111768686</v>
      </c>
      <c r="N70" s="5">
        <f t="shared" si="5"/>
        <v>207.29747819791487</v>
      </c>
      <c r="O70" s="5">
        <f>IF($N$6="Yes",0,IF(OR(Weather_Site!$C73&lt;0.5,Weather_Site!$C73&gt;0.7084),0,IF(AND($P70&lt;10,$P70&gt;3),0,1)))</f>
        <v>0</v>
      </c>
      <c r="P70" s="5">
        <f t="shared" si="6"/>
        <v>1</v>
      </c>
    </row>
    <row r="71" spans="1:16" x14ac:dyDescent="0.35">
      <c r="A71" s="29" t="str">
        <f>Weather_Site!A74</f>
        <v>Sat</v>
      </c>
      <c r="B71" s="74">
        <f>Weather_Site!B74</f>
        <v>0</v>
      </c>
      <c r="C71" s="75">
        <f>Weather_Site!C74</f>
        <v>0</v>
      </c>
      <c r="D71" s="29">
        <f>Weather_Site!D74</f>
        <v>0</v>
      </c>
      <c r="E71" s="29">
        <f>Weather_Site!E74</f>
        <v>0</v>
      </c>
      <c r="F71" s="29">
        <f>Weather_Site!F74</f>
        <v>0</v>
      </c>
      <c r="G71" s="29">
        <f>Weather_Site!G74</f>
        <v>0</v>
      </c>
      <c r="H71" s="27">
        <f>IF(Weather_Site!M74&lt;180,Weather_Site!M74+180,Weather_Site!M74-180)</f>
        <v>180</v>
      </c>
      <c r="I71" s="32">
        <f t="shared" si="0"/>
        <v>6.87</v>
      </c>
      <c r="J71" s="293">
        <f t="shared" si="1"/>
        <v>5</v>
      </c>
      <c r="K71" s="5">
        <f t="shared" si="2"/>
        <v>0</v>
      </c>
      <c r="L71" s="5">
        <f t="shared" si="3"/>
        <v>207.29747819791487</v>
      </c>
      <c r="M71" s="5">
        <f t="shared" si="4"/>
        <v>1610.9004111768686</v>
      </c>
      <c r="N71" s="5">
        <f t="shared" si="5"/>
        <v>207.29747819791487</v>
      </c>
      <c r="O71" s="5">
        <f>IF($N$6="Yes",0,IF(OR(Weather_Site!$C74&lt;0.5,Weather_Site!$C74&gt;0.7084),0,IF(AND($P71&lt;10,$P71&gt;3),0,1)))</f>
        <v>0</v>
      </c>
      <c r="P71" s="5">
        <f t="shared" si="6"/>
        <v>1</v>
      </c>
    </row>
    <row r="72" spans="1:16" x14ac:dyDescent="0.35">
      <c r="A72" s="29" t="str">
        <f>Weather_Site!A75</f>
        <v>Sat</v>
      </c>
      <c r="B72" s="74">
        <f>Weather_Site!B75</f>
        <v>0</v>
      </c>
      <c r="C72" s="75">
        <f>Weather_Site!C75</f>
        <v>0</v>
      </c>
      <c r="D72" s="29">
        <f>Weather_Site!D75</f>
        <v>0</v>
      </c>
      <c r="E72" s="29">
        <f>Weather_Site!E75</f>
        <v>0</v>
      </c>
      <c r="F72" s="29">
        <f>Weather_Site!F75</f>
        <v>0</v>
      </c>
      <c r="G72" s="29">
        <f>Weather_Site!G75</f>
        <v>0</v>
      </c>
      <c r="H72" s="27">
        <f>IF(Weather_Site!M75&lt;180,Weather_Site!M75+180,Weather_Site!M75-180)</f>
        <v>180</v>
      </c>
      <c r="I72" s="32">
        <f t="shared" si="0"/>
        <v>6.87</v>
      </c>
      <c r="J72" s="293">
        <f t="shared" si="1"/>
        <v>5</v>
      </c>
      <c r="K72" s="5">
        <f t="shared" si="2"/>
        <v>0</v>
      </c>
      <c r="L72" s="5">
        <f t="shared" si="3"/>
        <v>207.29747819791487</v>
      </c>
      <c r="M72" s="5">
        <f t="shared" si="4"/>
        <v>1610.9004111768686</v>
      </c>
      <c r="N72" s="5">
        <f t="shared" si="5"/>
        <v>207.29747819791487</v>
      </c>
      <c r="O72" s="5">
        <f>IF($N$6="Yes",0,IF(OR(Weather_Site!$C75&lt;0.5,Weather_Site!$C75&gt;0.7084),0,IF(AND($P72&lt;10,$P72&gt;3),0,1)))</f>
        <v>0</v>
      </c>
      <c r="P72" s="5">
        <f t="shared" si="6"/>
        <v>1</v>
      </c>
    </row>
    <row r="73" spans="1:16" x14ac:dyDescent="0.35">
      <c r="A73" s="29" t="str">
        <f>Weather_Site!A76</f>
        <v>Sat</v>
      </c>
      <c r="B73" s="74">
        <f>Weather_Site!B76</f>
        <v>0</v>
      </c>
      <c r="C73" s="75">
        <f>Weather_Site!C76</f>
        <v>0</v>
      </c>
      <c r="D73" s="29">
        <f>Weather_Site!D76</f>
        <v>0</v>
      </c>
      <c r="E73" s="29">
        <f>Weather_Site!E76</f>
        <v>0</v>
      </c>
      <c r="F73" s="29">
        <f>Weather_Site!F76</f>
        <v>0</v>
      </c>
      <c r="G73" s="29">
        <f>Weather_Site!G76</f>
        <v>0</v>
      </c>
      <c r="H73" s="27">
        <f>IF(Weather_Site!M76&lt;180,Weather_Site!M76+180,Weather_Site!M76-180)</f>
        <v>180</v>
      </c>
      <c r="I73" s="32">
        <f t="shared" si="0"/>
        <v>6.87</v>
      </c>
      <c r="J73" s="293">
        <f t="shared" si="1"/>
        <v>5</v>
      </c>
      <c r="K73" s="5">
        <f t="shared" si="2"/>
        <v>0</v>
      </c>
      <c r="L73" s="5">
        <f t="shared" si="3"/>
        <v>207.29747819791487</v>
      </c>
      <c r="M73" s="5">
        <f t="shared" si="4"/>
        <v>1610.9004111768686</v>
      </c>
      <c r="N73" s="5">
        <f t="shared" si="5"/>
        <v>207.29747819791487</v>
      </c>
      <c r="O73" s="5">
        <f>IF($N$6="Yes",0,IF(OR(Weather_Site!$C76&lt;0.5,Weather_Site!$C76&gt;0.7084),0,IF(AND($P73&lt;10,$P73&gt;3),0,1)))</f>
        <v>0</v>
      </c>
      <c r="P73" s="5">
        <f t="shared" si="6"/>
        <v>1</v>
      </c>
    </row>
    <row r="74" spans="1:16" x14ac:dyDescent="0.35">
      <c r="A74" s="50" t="str">
        <f>Weather_Site!A77</f>
        <v>Sat</v>
      </c>
      <c r="B74" s="76">
        <f>Weather_Site!B77</f>
        <v>0</v>
      </c>
      <c r="C74" s="77">
        <f>Weather_Site!C77</f>
        <v>0</v>
      </c>
      <c r="D74" s="50">
        <f>Weather_Site!D77</f>
        <v>0</v>
      </c>
      <c r="E74" s="50">
        <f>Weather_Site!E77</f>
        <v>0</v>
      </c>
      <c r="F74" s="50">
        <f>Weather_Site!F77</f>
        <v>0</v>
      </c>
      <c r="G74" s="50">
        <f>Weather_Site!G77</f>
        <v>0</v>
      </c>
      <c r="H74" s="48">
        <f>IF(Weather_Site!M77&lt;180,Weather_Site!M77+180,Weather_Site!M77-180)</f>
        <v>180</v>
      </c>
      <c r="I74" s="51">
        <f t="shared" ref="I74:I137" si="7">4.37+0.161*$E74-0.1*($D74-25)-$O74*0.027*$E74</f>
        <v>6.87</v>
      </c>
      <c r="J74" s="324">
        <f t="shared" ref="J74:J137" si="8">$N$5</f>
        <v>5</v>
      </c>
      <c r="K74" s="442">
        <f t="shared" ref="K74:K137" si="9">5.67*($G74/$N$2)^0.91</f>
        <v>0</v>
      </c>
      <c r="L74" s="442">
        <f t="shared" ref="L74:L137" si="10">IF($G74&lt;5,($J74+0.2*(5.67*(5/$N$2)^0.91-$J74)*$G74)*$C$4^0.22*EXP(-0.076*$I74),5.67*($G74/$N$2)^0.91*$C$4^0.22*EXP(-0.076*$I74))*60</f>
        <v>207.29747819791487</v>
      </c>
      <c r="M74" s="442">
        <f t="shared" ref="M74:M137" si="11">516*$L74/1000*7.53*$C$4</f>
        <v>1610.9004111768686</v>
      </c>
      <c r="N74" s="442">
        <f t="shared" ref="N74:N137" si="12">IF($G74&lt;5,($J74+0.2*(5.67*(5*$N$3/$N$2)^0.91-$J74)*$G74)*$C$4^0.22*EXP(-0.076*$I74),5.67*($G74*$N$3/$N$2)^0.91*$C$4^0.22*EXP(-0.076*$I74))*60</f>
        <v>207.29747819791487</v>
      </c>
      <c r="O74" s="442">
        <f>IF($N$6="Yes",0,IF(OR(Weather_Site!$C77&lt;0.5,Weather_Site!$C77&gt;0.7084),0,IF(AND($P74&lt;10,$P74&gt;3),0,1)))</f>
        <v>0</v>
      </c>
      <c r="P74" s="442">
        <f t="shared" ref="P74:P137" si="13">MONTH($B74)</f>
        <v>1</v>
      </c>
    </row>
    <row r="75" spans="1:16" x14ac:dyDescent="0.35">
      <c r="A75" s="50" t="str">
        <f>Weather_Site!A78</f>
        <v>Sat</v>
      </c>
      <c r="B75" s="76">
        <f>Weather_Site!B78</f>
        <v>0</v>
      </c>
      <c r="C75" s="77">
        <f>Weather_Site!C78</f>
        <v>0</v>
      </c>
      <c r="D75" s="50">
        <f>Weather_Site!D78</f>
        <v>0</v>
      </c>
      <c r="E75" s="50">
        <f>Weather_Site!E78</f>
        <v>0</v>
      </c>
      <c r="F75" s="50">
        <f>Weather_Site!F78</f>
        <v>0</v>
      </c>
      <c r="G75" s="50">
        <f>Weather_Site!G78</f>
        <v>0</v>
      </c>
      <c r="H75" s="48">
        <f>IF(Weather_Site!M78&lt;180,Weather_Site!M78+180,Weather_Site!M78-180)</f>
        <v>180</v>
      </c>
      <c r="I75" s="51">
        <f t="shared" si="7"/>
        <v>6.87</v>
      </c>
      <c r="J75" s="324">
        <f t="shared" si="8"/>
        <v>5</v>
      </c>
      <c r="K75" s="442">
        <f t="shared" si="9"/>
        <v>0</v>
      </c>
      <c r="L75" s="442">
        <f t="shared" si="10"/>
        <v>207.29747819791487</v>
      </c>
      <c r="M75" s="442">
        <f t="shared" si="11"/>
        <v>1610.9004111768686</v>
      </c>
      <c r="N75" s="442">
        <f t="shared" si="12"/>
        <v>207.29747819791487</v>
      </c>
      <c r="O75" s="442">
        <f>IF($N$6="Yes",0,IF(OR(Weather_Site!$C78&lt;0.5,Weather_Site!$C78&gt;0.7084),0,IF(AND($P75&lt;10,$P75&gt;3),0,1)))</f>
        <v>0</v>
      </c>
      <c r="P75" s="442">
        <f t="shared" si="13"/>
        <v>1</v>
      </c>
    </row>
    <row r="76" spans="1:16" x14ac:dyDescent="0.35">
      <c r="A76" s="50" t="str">
        <f>Weather_Site!A79</f>
        <v>Sat</v>
      </c>
      <c r="B76" s="76">
        <f>Weather_Site!B79</f>
        <v>0</v>
      </c>
      <c r="C76" s="77">
        <f>Weather_Site!C79</f>
        <v>0</v>
      </c>
      <c r="D76" s="50">
        <f>Weather_Site!D79</f>
        <v>0</v>
      </c>
      <c r="E76" s="50">
        <f>Weather_Site!E79</f>
        <v>0</v>
      </c>
      <c r="F76" s="50">
        <f>Weather_Site!F79</f>
        <v>0</v>
      </c>
      <c r="G76" s="50">
        <f>Weather_Site!G79</f>
        <v>0</v>
      </c>
      <c r="H76" s="48">
        <f>IF(Weather_Site!M79&lt;180,Weather_Site!M79+180,Weather_Site!M79-180)</f>
        <v>180</v>
      </c>
      <c r="I76" s="51">
        <f t="shared" si="7"/>
        <v>6.87</v>
      </c>
      <c r="J76" s="324">
        <f t="shared" si="8"/>
        <v>5</v>
      </c>
      <c r="K76" s="442">
        <f t="shared" si="9"/>
        <v>0</v>
      </c>
      <c r="L76" s="442">
        <f t="shared" si="10"/>
        <v>207.29747819791487</v>
      </c>
      <c r="M76" s="442">
        <f t="shared" si="11"/>
        <v>1610.9004111768686</v>
      </c>
      <c r="N76" s="442">
        <f t="shared" si="12"/>
        <v>207.29747819791487</v>
      </c>
      <c r="O76" s="442">
        <f>IF($N$6="Yes",0,IF(OR(Weather_Site!$C79&lt;0.5,Weather_Site!$C79&gt;0.7084),0,IF(AND($P76&lt;10,$P76&gt;3),0,1)))</f>
        <v>0</v>
      </c>
      <c r="P76" s="442">
        <f t="shared" si="13"/>
        <v>1</v>
      </c>
    </row>
    <row r="77" spans="1:16" x14ac:dyDescent="0.35">
      <c r="A77" s="50" t="str">
        <f>Weather_Site!A80</f>
        <v>Sat</v>
      </c>
      <c r="B77" s="76">
        <f>Weather_Site!B80</f>
        <v>0</v>
      </c>
      <c r="C77" s="77">
        <f>Weather_Site!C80</f>
        <v>0</v>
      </c>
      <c r="D77" s="50">
        <f>Weather_Site!D80</f>
        <v>0</v>
      </c>
      <c r="E77" s="50">
        <f>Weather_Site!E80</f>
        <v>0</v>
      </c>
      <c r="F77" s="50">
        <f>Weather_Site!F80</f>
        <v>0</v>
      </c>
      <c r="G77" s="50">
        <f>Weather_Site!G80</f>
        <v>0</v>
      </c>
      <c r="H77" s="48">
        <f>IF(Weather_Site!M80&lt;180,Weather_Site!M80+180,Weather_Site!M80-180)</f>
        <v>180</v>
      </c>
      <c r="I77" s="51">
        <f t="shared" si="7"/>
        <v>6.87</v>
      </c>
      <c r="J77" s="324">
        <f t="shared" si="8"/>
        <v>5</v>
      </c>
      <c r="K77" s="442">
        <f t="shared" si="9"/>
        <v>0</v>
      </c>
      <c r="L77" s="442">
        <f t="shared" si="10"/>
        <v>207.29747819791487</v>
      </c>
      <c r="M77" s="442">
        <f t="shared" si="11"/>
        <v>1610.9004111768686</v>
      </c>
      <c r="N77" s="442">
        <f t="shared" si="12"/>
        <v>207.29747819791487</v>
      </c>
      <c r="O77" s="442">
        <f>IF($N$6="Yes",0,IF(OR(Weather_Site!$C80&lt;0.5,Weather_Site!$C80&gt;0.7084),0,IF(AND($P77&lt;10,$P77&gt;3),0,1)))</f>
        <v>0</v>
      </c>
      <c r="P77" s="442">
        <f t="shared" si="13"/>
        <v>1</v>
      </c>
    </row>
    <row r="78" spans="1:16" x14ac:dyDescent="0.35">
      <c r="A78" s="50" t="str">
        <f>Weather_Site!A81</f>
        <v>Sat</v>
      </c>
      <c r="B78" s="76">
        <f>Weather_Site!B81</f>
        <v>0</v>
      </c>
      <c r="C78" s="77">
        <f>Weather_Site!C81</f>
        <v>0</v>
      </c>
      <c r="D78" s="50">
        <f>Weather_Site!D81</f>
        <v>0</v>
      </c>
      <c r="E78" s="50">
        <f>Weather_Site!E81</f>
        <v>0</v>
      </c>
      <c r="F78" s="50">
        <f>Weather_Site!F81</f>
        <v>0</v>
      </c>
      <c r="G78" s="50">
        <f>Weather_Site!G81</f>
        <v>0</v>
      </c>
      <c r="H78" s="48">
        <f>IF(Weather_Site!M81&lt;180,Weather_Site!M81+180,Weather_Site!M81-180)</f>
        <v>180</v>
      </c>
      <c r="I78" s="51">
        <f t="shared" si="7"/>
        <v>6.87</v>
      </c>
      <c r="J78" s="324">
        <f t="shared" si="8"/>
        <v>5</v>
      </c>
      <c r="K78" s="442">
        <f t="shared" si="9"/>
        <v>0</v>
      </c>
      <c r="L78" s="442">
        <f t="shared" si="10"/>
        <v>207.29747819791487</v>
      </c>
      <c r="M78" s="442">
        <f t="shared" si="11"/>
        <v>1610.9004111768686</v>
      </c>
      <c r="N78" s="442">
        <f t="shared" si="12"/>
        <v>207.29747819791487</v>
      </c>
      <c r="O78" s="442">
        <f>IF($N$6="Yes",0,IF(OR(Weather_Site!$C81&lt;0.5,Weather_Site!$C81&gt;0.7084),0,IF(AND($P78&lt;10,$P78&gt;3),0,1)))</f>
        <v>0</v>
      </c>
      <c r="P78" s="442">
        <f t="shared" si="13"/>
        <v>1</v>
      </c>
    </row>
    <row r="79" spans="1:16" x14ac:dyDescent="0.35">
      <c r="A79" s="29" t="str">
        <f>Weather_Site!A82</f>
        <v>Sat</v>
      </c>
      <c r="B79" s="74">
        <f>Weather_Site!B82</f>
        <v>0</v>
      </c>
      <c r="C79" s="75">
        <f>Weather_Site!C82</f>
        <v>0</v>
      </c>
      <c r="D79" s="29">
        <f>Weather_Site!D82</f>
        <v>0</v>
      </c>
      <c r="E79" s="29">
        <f>Weather_Site!E82</f>
        <v>0</v>
      </c>
      <c r="F79" s="29">
        <f>Weather_Site!F82</f>
        <v>0</v>
      </c>
      <c r="G79" s="29">
        <f>Weather_Site!G82</f>
        <v>0</v>
      </c>
      <c r="H79" s="27">
        <f>IF(Weather_Site!M82&lt;180,Weather_Site!M82+180,Weather_Site!M82-180)</f>
        <v>180</v>
      </c>
      <c r="I79" s="32">
        <f t="shared" si="7"/>
        <v>6.87</v>
      </c>
      <c r="J79" s="293">
        <f t="shared" si="8"/>
        <v>5</v>
      </c>
      <c r="K79" s="5">
        <f t="shared" si="9"/>
        <v>0</v>
      </c>
      <c r="L79" s="5">
        <f t="shared" si="10"/>
        <v>207.29747819791487</v>
      </c>
      <c r="M79" s="5">
        <f t="shared" si="11"/>
        <v>1610.9004111768686</v>
      </c>
      <c r="N79" s="5">
        <f t="shared" si="12"/>
        <v>207.29747819791487</v>
      </c>
      <c r="O79" s="5">
        <f>IF($N$6="Yes",0,IF(OR(Weather_Site!$C82&lt;0.5,Weather_Site!$C82&gt;0.7084),0,IF(AND($P79&lt;10,$P79&gt;3),0,1)))</f>
        <v>0</v>
      </c>
      <c r="P79" s="5">
        <f t="shared" si="13"/>
        <v>1</v>
      </c>
    </row>
    <row r="80" spans="1:16" x14ac:dyDescent="0.35">
      <c r="A80" s="29" t="str">
        <f>Weather_Site!A83</f>
        <v>Sat</v>
      </c>
      <c r="B80" s="74">
        <f>Weather_Site!B83</f>
        <v>0</v>
      </c>
      <c r="C80" s="75">
        <f>Weather_Site!C83</f>
        <v>0</v>
      </c>
      <c r="D80" s="29">
        <f>Weather_Site!D83</f>
        <v>0</v>
      </c>
      <c r="E80" s="29">
        <f>Weather_Site!E83</f>
        <v>0</v>
      </c>
      <c r="F80" s="29">
        <f>Weather_Site!F83</f>
        <v>0</v>
      </c>
      <c r="G80" s="29">
        <f>Weather_Site!G83</f>
        <v>0</v>
      </c>
      <c r="H80" s="27">
        <f>IF(Weather_Site!M83&lt;180,Weather_Site!M83+180,Weather_Site!M83-180)</f>
        <v>180</v>
      </c>
      <c r="I80" s="32">
        <f t="shared" si="7"/>
        <v>6.87</v>
      </c>
      <c r="J80" s="293">
        <f t="shared" si="8"/>
        <v>5</v>
      </c>
      <c r="K80" s="5">
        <f t="shared" si="9"/>
        <v>0</v>
      </c>
      <c r="L80" s="5">
        <f t="shared" si="10"/>
        <v>207.29747819791487</v>
      </c>
      <c r="M80" s="5">
        <f t="shared" si="11"/>
        <v>1610.9004111768686</v>
      </c>
      <c r="N80" s="5">
        <f t="shared" si="12"/>
        <v>207.29747819791487</v>
      </c>
      <c r="O80" s="5">
        <f>IF($N$6="Yes",0,IF(OR(Weather_Site!$C83&lt;0.5,Weather_Site!$C83&gt;0.7084),0,IF(AND($P80&lt;10,$P80&gt;3),0,1)))</f>
        <v>0</v>
      </c>
      <c r="P80" s="5">
        <f t="shared" si="13"/>
        <v>1</v>
      </c>
    </row>
    <row r="81" spans="1:16" x14ac:dyDescent="0.35">
      <c r="A81" s="29" t="str">
        <f>Weather_Site!A84</f>
        <v>Sat</v>
      </c>
      <c r="B81" s="74">
        <f>Weather_Site!B84</f>
        <v>0</v>
      </c>
      <c r="C81" s="75">
        <f>Weather_Site!C84</f>
        <v>0</v>
      </c>
      <c r="D81" s="29">
        <f>Weather_Site!D84</f>
        <v>0</v>
      </c>
      <c r="E81" s="29">
        <f>Weather_Site!E84</f>
        <v>0</v>
      </c>
      <c r="F81" s="29">
        <f>Weather_Site!F84</f>
        <v>0</v>
      </c>
      <c r="G81" s="29">
        <f>Weather_Site!G84</f>
        <v>0</v>
      </c>
      <c r="H81" s="27">
        <f>IF(Weather_Site!M84&lt;180,Weather_Site!M84+180,Weather_Site!M84-180)</f>
        <v>180</v>
      </c>
      <c r="I81" s="32">
        <f t="shared" si="7"/>
        <v>6.87</v>
      </c>
      <c r="J81" s="293">
        <f t="shared" si="8"/>
        <v>5</v>
      </c>
      <c r="K81" s="5">
        <f t="shared" si="9"/>
        <v>0</v>
      </c>
      <c r="L81" s="5">
        <f t="shared" si="10"/>
        <v>207.29747819791487</v>
      </c>
      <c r="M81" s="5">
        <f t="shared" si="11"/>
        <v>1610.9004111768686</v>
      </c>
      <c r="N81" s="5">
        <f t="shared" si="12"/>
        <v>207.29747819791487</v>
      </c>
      <c r="O81" s="5">
        <f>IF($N$6="Yes",0,IF(OR(Weather_Site!$C84&lt;0.5,Weather_Site!$C84&gt;0.7084),0,IF(AND($P81&lt;10,$P81&gt;3),0,1)))</f>
        <v>0</v>
      </c>
      <c r="P81" s="5">
        <f t="shared" si="13"/>
        <v>1</v>
      </c>
    </row>
    <row r="82" spans="1:16" x14ac:dyDescent="0.35">
      <c r="A82" s="29" t="str">
        <f>Weather_Site!A85</f>
        <v>Sat</v>
      </c>
      <c r="B82" s="74">
        <f>Weather_Site!B85</f>
        <v>0</v>
      </c>
      <c r="C82" s="75">
        <f>Weather_Site!C85</f>
        <v>0</v>
      </c>
      <c r="D82" s="29">
        <f>Weather_Site!D85</f>
        <v>0</v>
      </c>
      <c r="E82" s="29">
        <f>Weather_Site!E85</f>
        <v>0</v>
      </c>
      <c r="F82" s="29">
        <f>Weather_Site!F85</f>
        <v>0</v>
      </c>
      <c r="G82" s="29">
        <f>Weather_Site!G85</f>
        <v>0</v>
      </c>
      <c r="H82" s="27">
        <f>IF(Weather_Site!M85&lt;180,Weather_Site!M85+180,Weather_Site!M85-180)</f>
        <v>180</v>
      </c>
      <c r="I82" s="32">
        <f t="shared" si="7"/>
        <v>6.87</v>
      </c>
      <c r="J82" s="293">
        <f t="shared" si="8"/>
        <v>5</v>
      </c>
      <c r="K82" s="5">
        <f t="shared" si="9"/>
        <v>0</v>
      </c>
      <c r="L82" s="5">
        <f t="shared" si="10"/>
        <v>207.29747819791487</v>
      </c>
      <c r="M82" s="5">
        <f t="shared" si="11"/>
        <v>1610.9004111768686</v>
      </c>
      <c r="N82" s="5">
        <f t="shared" si="12"/>
        <v>207.29747819791487</v>
      </c>
      <c r="O82" s="5">
        <f>IF($N$6="Yes",0,IF(OR(Weather_Site!$C85&lt;0.5,Weather_Site!$C85&gt;0.7084),0,IF(AND($P82&lt;10,$P82&gt;3),0,1)))</f>
        <v>0</v>
      </c>
      <c r="P82" s="5">
        <f t="shared" si="13"/>
        <v>1</v>
      </c>
    </row>
    <row r="83" spans="1:16" x14ac:dyDescent="0.35">
      <c r="A83" s="29" t="str">
        <f>Weather_Site!A86</f>
        <v>Sat</v>
      </c>
      <c r="B83" s="74">
        <f>Weather_Site!B86</f>
        <v>0</v>
      </c>
      <c r="C83" s="75">
        <f>Weather_Site!C86</f>
        <v>0</v>
      </c>
      <c r="D83" s="29">
        <f>Weather_Site!D86</f>
        <v>0</v>
      </c>
      <c r="E83" s="29">
        <f>Weather_Site!E86</f>
        <v>0</v>
      </c>
      <c r="F83" s="29">
        <f>Weather_Site!F86</f>
        <v>0</v>
      </c>
      <c r="G83" s="29">
        <f>Weather_Site!G86</f>
        <v>0</v>
      </c>
      <c r="H83" s="27">
        <f>IF(Weather_Site!M86&lt;180,Weather_Site!M86+180,Weather_Site!M86-180)</f>
        <v>180</v>
      </c>
      <c r="I83" s="32">
        <f t="shared" si="7"/>
        <v>6.87</v>
      </c>
      <c r="J83" s="293">
        <f t="shared" si="8"/>
        <v>5</v>
      </c>
      <c r="K83" s="5">
        <f t="shared" si="9"/>
        <v>0</v>
      </c>
      <c r="L83" s="5">
        <f t="shared" si="10"/>
        <v>207.29747819791487</v>
      </c>
      <c r="M83" s="5">
        <f t="shared" si="11"/>
        <v>1610.9004111768686</v>
      </c>
      <c r="N83" s="5">
        <f t="shared" si="12"/>
        <v>207.29747819791487</v>
      </c>
      <c r="O83" s="5">
        <f>IF($N$6="Yes",0,IF(OR(Weather_Site!$C86&lt;0.5,Weather_Site!$C86&gt;0.7084),0,IF(AND($P83&lt;10,$P83&gt;3),0,1)))</f>
        <v>0</v>
      </c>
      <c r="P83" s="5">
        <f t="shared" si="13"/>
        <v>1</v>
      </c>
    </row>
    <row r="84" spans="1:16" x14ac:dyDescent="0.35">
      <c r="A84" s="50" t="str">
        <f>Weather_Site!A87</f>
        <v>Sat</v>
      </c>
      <c r="B84" s="76">
        <f>Weather_Site!B87</f>
        <v>0</v>
      </c>
      <c r="C84" s="77">
        <f>Weather_Site!C87</f>
        <v>0</v>
      </c>
      <c r="D84" s="50">
        <f>Weather_Site!D87</f>
        <v>0</v>
      </c>
      <c r="E84" s="50">
        <f>Weather_Site!E87</f>
        <v>0</v>
      </c>
      <c r="F84" s="50">
        <f>Weather_Site!F87</f>
        <v>0</v>
      </c>
      <c r="G84" s="50">
        <f>Weather_Site!G87</f>
        <v>0</v>
      </c>
      <c r="H84" s="48">
        <f>IF(Weather_Site!M87&lt;180,Weather_Site!M87+180,Weather_Site!M87-180)</f>
        <v>180</v>
      </c>
      <c r="I84" s="51">
        <f t="shared" si="7"/>
        <v>6.87</v>
      </c>
      <c r="J84" s="324">
        <f t="shared" si="8"/>
        <v>5</v>
      </c>
      <c r="K84" s="442">
        <f t="shared" si="9"/>
        <v>0</v>
      </c>
      <c r="L84" s="442">
        <f t="shared" si="10"/>
        <v>207.29747819791487</v>
      </c>
      <c r="M84" s="442">
        <f t="shared" si="11"/>
        <v>1610.9004111768686</v>
      </c>
      <c r="N84" s="442">
        <f t="shared" si="12"/>
        <v>207.29747819791487</v>
      </c>
      <c r="O84" s="442">
        <f>IF($N$6="Yes",0,IF(OR(Weather_Site!$C87&lt;0.5,Weather_Site!$C87&gt;0.7084),0,IF(AND($P84&lt;10,$P84&gt;3),0,1)))</f>
        <v>0</v>
      </c>
      <c r="P84" s="442">
        <f t="shared" si="13"/>
        <v>1</v>
      </c>
    </row>
    <row r="85" spans="1:16" x14ac:dyDescent="0.35">
      <c r="A85" s="50" t="str">
        <f>Weather_Site!A88</f>
        <v>Sat</v>
      </c>
      <c r="B85" s="76">
        <f>Weather_Site!B88</f>
        <v>0</v>
      </c>
      <c r="C85" s="77">
        <f>Weather_Site!C88</f>
        <v>0</v>
      </c>
      <c r="D85" s="50">
        <f>Weather_Site!D88</f>
        <v>0</v>
      </c>
      <c r="E85" s="50">
        <f>Weather_Site!E88</f>
        <v>0</v>
      </c>
      <c r="F85" s="50">
        <f>Weather_Site!F88</f>
        <v>0</v>
      </c>
      <c r="G85" s="50">
        <f>Weather_Site!G88</f>
        <v>0</v>
      </c>
      <c r="H85" s="48">
        <f>IF(Weather_Site!M88&lt;180,Weather_Site!M88+180,Weather_Site!M88-180)</f>
        <v>180</v>
      </c>
      <c r="I85" s="51">
        <f t="shared" si="7"/>
        <v>6.87</v>
      </c>
      <c r="J85" s="324">
        <f t="shared" si="8"/>
        <v>5</v>
      </c>
      <c r="K85" s="442">
        <f t="shared" si="9"/>
        <v>0</v>
      </c>
      <c r="L85" s="442">
        <f t="shared" si="10"/>
        <v>207.29747819791487</v>
      </c>
      <c r="M85" s="442">
        <f t="shared" si="11"/>
        <v>1610.9004111768686</v>
      </c>
      <c r="N85" s="442">
        <f t="shared" si="12"/>
        <v>207.29747819791487</v>
      </c>
      <c r="O85" s="442">
        <f>IF($N$6="Yes",0,IF(OR(Weather_Site!$C88&lt;0.5,Weather_Site!$C88&gt;0.7084),0,IF(AND($P85&lt;10,$P85&gt;3),0,1)))</f>
        <v>0</v>
      </c>
      <c r="P85" s="442">
        <f t="shared" si="13"/>
        <v>1</v>
      </c>
    </row>
    <row r="86" spans="1:16" x14ac:dyDescent="0.35">
      <c r="A86" s="50" t="str">
        <f>Weather_Site!A89</f>
        <v>Sat</v>
      </c>
      <c r="B86" s="76">
        <f>Weather_Site!B89</f>
        <v>0</v>
      </c>
      <c r="C86" s="77">
        <f>Weather_Site!C89</f>
        <v>0</v>
      </c>
      <c r="D86" s="50">
        <f>Weather_Site!D89</f>
        <v>0</v>
      </c>
      <c r="E86" s="50">
        <f>Weather_Site!E89</f>
        <v>0</v>
      </c>
      <c r="F86" s="50">
        <f>Weather_Site!F89</f>
        <v>0</v>
      </c>
      <c r="G86" s="50">
        <f>Weather_Site!G89</f>
        <v>0</v>
      </c>
      <c r="H86" s="48">
        <f>IF(Weather_Site!M89&lt;180,Weather_Site!M89+180,Weather_Site!M89-180)</f>
        <v>180</v>
      </c>
      <c r="I86" s="51">
        <f t="shared" si="7"/>
        <v>6.87</v>
      </c>
      <c r="J86" s="324">
        <f t="shared" si="8"/>
        <v>5</v>
      </c>
      <c r="K86" s="442">
        <f t="shared" si="9"/>
        <v>0</v>
      </c>
      <c r="L86" s="442">
        <f t="shared" si="10"/>
        <v>207.29747819791487</v>
      </c>
      <c r="M86" s="442">
        <f t="shared" si="11"/>
        <v>1610.9004111768686</v>
      </c>
      <c r="N86" s="442">
        <f t="shared" si="12"/>
        <v>207.29747819791487</v>
      </c>
      <c r="O86" s="442">
        <f>IF($N$6="Yes",0,IF(OR(Weather_Site!$C89&lt;0.5,Weather_Site!$C89&gt;0.7084),0,IF(AND($P86&lt;10,$P86&gt;3),0,1)))</f>
        <v>0</v>
      </c>
      <c r="P86" s="442">
        <f t="shared" si="13"/>
        <v>1</v>
      </c>
    </row>
    <row r="87" spans="1:16" x14ac:dyDescent="0.35">
      <c r="A87" s="50" t="str">
        <f>Weather_Site!A90</f>
        <v>Sat</v>
      </c>
      <c r="B87" s="76">
        <f>Weather_Site!B90</f>
        <v>0</v>
      </c>
      <c r="C87" s="77">
        <f>Weather_Site!C90</f>
        <v>0</v>
      </c>
      <c r="D87" s="50">
        <f>Weather_Site!D90</f>
        <v>0</v>
      </c>
      <c r="E87" s="50">
        <f>Weather_Site!E90</f>
        <v>0</v>
      </c>
      <c r="F87" s="50">
        <f>Weather_Site!F90</f>
        <v>0</v>
      </c>
      <c r="G87" s="50">
        <f>Weather_Site!G90</f>
        <v>0</v>
      </c>
      <c r="H87" s="48">
        <f>IF(Weather_Site!M90&lt;180,Weather_Site!M90+180,Weather_Site!M90-180)</f>
        <v>180</v>
      </c>
      <c r="I87" s="51">
        <f t="shared" si="7"/>
        <v>6.87</v>
      </c>
      <c r="J87" s="324">
        <f t="shared" si="8"/>
        <v>5</v>
      </c>
      <c r="K87" s="442">
        <f t="shared" si="9"/>
        <v>0</v>
      </c>
      <c r="L87" s="442">
        <f t="shared" si="10"/>
        <v>207.29747819791487</v>
      </c>
      <c r="M87" s="442">
        <f t="shared" si="11"/>
        <v>1610.9004111768686</v>
      </c>
      <c r="N87" s="442">
        <f t="shared" si="12"/>
        <v>207.29747819791487</v>
      </c>
      <c r="O87" s="442">
        <f>IF($N$6="Yes",0,IF(OR(Weather_Site!$C90&lt;0.5,Weather_Site!$C90&gt;0.7084),0,IF(AND($P87&lt;10,$P87&gt;3),0,1)))</f>
        <v>0</v>
      </c>
      <c r="P87" s="442">
        <f t="shared" si="13"/>
        <v>1</v>
      </c>
    </row>
    <row r="88" spans="1:16" x14ac:dyDescent="0.35">
      <c r="A88" s="50" t="str">
        <f>Weather_Site!A91</f>
        <v>Sat</v>
      </c>
      <c r="B88" s="76">
        <f>Weather_Site!B91</f>
        <v>0</v>
      </c>
      <c r="C88" s="77">
        <f>Weather_Site!C91</f>
        <v>0</v>
      </c>
      <c r="D88" s="50">
        <f>Weather_Site!D91</f>
        <v>0</v>
      </c>
      <c r="E88" s="50">
        <f>Weather_Site!E91</f>
        <v>0</v>
      </c>
      <c r="F88" s="50">
        <f>Weather_Site!F91</f>
        <v>0</v>
      </c>
      <c r="G88" s="50">
        <f>Weather_Site!G91</f>
        <v>0</v>
      </c>
      <c r="H88" s="48">
        <f>IF(Weather_Site!M91&lt;180,Weather_Site!M91+180,Weather_Site!M91-180)</f>
        <v>180</v>
      </c>
      <c r="I88" s="51">
        <f t="shared" si="7"/>
        <v>6.87</v>
      </c>
      <c r="J88" s="324">
        <f t="shared" si="8"/>
        <v>5</v>
      </c>
      <c r="K88" s="442">
        <f t="shared" si="9"/>
        <v>0</v>
      </c>
      <c r="L88" s="442">
        <f t="shared" si="10"/>
        <v>207.29747819791487</v>
      </c>
      <c r="M88" s="442">
        <f t="shared" si="11"/>
        <v>1610.9004111768686</v>
      </c>
      <c r="N88" s="442">
        <f t="shared" si="12"/>
        <v>207.29747819791487</v>
      </c>
      <c r="O88" s="442">
        <f>IF($N$6="Yes",0,IF(OR(Weather_Site!$C91&lt;0.5,Weather_Site!$C91&gt;0.7084),0,IF(AND($P88&lt;10,$P88&gt;3),0,1)))</f>
        <v>0</v>
      </c>
      <c r="P88" s="442">
        <f t="shared" si="13"/>
        <v>1</v>
      </c>
    </row>
    <row r="89" spans="1:16" x14ac:dyDescent="0.35">
      <c r="A89" s="29" t="str">
        <f>Weather_Site!A92</f>
        <v>Sat</v>
      </c>
      <c r="B89" s="74">
        <f>Weather_Site!B92</f>
        <v>0</v>
      </c>
      <c r="C89" s="75">
        <f>Weather_Site!C92</f>
        <v>0</v>
      </c>
      <c r="D89" s="29">
        <f>Weather_Site!D92</f>
        <v>0</v>
      </c>
      <c r="E89" s="29">
        <f>Weather_Site!E92</f>
        <v>0</v>
      </c>
      <c r="F89" s="29">
        <f>Weather_Site!F92</f>
        <v>0</v>
      </c>
      <c r="G89" s="29">
        <f>Weather_Site!G92</f>
        <v>0</v>
      </c>
      <c r="H89" s="27">
        <f>IF(Weather_Site!M92&lt;180,Weather_Site!M92+180,Weather_Site!M92-180)</f>
        <v>180</v>
      </c>
      <c r="I89" s="32">
        <f t="shared" si="7"/>
        <v>6.87</v>
      </c>
      <c r="J89" s="293">
        <f t="shared" si="8"/>
        <v>5</v>
      </c>
      <c r="K89" s="5">
        <f t="shared" si="9"/>
        <v>0</v>
      </c>
      <c r="L89" s="5">
        <f t="shared" si="10"/>
        <v>207.29747819791487</v>
      </c>
      <c r="M89" s="5">
        <f t="shared" si="11"/>
        <v>1610.9004111768686</v>
      </c>
      <c r="N89" s="5">
        <f t="shared" si="12"/>
        <v>207.29747819791487</v>
      </c>
      <c r="O89" s="5">
        <f>IF($N$6="Yes",0,IF(OR(Weather_Site!$C92&lt;0.5,Weather_Site!$C92&gt;0.7084),0,IF(AND($P89&lt;10,$P89&gt;3),0,1)))</f>
        <v>0</v>
      </c>
      <c r="P89" s="5">
        <f t="shared" si="13"/>
        <v>1</v>
      </c>
    </row>
    <row r="90" spans="1:16" x14ac:dyDescent="0.35">
      <c r="A90" s="29" t="str">
        <f>Weather_Site!A93</f>
        <v>Sat</v>
      </c>
      <c r="B90" s="74">
        <f>Weather_Site!B93</f>
        <v>0</v>
      </c>
      <c r="C90" s="75">
        <f>Weather_Site!C93</f>
        <v>0</v>
      </c>
      <c r="D90" s="29">
        <f>Weather_Site!D93</f>
        <v>0</v>
      </c>
      <c r="E90" s="29">
        <f>Weather_Site!E93</f>
        <v>0</v>
      </c>
      <c r="F90" s="29">
        <f>Weather_Site!F93</f>
        <v>0</v>
      </c>
      <c r="G90" s="29">
        <f>Weather_Site!G93</f>
        <v>0</v>
      </c>
      <c r="H90" s="27">
        <f>IF(Weather_Site!M93&lt;180,Weather_Site!M93+180,Weather_Site!M93-180)</f>
        <v>180</v>
      </c>
      <c r="I90" s="32">
        <f t="shared" si="7"/>
        <v>6.87</v>
      </c>
      <c r="J90" s="293">
        <f t="shared" si="8"/>
        <v>5</v>
      </c>
      <c r="K90" s="5">
        <f t="shared" si="9"/>
        <v>0</v>
      </c>
      <c r="L90" s="5">
        <f t="shared" si="10"/>
        <v>207.29747819791487</v>
      </c>
      <c r="M90" s="5">
        <f t="shared" si="11"/>
        <v>1610.9004111768686</v>
      </c>
      <c r="N90" s="5">
        <f t="shared" si="12"/>
        <v>207.29747819791487</v>
      </c>
      <c r="O90" s="5">
        <f>IF($N$6="Yes",0,IF(OR(Weather_Site!$C93&lt;0.5,Weather_Site!$C93&gt;0.7084),0,IF(AND($P90&lt;10,$P90&gt;3),0,1)))</f>
        <v>0</v>
      </c>
      <c r="P90" s="5">
        <f t="shared" si="13"/>
        <v>1</v>
      </c>
    </row>
    <row r="91" spans="1:16" x14ac:dyDescent="0.35">
      <c r="A91" s="29" t="str">
        <f>Weather_Site!A94</f>
        <v>Sat</v>
      </c>
      <c r="B91" s="74">
        <f>Weather_Site!B94</f>
        <v>0</v>
      </c>
      <c r="C91" s="75">
        <f>Weather_Site!C94</f>
        <v>0</v>
      </c>
      <c r="D91" s="29">
        <f>Weather_Site!D94</f>
        <v>0</v>
      </c>
      <c r="E91" s="29">
        <f>Weather_Site!E94</f>
        <v>0</v>
      </c>
      <c r="F91" s="29">
        <f>Weather_Site!F94</f>
        <v>0</v>
      </c>
      <c r="G91" s="29">
        <f>Weather_Site!G94</f>
        <v>0</v>
      </c>
      <c r="H91" s="27">
        <f>IF(Weather_Site!M94&lt;180,Weather_Site!M94+180,Weather_Site!M94-180)</f>
        <v>180</v>
      </c>
      <c r="I91" s="32">
        <f t="shared" si="7"/>
        <v>6.87</v>
      </c>
      <c r="J91" s="293">
        <f t="shared" si="8"/>
        <v>5</v>
      </c>
      <c r="K91" s="5">
        <f t="shared" si="9"/>
        <v>0</v>
      </c>
      <c r="L91" s="5">
        <f t="shared" si="10"/>
        <v>207.29747819791487</v>
      </c>
      <c r="M91" s="5">
        <f t="shared" si="11"/>
        <v>1610.9004111768686</v>
      </c>
      <c r="N91" s="5">
        <f t="shared" si="12"/>
        <v>207.29747819791487</v>
      </c>
      <c r="O91" s="5">
        <f>IF($N$6="Yes",0,IF(OR(Weather_Site!$C94&lt;0.5,Weather_Site!$C94&gt;0.7084),0,IF(AND($P91&lt;10,$P91&gt;3),0,1)))</f>
        <v>0</v>
      </c>
      <c r="P91" s="5">
        <f t="shared" si="13"/>
        <v>1</v>
      </c>
    </row>
    <row r="92" spans="1:16" x14ac:dyDescent="0.35">
      <c r="A92" s="29" t="str">
        <f>Weather_Site!A95</f>
        <v>Sat</v>
      </c>
      <c r="B92" s="74">
        <f>Weather_Site!B95</f>
        <v>0</v>
      </c>
      <c r="C92" s="75">
        <f>Weather_Site!C95</f>
        <v>0</v>
      </c>
      <c r="D92" s="29">
        <f>Weather_Site!D95</f>
        <v>0</v>
      </c>
      <c r="E92" s="29">
        <f>Weather_Site!E95</f>
        <v>0</v>
      </c>
      <c r="F92" s="29">
        <f>Weather_Site!F95</f>
        <v>0</v>
      </c>
      <c r="G92" s="29">
        <f>Weather_Site!G95</f>
        <v>0</v>
      </c>
      <c r="H92" s="27">
        <f>IF(Weather_Site!M95&lt;180,Weather_Site!M95+180,Weather_Site!M95-180)</f>
        <v>180</v>
      </c>
      <c r="I92" s="32">
        <f t="shared" si="7"/>
        <v>6.87</v>
      </c>
      <c r="J92" s="293">
        <f t="shared" si="8"/>
        <v>5</v>
      </c>
      <c r="K92" s="5">
        <f t="shared" si="9"/>
        <v>0</v>
      </c>
      <c r="L92" s="5">
        <f t="shared" si="10"/>
        <v>207.29747819791487</v>
      </c>
      <c r="M92" s="5">
        <f t="shared" si="11"/>
        <v>1610.9004111768686</v>
      </c>
      <c r="N92" s="5">
        <f t="shared" si="12"/>
        <v>207.29747819791487</v>
      </c>
      <c r="O92" s="5">
        <f>IF($N$6="Yes",0,IF(OR(Weather_Site!$C95&lt;0.5,Weather_Site!$C95&gt;0.7084),0,IF(AND($P92&lt;10,$P92&gt;3),0,1)))</f>
        <v>0</v>
      </c>
      <c r="P92" s="5">
        <f t="shared" si="13"/>
        <v>1</v>
      </c>
    </row>
    <row r="93" spans="1:16" x14ac:dyDescent="0.35">
      <c r="A93" s="29" t="str">
        <f>Weather_Site!A96</f>
        <v>Sat</v>
      </c>
      <c r="B93" s="74">
        <f>Weather_Site!B96</f>
        <v>0</v>
      </c>
      <c r="C93" s="75">
        <f>Weather_Site!C96</f>
        <v>0</v>
      </c>
      <c r="D93" s="29">
        <f>Weather_Site!D96</f>
        <v>0</v>
      </c>
      <c r="E93" s="29">
        <f>Weather_Site!E96</f>
        <v>0</v>
      </c>
      <c r="F93" s="29">
        <f>Weather_Site!F96</f>
        <v>0</v>
      </c>
      <c r="G93" s="29">
        <f>Weather_Site!G96</f>
        <v>0</v>
      </c>
      <c r="H93" s="27">
        <f>IF(Weather_Site!M96&lt;180,Weather_Site!M96+180,Weather_Site!M96-180)</f>
        <v>180</v>
      </c>
      <c r="I93" s="32">
        <f t="shared" si="7"/>
        <v>6.87</v>
      </c>
      <c r="J93" s="293">
        <f t="shared" si="8"/>
        <v>5</v>
      </c>
      <c r="K93" s="5">
        <f t="shared" si="9"/>
        <v>0</v>
      </c>
      <c r="L93" s="5">
        <f t="shared" si="10"/>
        <v>207.29747819791487</v>
      </c>
      <c r="M93" s="5">
        <f t="shared" si="11"/>
        <v>1610.9004111768686</v>
      </c>
      <c r="N93" s="5">
        <f t="shared" si="12"/>
        <v>207.29747819791487</v>
      </c>
      <c r="O93" s="5">
        <f>IF($N$6="Yes",0,IF(OR(Weather_Site!$C96&lt;0.5,Weather_Site!$C96&gt;0.7084),0,IF(AND($P93&lt;10,$P93&gt;3),0,1)))</f>
        <v>0</v>
      </c>
      <c r="P93" s="5">
        <f t="shared" si="13"/>
        <v>1</v>
      </c>
    </row>
    <row r="94" spans="1:16" x14ac:dyDescent="0.35">
      <c r="A94" s="50" t="str">
        <f>Weather_Site!A97</f>
        <v>Sat</v>
      </c>
      <c r="B94" s="76">
        <f>Weather_Site!B97</f>
        <v>0</v>
      </c>
      <c r="C94" s="77">
        <f>Weather_Site!C97</f>
        <v>0</v>
      </c>
      <c r="D94" s="50">
        <f>Weather_Site!D97</f>
        <v>0</v>
      </c>
      <c r="E94" s="50">
        <f>Weather_Site!E97</f>
        <v>0</v>
      </c>
      <c r="F94" s="50">
        <f>Weather_Site!F97</f>
        <v>0</v>
      </c>
      <c r="G94" s="50">
        <f>Weather_Site!G97</f>
        <v>0</v>
      </c>
      <c r="H94" s="48">
        <f>IF(Weather_Site!M97&lt;180,Weather_Site!M97+180,Weather_Site!M97-180)</f>
        <v>180</v>
      </c>
      <c r="I94" s="51">
        <f t="shared" si="7"/>
        <v>6.87</v>
      </c>
      <c r="J94" s="324">
        <f t="shared" si="8"/>
        <v>5</v>
      </c>
      <c r="K94" s="442">
        <f t="shared" si="9"/>
        <v>0</v>
      </c>
      <c r="L94" s="442">
        <f t="shared" si="10"/>
        <v>207.29747819791487</v>
      </c>
      <c r="M94" s="442">
        <f t="shared" si="11"/>
        <v>1610.9004111768686</v>
      </c>
      <c r="N94" s="442">
        <f t="shared" si="12"/>
        <v>207.29747819791487</v>
      </c>
      <c r="O94" s="442">
        <f>IF($N$6="Yes",0,IF(OR(Weather_Site!$C97&lt;0.5,Weather_Site!$C97&gt;0.7084),0,IF(AND($P94&lt;10,$P94&gt;3),0,1)))</f>
        <v>0</v>
      </c>
      <c r="P94" s="442">
        <f t="shared" si="13"/>
        <v>1</v>
      </c>
    </row>
    <row r="95" spans="1:16" x14ac:dyDescent="0.35">
      <c r="A95" s="50" t="str">
        <f>Weather_Site!A98</f>
        <v>Sat</v>
      </c>
      <c r="B95" s="76">
        <f>Weather_Site!B98</f>
        <v>0</v>
      </c>
      <c r="C95" s="77">
        <f>Weather_Site!C98</f>
        <v>0</v>
      </c>
      <c r="D95" s="50">
        <f>Weather_Site!D98</f>
        <v>0</v>
      </c>
      <c r="E95" s="50">
        <f>Weather_Site!E98</f>
        <v>0</v>
      </c>
      <c r="F95" s="50">
        <f>Weather_Site!F98</f>
        <v>0</v>
      </c>
      <c r="G95" s="50">
        <f>Weather_Site!G98</f>
        <v>0</v>
      </c>
      <c r="H95" s="48">
        <f>IF(Weather_Site!M98&lt;180,Weather_Site!M98+180,Weather_Site!M98-180)</f>
        <v>180</v>
      </c>
      <c r="I95" s="51">
        <f t="shared" si="7"/>
        <v>6.87</v>
      </c>
      <c r="J95" s="324">
        <f t="shared" si="8"/>
        <v>5</v>
      </c>
      <c r="K95" s="442">
        <f t="shared" si="9"/>
        <v>0</v>
      </c>
      <c r="L95" s="442">
        <f t="shared" si="10"/>
        <v>207.29747819791487</v>
      </c>
      <c r="M95" s="442">
        <f t="shared" si="11"/>
        <v>1610.9004111768686</v>
      </c>
      <c r="N95" s="442">
        <f t="shared" si="12"/>
        <v>207.29747819791487</v>
      </c>
      <c r="O95" s="442">
        <f>IF($N$6="Yes",0,IF(OR(Weather_Site!$C98&lt;0.5,Weather_Site!$C98&gt;0.7084),0,IF(AND($P95&lt;10,$P95&gt;3),0,1)))</f>
        <v>0</v>
      </c>
      <c r="P95" s="442">
        <f t="shared" si="13"/>
        <v>1</v>
      </c>
    </row>
    <row r="96" spans="1:16" x14ac:dyDescent="0.35">
      <c r="A96" s="50" t="str">
        <f>Weather_Site!A99</f>
        <v>Sat</v>
      </c>
      <c r="B96" s="76">
        <f>Weather_Site!B99</f>
        <v>0</v>
      </c>
      <c r="C96" s="77">
        <f>Weather_Site!C99</f>
        <v>0</v>
      </c>
      <c r="D96" s="50">
        <f>Weather_Site!D99</f>
        <v>0</v>
      </c>
      <c r="E96" s="50">
        <f>Weather_Site!E99</f>
        <v>0</v>
      </c>
      <c r="F96" s="50">
        <f>Weather_Site!F99</f>
        <v>0</v>
      </c>
      <c r="G96" s="50">
        <f>Weather_Site!G99</f>
        <v>0</v>
      </c>
      <c r="H96" s="48">
        <f>IF(Weather_Site!M99&lt;180,Weather_Site!M99+180,Weather_Site!M99-180)</f>
        <v>180</v>
      </c>
      <c r="I96" s="51">
        <f t="shared" si="7"/>
        <v>6.87</v>
      </c>
      <c r="J96" s="324">
        <f t="shared" si="8"/>
        <v>5</v>
      </c>
      <c r="K96" s="442">
        <f t="shared" si="9"/>
        <v>0</v>
      </c>
      <c r="L96" s="442">
        <f t="shared" si="10"/>
        <v>207.29747819791487</v>
      </c>
      <c r="M96" s="442">
        <f t="shared" si="11"/>
        <v>1610.9004111768686</v>
      </c>
      <c r="N96" s="442">
        <f t="shared" si="12"/>
        <v>207.29747819791487</v>
      </c>
      <c r="O96" s="442">
        <f>IF($N$6="Yes",0,IF(OR(Weather_Site!$C99&lt;0.5,Weather_Site!$C99&gt;0.7084),0,IF(AND($P96&lt;10,$P96&gt;3),0,1)))</f>
        <v>0</v>
      </c>
      <c r="P96" s="442">
        <f t="shared" si="13"/>
        <v>1</v>
      </c>
    </row>
    <row r="97" spans="1:16" x14ac:dyDescent="0.35">
      <c r="A97" s="50" t="str">
        <f>Weather_Site!A100</f>
        <v>Sat</v>
      </c>
      <c r="B97" s="76">
        <f>Weather_Site!B100</f>
        <v>0</v>
      </c>
      <c r="C97" s="77">
        <f>Weather_Site!C100</f>
        <v>0</v>
      </c>
      <c r="D97" s="50">
        <f>Weather_Site!D100</f>
        <v>0</v>
      </c>
      <c r="E97" s="50">
        <f>Weather_Site!E100</f>
        <v>0</v>
      </c>
      <c r="F97" s="50">
        <f>Weather_Site!F100</f>
        <v>0</v>
      </c>
      <c r="G97" s="50">
        <f>Weather_Site!G100</f>
        <v>0</v>
      </c>
      <c r="H97" s="48">
        <f>IF(Weather_Site!M100&lt;180,Weather_Site!M100+180,Weather_Site!M100-180)</f>
        <v>180</v>
      </c>
      <c r="I97" s="51">
        <f t="shared" si="7"/>
        <v>6.87</v>
      </c>
      <c r="J97" s="324">
        <f t="shared" si="8"/>
        <v>5</v>
      </c>
      <c r="K97" s="442">
        <f t="shared" si="9"/>
        <v>0</v>
      </c>
      <c r="L97" s="442">
        <f t="shared" si="10"/>
        <v>207.29747819791487</v>
      </c>
      <c r="M97" s="442">
        <f t="shared" si="11"/>
        <v>1610.9004111768686</v>
      </c>
      <c r="N97" s="442">
        <f t="shared" si="12"/>
        <v>207.29747819791487</v>
      </c>
      <c r="O97" s="442">
        <f>IF($N$6="Yes",0,IF(OR(Weather_Site!$C100&lt;0.5,Weather_Site!$C100&gt;0.7084),0,IF(AND($P97&lt;10,$P97&gt;3),0,1)))</f>
        <v>0</v>
      </c>
      <c r="P97" s="442">
        <f t="shared" si="13"/>
        <v>1</v>
      </c>
    </row>
    <row r="98" spans="1:16" x14ac:dyDescent="0.35">
      <c r="A98" s="50" t="str">
        <f>Weather_Site!A101</f>
        <v>Sat</v>
      </c>
      <c r="B98" s="76">
        <f>Weather_Site!B101</f>
        <v>0</v>
      </c>
      <c r="C98" s="77">
        <f>Weather_Site!C101</f>
        <v>0</v>
      </c>
      <c r="D98" s="50">
        <f>Weather_Site!D101</f>
        <v>0</v>
      </c>
      <c r="E98" s="50">
        <f>Weather_Site!E101</f>
        <v>0</v>
      </c>
      <c r="F98" s="50">
        <f>Weather_Site!F101</f>
        <v>0</v>
      </c>
      <c r="G98" s="50">
        <f>Weather_Site!G101</f>
        <v>0</v>
      </c>
      <c r="H98" s="48">
        <f>IF(Weather_Site!M101&lt;180,Weather_Site!M101+180,Weather_Site!M101-180)</f>
        <v>180</v>
      </c>
      <c r="I98" s="51">
        <f t="shared" si="7"/>
        <v>6.87</v>
      </c>
      <c r="J98" s="324">
        <f t="shared" si="8"/>
        <v>5</v>
      </c>
      <c r="K98" s="442">
        <f t="shared" si="9"/>
        <v>0</v>
      </c>
      <c r="L98" s="442">
        <f t="shared" si="10"/>
        <v>207.29747819791487</v>
      </c>
      <c r="M98" s="442">
        <f t="shared" si="11"/>
        <v>1610.9004111768686</v>
      </c>
      <c r="N98" s="442">
        <f t="shared" si="12"/>
        <v>207.29747819791487</v>
      </c>
      <c r="O98" s="442">
        <f>IF($N$6="Yes",0,IF(OR(Weather_Site!$C101&lt;0.5,Weather_Site!$C101&gt;0.7084),0,IF(AND($P98&lt;10,$P98&gt;3),0,1)))</f>
        <v>0</v>
      </c>
      <c r="P98" s="442">
        <f t="shared" si="13"/>
        <v>1</v>
      </c>
    </row>
    <row r="99" spans="1:16" x14ac:dyDescent="0.35">
      <c r="A99" s="29" t="str">
        <f>Weather_Site!A102</f>
        <v>Sat</v>
      </c>
      <c r="B99" s="74">
        <f>Weather_Site!B102</f>
        <v>0</v>
      </c>
      <c r="C99" s="75">
        <f>Weather_Site!C102</f>
        <v>0</v>
      </c>
      <c r="D99" s="29">
        <f>Weather_Site!D102</f>
        <v>0</v>
      </c>
      <c r="E99" s="29">
        <f>Weather_Site!E102</f>
        <v>0</v>
      </c>
      <c r="F99" s="29">
        <f>Weather_Site!F102</f>
        <v>0</v>
      </c>
      <c r="G99" s="29">
        <f>Weather_Site!G102</f>
        <v>0</v>
      </c>
      <c r="H99" s="27">
        <f>IF(Weather_Site!M102&lt;180,Weather_Site!M102+180,Weather_Site!M102-180)</f>
        <v>180</v>
      </c>
      <c r="I99" s="32">
        <f t="shared" si="7"/>
        <v>6.87</v>
      </c>
      <c r="J99" s="293">
        <f t="shared" si="8"/>
        <v>5</v>
      </c>
      <c r="K99" s="5">
        <f t="shared" si="9"/>
        <v>0</v>
      </c>
      <c r="L99" s="5">
        <f t="shared" si="10"/>
        <v>207.29747819791487</v>
      </c>
      <c r="M99" s="5">
        <f t="shared" si="11"/>
        <v>1610.9004111768686</v>
      </c>
      <c r="N99" s="5">
        <f t="shared" si="12"/>
        <v>207.29747819791487</v>
      </c>
      <c r="O99" s="5">
        <f>IF($N$6="Yes",0,IF(OR(Weather_Site!$C102&lt;0.5,Weather_Site!$C102&gt;0.7084),0,IF(AND($P99&lt;10,$P99&gt;3),0,1)))</f>
        <v>0</v>
      </c>
      <c r="P99" s="5">
        <f t="shared" si="13"/>
        <v>1</v>
      </c>
    </row>
    <row r="100" spans="1:16" x14ac:dyDescent="0.35">
      <c r="A100" s="29" t="str">
        <f>Weather_Site!A103</f>
        <v>Sat</v>
      </c>
      <c r="B100" s="74">
        <f>Weather_Site!B103</f>
        <v>0</v>
      </c>
      <c r="C100" s="75">
        <f>Weather_Site!C103</f>
        <v>0</v>
      </c>
      <c r="D100" s="29">
        <f>Weather_Site!D103</f>
        <v>0</v>
      </c>
      <c r="E100" s="29">
        <f>Weather_Site!E103</f>
        <v>0</v>
      </c>
      <c r="F100" s="29">
        <f>Weather_Site!F103</f>
        <v>0</v>
      </c>
      <c r="G100" s="29">
        <f>Weather_Site!G103</f>
        <v>0</v>
      </c>
      <c r="H100" s="27">
        <f>IF(Weather_Site!M103&lt;180,Weather_Site!M103+180,Weather_Site!M103-180)</f>
        <v>180</v>
      </c>
      <c r="I100" s="32">
        <f t="shared" si="7"/>
        <v>6.87</v>
      </c>
      <c r="J100" s="293">
        <f t="shared" si="8"/>
        <v>5</v>
      </c>
      <c r="K100" s="5">
        <f t="shared" si="9"/>
        <v>0</v>
      </c>
      <c r="L100" s="5">
        <f t="shared" si="10"/>
        <v>207.29747819791487</v>
      </c>
      <c r="M100" s="5">
        <f t="shared" si="11"/>
        <v>1610.9004111768686</v>
      </c>
      <c r="N100" s="5">
        <f t="shared" si="12"/>
        <v>207.29747819791487</v>
      </c>
      <c r="O100" s="5">
        <f>IF($N$6="Yes",0,IF(OR(Weather_Site!$C103&lt;0.5,Weather_Site!$C103&gt;0.7084),0,IF(AND($P100&lt;10,$P100&gt;3),0,1)))</f>
        <v>0</v>
      </c>
      <c r="P100" s="5">
        <f t="shared" si="13"/>
        <v>1</v>
      </c>
    </row>
    <row r="101" spans="1:16" x14ac:dyDescent="0.35">
      <c r="A101" s="29" t="str">
        <f>Weather_Site!A104</f>
        <v>Sat</v>
      </c>
      <c r="B101" s="74">
        <f>Weather_Site!B104</f>
        <v>0</v>
      </c>
      <c r="C101" s="75">
        <f>Weather_Site!C104</f>
        <v>0</v>
      </c>
      <c r="D101" s="29">
        <f>Weather_Site!D104</f>
        <v>0</v>
      </c>
      <c r="E101" s="29">
        <f>Weather_Site!E104</f>
        <v>0</v>
      </c>
      <c r="F101" s="29">
        <f>Weather_Site!F104</f>
        <v>0</v>
      </c>
      <c r="G101" s="29">
        <f>Weather_Site!G104</f>
        <v>0</v>
      </c>
      <c r="H101" s="27">
        <f>IF(Weather_Site!M104&lt;180,Weather_Site!M104+180,Weather_Site!M104-180)</f>
        <v>180</v>
      </c>
      <c r="I101" s="32">
        <f t="shared" si="7"/>
        <v>6.87</v>
      </c>
      <c r="J101" s="293">
        <f t="shared" si="8"/>
        <v>5</v>
      </c>
      <c r="K101" s="5">
        <f t="shared" si="9"/>
        <v>0</v>
      </c>
      <c r="L101" s="5">
        <f t="shared" si="10"/>
        <v>207.29747819791487</v>
      </c>
      <c r="M101" s="5">
        <f t="shared" si="11"/>
        <v>1610.9004111768686</v>
      </c>
      <c r="N101" s="5">
        <f t="shared" si="12"/>
        <v>207.29747819791487</v>
      </c>
      <c r="O101" s="5">
        <f>IF($N$6="Yes",0,IF(OR(Weather_Site!$C104&lt;0.5,Weather_Site!$C104&gt;0.7084),0,IF(AND($P101&lt;10,$P101&gt;3),0,1)))</f>
        <v>0</v>
      </c>
      <c r="P101" s="5">
        <f t="shared" si="13"/>
        <v>1</v>
      </c>
    </row>
    <row r="102" spans="1:16" x14ac:dyDescent="0.35">
      <c r="A102" s="29" t="str">
        <f>Weather_Site!A105</f>
        <v>Sat</v>
      </c>
      <c r="B102" s="74">
        <f>Weather_Site!B105</f>
        <v>0</v>
      </c>
      <c r="C102" s="75">
        <f>Weather_Site!C105</f>
        <v>0</v>
      </c>
      <c r="D102" s="29">
        <f>Weather_Site!D105</f>
        <v>0</v>
      </c>
      <c r="E102" s="29">
        <f>Weather_Site!E105</f>
        <v>0</v>
      </c>
      <c r="F102" s="29">
        <f>Weather_Site!F105</f>
        <v>0</v>
      </c>
      <c r="G102" s="29">
        <f>Weather_Site!G105</f>
        <v>0</v>
      </c>
      <c r="H102" s="27">
        <f>IF(Weather_Site!M105&lt;180,Weather_Site!M105+180,Weather_Site!M105-180)</f>
        <v>180</v>
      </c>
      <c r="I102" s="32">
        <f t="shared" si="7"/>
        <v>6.87</v>
      </c>
      <c r="J102" s="293">
        <f t="shared" si="8"/>
        <v>5</v>
      </c>
      <c r="K102" s="5">
        <f t="shared" si="9"/>
        <v>0</v>
      </c>
      <c r="L102" s="5">
        <f t="shared" si="10"/>
        <v>207.29747819791487</v>
      </c>
      <c r="M102" s="5">
        <f t="shared" si="11"/>
        <v>1610.9004111768686</v>
      </c>
      <c r="N102" s="5">
        <f t="shared" si="12"/>
        <v>207.29747819791487</v>
      </c>
      <c r="O102" s="5">
        <f>IF($N$6="Yes",0,IF(OR(Weather_Site!$C105&lt;0.5,Weather_Site!$C105&gt;0.7084),0,IF(AND($P102&lt;10,$P102&gt;3),0,1)))</f>
        <v>0</v>
      </c>
      <c r="P102" s="5">
        <f t="shared" si="13"/>
        <v>1</v>
      </c>
    </row>
    <row r="103" spans="1:16" x14ac:dyDescent="0.35">
      <c r="A103" s="29" t="str">
        <f>Weather_Site!A106</f>
        <v>Sat</v>
      </c>
      <c r="B103" s="74">
        <f>Weather_Site!B106</f>
        <v>0</v>
      </c>
      <c r="C103" s="75">
        <f>Weather_Site!C106</f>
        <v>0</v>
      </c>
      <c r="D103" s="29">
        <f>Weather_Site!D106</f>
        <v>0</v>
      </c>
      <c r="E103" s="29">
        <f>Weather_Site!E106</f>
        <v>0</v>
      </c>
      <c r="F103" s="29">
        <f>Weather_Site!F106</f>
        <v>0</v>
      </c>
      <c r="G103" s="29">
        <f>Weather_Site!G106</f>
        <v>0</v>
      </c>
      <c r="H103" s="27">
        <f>IF(Weather_Site!M106&lt;180,Weather_Site!M106+180,Weather_Site!M106-180)</f>
        <v>180</v>
      </c>
      <c r="I103" s="32">
        <f t="shared" si="7"/>
        <v>6.87</v>
      </c>
      <c r="J103" s="293">
        <f t="shared" si="8"/>
        <v>5</v>
      </c>
      <c r="K103" s="5">
        <f t="shared" si="9"/>
        <v>0</v>
      </c>
      <c r="L103" s="5">
        <f t="shared" si="10"/>
        <v>207.29747819791487</v>
      </c>
      <c r="M103" s="5">
        <f t="shared" si="11"/>
        <v>1610.9004111768686</v>
      </c>
      <c r="N103" s="5">
        <f t="shared" si="12"/>
        <v>207.29747819791487</v>
      </c>
      <c r="O103" s="5">
        <f>IF($N$6="Yes",0,IF(OR(Weather_Site!$C106&lt;0.5,Weather_Site!$C106&gt;0.7084),0,IF(AND($P103&lt;10,$P103&gt;3),0,1)))</f>
        <v>0</v>
      </c>
      <c r="P103" s="5">
        <f t="shared" si="13"/>
        <v>1</v>
      </c>
    </row>
    <row r="104" spans="1:16" x14ac:dyDescent="0.35">
      <c r="A104" s="50" t="str">
        <f>Weather_Site!A107</f>
        <v>Sat</v>
      </c>
      <c r="B104" s="76">
        <f>Weather_Site!B107</f>
        <v>0</v>
      </c>
      <c r="C104" s="77">
        <f>Weather_Site!C107</f>
        <v>0</v>
      </c>
      <c r="D104" s="50">
        <f>Weather_Site!D107</f>
        <v>0</v>
      </c>
      <c r="E104" s="50">
        <f>Weather_Site!E107</f>
        <v>0</v>
      </c>
      <c r="F104" s="50">
        <f>Weather_Site!F107</f>
        <v>0</v>
      </c>
      <c r="G104" s="50">
        <f>Weather_Site!G107</f>
        <v>0</v>
      </c>
      <c r="H104" s="48">
        <f>IF(Weather_Site!M107&lt;180,Weather_Site!M107+180,Weather_Site!M107-180)</f>
        <v>180</v>
      </c>
      <c r="I104" s="51">
        <f t="shared" si="7"/>
        <v>6.87</v>
      </c>
      <c r="J104" s="324">
        <f t="shared" si="8"/>
        <v>5</v>
      </c>
      <c r="K104" s="442">
        <f t="shared" si="9"/>
        <v>0</v>
      </c>
      <c r="L104" s="442">
        <f t="shared" si="10"/>
        <v>207.29747819791487</v>
      </c>
      <c r="M104" s="442">
        <f t="shared" si="11"/>
        <v>1610.9004111768686</v>
      </c>
      <c r="N104" s="442">
        <f t="shared" si="12"/>
        <v>207.29747819791487</v>
      </c>
      <c r="O104" s="442">
        <f>IF($N$6="Yes",0,IF(OR(Weather_Site!$C107&lt;0.5,Weather_Site!$C107&gt;0.7084),0,IF(AND($P104&lt;10,$P104&gt;3),0,1)))</f>
        <v>0</v>
      </c>
      <c r="P104" s="442">
        <f t="shared" si="13"/>
        <v>1</v>
      </c>
    </row>
    <row r="105" spans="1:16" x14ac:dyDescent="0.35">
      <c r="A105" s="50" t="str">
        <f>Weather_Site!A108</f>
        <v>Sat</v>
      </c>
      <c r="B105" s="76">
        <f>Weather_Site!B108</f>
        <v>0</v>
      </c>
      <c r="C105" s="77">
        <f>Weather_Site!C108</f>
        <v>0</v>
      </c>
      <c r="D105" s="50">
        <f>Weather_Site!D108</f>
        <v>0</v>
      </c>
      <c r="E105" s="50">
        <f>Weather_Site!E108</f>
        <v>0</v>
      </c>
      <c r="F105" s="50">
        <f>Weather_Site!F108</f>
        <v>0</v>
      </c>
      <c r="G105" s="50">
        <f>Weather_Site!G108</f>
        <v>0</v>
      </c>
      <c r="H105" s="48">
        <f>IF(Weather_Site!M108&lt;180,Weather_Site!M108+180,Weather_Site!M108-180)</f>
        <v>180</v>
      </c>
      <c r="I105" s="51">
        <f t="shared" si="7"/>
        <v>6.87</v>
      </c>
      <c r="J105" s="324">
        <f t="shared" si="8"/>
        <v>5</v>
      </c>
      <c r="K105" s="442">
        <f t="shared" si="9"/>
        <v>0</v>
      </c>
      <c r="L105" s="442">
        <f t="shared" si="10"/>
        <v>207.29747819791487</v>
      </c>
      <c r="M105" s="442">
        <f t="shared" si="11"/>
        <v>1610.9004111768686</v>
      </c>
      <c r="N105" s="442">
        <f t="shared" si="12"/>
        <v>207.29747819791487</v>
      </c>
      <c r="O105" s="442">
        <f>IF($N$6="Yes",0,IF(OR(Weather_Site!$C108&lt;0.5,Weather_Site!$C108&gt;0.7084),0,IF(AND($P105&lt;10,$P105&gt;3),0,1)))</f>
        <v>0</v>
      </c>
      <c r="P105" s="442">
        <f t="shared" si="13"/>
        <v>1</v>
      </c>
    </row>
    <row r="106" spans="1:16" x14ac:dyDescent="0.35">
      <c r="A106" s="50" t="str">
        <f>Weather_Site!A109</f>
        <v>Sat</v>
      </c>
      <c r="B106" s="76">
        <f>Weather_Site!B109</f>
        <v>0</v>
      </c>
      <c r="C106" s="77">
        <f>Weather_Site!C109</f>
        <v>0</v>
      </c>
      <c r="D106" s="50">
        <f>Weather_Site!D109</f>
        <v>0</v>
      </c>
      <c r="E106" s="50">
        <f>Weather_Site!E109</f>
        <v>0</v>
      </c>
      <c r="F106" s="50">
        <f>Weather_Site!F109</f>
        <v>0</v>
      </c>
      <c r="G106" s="50">
        <f>Weather_Site!G109</f>
        <v>0</v>
      </c>
      <c r="H106" s="48">
        <f>IF(Weather_Site!M109&lt;180,Weather_Site!M109+180,Weather_Site!M109-180)</f>
        <v>180</v>
      </c>
      <c r="I106" s="51">
        <f t="shared" si="7"/>
        <v>6.87</v>
      </c>
      <c r="J106" s="324">
        <f t="shared" si="8"/>
        <v>5</v>
      </c>
      <c r="K106" s="442">
        <f t="shared" si="9"/>
        <v>0</v>
      </c>
      <c r="L106" s="442">
        <f t="shared" si="10"/>
        <v>207.29747819791487</v>
      </c>
      <c r="M106" s="442">
        <f t="shared" si="11"/>
        <v>1610.9004111768686</v>
      </c>
      <c r="N106" s="442">
        <f t="shared" si="12"/>
        <v>207.29747819791487</v>
      </c>
      <c r="O106" s="442">
        <f>IF($N$6="Yes",0,IF(OR(Weather_Site!$C109&lt;0.5,Weather_Site!$C109&gt;0.7084),0,IF(AND($P106&lt;10,$P106&gt;3),0,1)))</f>
        <v>0</v>
      </c>
      <c r="P106" s="442">
        <f t="shared" si="13"/>
        <v>1</v>
      </c>
    </row>
    <row r="107" spans="1:16" x14ac:dyDescent="0.35">
      <c r="A107" s="50" t="str">
        <f>Weather_Site!A110</f>
        <v>Sat</v>
      </c>
      <c r="B107" s="76">
        <f>Weather_Site!B110</f>
        <v>0</v>
      </c>
      <c r="C107" s="77">
        <f>Weather_Site!C110</f>
        <v>0</v>
      </c>
      <c r="D107" s="50">
        <f>Weather_Site!D110</f>
        <v>0</v>
      </c>
      <c r="E107" s="50">
        <f>Weather_Site!E110</f>
        <v>0</v>
      </c>
      <c r="F107" s="50">
        <f>Weather_Site!F110</f>
        <v>0</v>
      </c>
      <c r="G107" s="50">
        <f>Weather_Site!G110</f>
        <v>0</v>
      </c>
      <c r="H107" s="48">
        <f>IF(Weather_Site!M110&lt;180,Weather_Site!M110+180,Weather_Site!M110-180)</f>
        <v>180</v>
      </c>
      <c r="I107" s="51">
        <f t="shared" si="7"/>
        <v>6.87</v>
      </c>
      <c r="J107" s="324">
        <f t="shared" si="8"/>
        <v>5</v>
      </c>
      <c r="K107" s="442">
        <f t="shared" si="9"/>
        <v>0</v>
      </c>
      <c r="L107" s="442">
        <f t="shared" si="10"/>
        <v>207.29747819791487</v>
      </c>
      <c r="M107" s="442">
        <f t="shared" si="11"/>
        <v>1610.9004111768686</v>
      </c>
      <c r="N107" s="442">
        <f t="shared" si="12"/>
        <v>207.29747819791487</v>
      </c>
      <c r="O107" s="442">
        <f>IF($N$6="Yes",0,IF(OR(Weather_Site!$C110&lt;0.5,Weather_Site!$C110&gt;0.7084),0,IF(AND($P107&lt;10,$P107&gt;3),0,1)))</f>
        <v>0</v>
      </c>
      <c r="P107" s="442">
        <f t="shared" si="13"/>
        <v>1</v>
      </c>
    </row>
    <row r="108" spans="1:16" x14ac:dyDescent="0.35">
      <c r="A108" s="50" t="str">
        <f>Weather_Site!A111</f>
        <v>Sat</v>
      </c>
      <c r="B108" s="76">
        <f>Weather_Site!B111</f>
        <v>0</v>
      </c>
      <c r="C108" s="77">
        <f>Weather_Site!C111</f>
        <v>0</v>
      </c>
      <c r="D108" s="50">
        <f>Weather_Site!D111</f>
        <v>0</v>
      </c>
      <c r="E108" s="50">
        <f>Weather_Site!E111</f>
        <v>0</v>
      </c>
      <c r="F108" s="50">
        <f>Weather_Site!F111</f>
        <v>0</v>
      </c>
      <c r="G108" s="50">
        <f>Weather_Site!G111</f>
        <v>0</v>
      </c>
      <c r="H108" s="48">
        <f>IF(Weather_Site!M111&lt;180,Weather_Site!M111+180,Weather_Site!M111-180)</f>
        <v>180</v>
      </c>
      <c r="I108" s="51">
        <f t="shared" si="7"/>
        <v>6.87</v>
      </c>
      <c r="J108" s="324">
        <f t="shared" si="8"/>
        <v>5</v>
      </c>
      <c r="K108" s="442">
        <f t="shared" si="9"/>
        <v>0</v>
      </c>
      <c r="L108" s="442">
        <f t="shared" si="10"/>
        <v>207.29747819791487</v>
      </c>
      <c r="M108" s="442">
        <f t="shared" si="11"/>
        <v>1610.9004111768686</v>
      </c>
      <c r="N108" s="442">
        <f t="shared" si="12"/>
        <v>207.29747819791487</v>
      </c>
      <c r="O108" s="442">
        <f>IF($N$6="Yes",0,IF(OR(Weather_Site!$C111&lt;0.5,Weather_Site!$C111&gt;0.7084),0,IF(AND($P108&lt;10,$P108&gt;3),0,1)))</f>
        <v>0</v>
      </c>
      <c r="P108" s="442">
        <f t="shared" si="13"/>
        <v>1</v>
      </c>
    </row>
    <row r="109" spans="1:16" x14ac:dyDescent="0.35">
      <c r="A109" s="29" t="str">
        <f>Weather_Site!A112</f>
        <v>Sat</v>
      </c>
      <c r="B109" s="74">
        <f>Weather_Site!B112</f>
        <v>0</v>
      </c>
      <c r="C109" s="75">
        <f>Weather_Site!C112</f>
        <v>0</v>
      </c>
      <c r="D109" s="29">
        <f>Weather_Site!D112</f>
        <v>0</v>
      </c>
      <c r="E109" s="29">
        <f>Weather_Site!E112</f>
        <v>0</v>
      </c>
      <c r="F109" s="29">
        <f>Weather_Site!F112</f>
        <v>0</v>
      </c>
      <c r="G109" s="29">
        <f>Weather_Site!G112</f>
        <v>0</v>
      </c>
      <c r="H109" s="27">
        <f>IF(Weather_Site!M112&lt;180,Weather_Site!M112+180,Weather_Site!M112-180)</f>
        <v>180</v>
      </c>
      <c r="I109" s="32">
        <f t="shared" si="7"/>
        <v>6.87</v>
      </c>
      <c r="J109" s="293">
        <f t="shared" si="8"/>
        <v>5</v>
      </c>
      <c r="K109" s="5">
        <f t="shared" si="9"/>
        <v>0</v>
      </c>
      <c r="L109" s="5">
        <f t="shared" si="10"/>
        <v>207.29747819791487</v>
      </c>
      <c r="M109" s="5">
        <f t="shared" si="11"/>
        <v>1610.9004111768686</v>
      </c>
      <c r="N109" s="5">
        <f t="shared" si="12"/>
        <v>207.29747819791487</v>
      </c>
      <c r="O109" s="5">
        <f>IF($N$6="Yes",0,IF(OR(Weather_Site!$C112&lt;0.5,Weather_Site!$C112&gt;0.7084),0,IF(AND($P109&lt;10,$P109&gt;3),0,1)))</f>
        <v>0</v>
      </c>
      <c r="P109" s="5">
        <f t="shared" si="13"/>
        <v>1</v>
      </c>
    </row>
    <row r="110" spans="1:16" x14ac:dyDescent="0.35">
      <c r="A110" s="29" t="str">
        <f>Weather_Site!A113</f>
        <v>Sat</v>
      </c>
      <c r="B110" s="74">
        <f>Weather_Site!B113</f>
        <v>0</v>
      </c>
      <c r="C110" s="75">
        <f>Weather_Site!C113</f>
        <v>0</v>
      </c>
      <c r="D110" s="29">
        <f>Weather_Site!D113</f>
        <v>0</v>
      </c>
      <c r="E110" s="29">
        <f>Weather_Site!E113</f>
        <v>0</v>
      </c>
      <c r="F110" s="29">
        <f>Weather_Site!F113</f>
        <v>0</v>
      </c>
      <c r="G110" s="29">
        <f>Weather_Site!G113</f>
        <v>0</v>
      </c>
      <c r="H110" s="27">
        <f>IF(Weather_Site!M113&lt;180,Weather_Site!M113+180,Weather_Site!M113-180)</f>
        <v>180</v>
      </c>
      <c r="I110" s="32">
        <f t="shared" si="7"/>
        <v>6.87</v>
      </c>
      <c r="J110" s="293">
        <f t="shared" si="8"/>
        <v>5</v>
      </c>
      <c r="K110" s="5">
        <f t="shared" si="9"/>
        <v>0</v>
      </c>
      <c r="L110" s="5">
        <f t="shared" si="10"/>
        <v>207.29747819791487</v>
      </c>
      <c r="M110" s="5">
        <f t="shared" si="11"/>
        <v>1610.9004111768686</v>
      </c>
      <c r="N110" s="5">
        <f t="shared" si="12"/>
        <v>207.29747819791487</v>
      </c>
      <c r="O110" s="5">
        <f>IF($N$6="Yes",0,IF(OR(Weather_Site!$C113&lt;0.5,Weather_Site!$C113&gt;0.7084),0,IF(AND($P110&lt;10,$P110&gt;3),0,1)))</f>
        <v>0</v>
      </c>
      <c r="P110" s="5">
        <f t="shared" si="13"/>
        <v>1</v>
      </c>
    </row>
    <row r="111" spans="1:16" x14ac:dyDescent="0.35">
      <c r="A111" s="29" t="str">
        <f>Weather_Site!A114</f>
        <v>Sat</v>
      </c>
      <c r="B111" s="74">
        <f>Weather_Site!B114</f>
        <v>0</v>
      </c>
      <c r="C111" s="75">
        <f>Weather_Site!C114</f>
        <v>0</v>
      </c>
      <c r="D111" s="29">
        <f>Weather_Site!D114</f>
        <v>0</v>
      </c>
      <c r="E111" s="29">
        <f>Weather_Site!E114</f>
        <v>0</v>
      </c>
      <c r="F111" s="29">
        <f>Weather_Site!F114</f>
        <v>0</v>
      </c>
      <c r="G111" s="29">
        <f>Weather_Site!G114</f>
        <v>0</v>
      </c>
      <c r="H111" s="27">
        <f>IF(Weather_Site!M114&lt;180,Weather_Site!M114+180,Weather_Site!M114-180)</f>
        <v>180</v>
      </c>
      <c r="I111" s="32">
        <f t="shared" si="7"/>
        <v>6.87</v>
      </c>
      <c r="J111" s="293">
        <f t="shared" si="8"/>
        <v>5</v>
      </c>
      <c r="K111" s="5">
        <f t="shared" si="9"/>
        <v>0</v>
      </c>
      <c r="L111" s="5">
        <f t="shared" si="10"/>
        <v>207.29747819791487</v>
      </c>
      <c r="M111" s="5">
        <f t="shared" si="11"/>
        <v>1610.9004111768686</v>
      </c>
      <c r="N111" s="5">
        <f t="shared" si="12"/>
        <v>207.29747819791487</v>
      </c>
      <c r="O111" s="5">
        <f>IF($N$6="Yes",0,IF(OR(Weather_Site!$C114&lt;0.5,Weather_Site!$C114&gt;0.7084),0,IF(AND($P111&lt;10,$P111&gt;3),0,1)))</f>
        <v>0</v>
      </c>
      <c r="P111" s="5">
        <f t="shared" si="13"/>
        <v>1</v>
      </c>
    </row>
    <row r="112" spans="1:16" x14ac:dyDescent="0.35">
      <c r="A112" s="29" t="str">
        <f>Weather_Site!A115</f>
        <v>Sat</v>
      </c>
      <c r="B112" s="74">
        <f>Weather_Site!B115</f>
        <v>0</v>
      </c>
      <c r="C112" s="75">
        <f>Weather_Site!C115</f>
        <v>0</v>
      </c>
      <c r="D112" s="29">
        <f>Weather_Site!D115</f>
        <v>0</v>
      </c>
      <c r="E112" s="29">
        <f>Weather_Site!E115</f>
        <v>0</v>
      </c>
      <c r="F112" s="29">
        <f>Weather_Site!F115</f>
        <v>0</v>
      </c>
      <c r="G112" s="29">
        <f>Weather_Site!G115</f>
        <v>0</v>
      </c>
      <c r="H112" s="27">
        <f>IF(Weather_Site!M115&lt;180,Weather_Site!M115+180,Weather_Site!M115-180)</f>
        <v>180</v>
      </c>
      <c r="I112" s="32">
        <f t="shared" si="7"/>
        <v>6.87</v>
      </c>
      <c r="J112" s="293">
        <f t="shared" si="8"/>
        <v>5</v>
      </c>
      <c r="K112" s="5">
        <f t="shared" si="9"/>
        <v>0</v>
      </c>
      <c r="L112" s="5">
        <f t="shared" si="10"/>
        <v>207.29747819791487</v>
      </c>
      <c r="M112" s="5">
        <f t="shared" si="11"/>
        <v>1610.9004111768686</v>
      </c>
      <c r="N112" s="5">
        <f t="shared" si="12"/>
        <v>207.29747819791487</v>
      </c>
      <c r="O112" s="5">
        <f>IF($N$6="Yes",0,IF(OR(Weather_Site!$C115&lt;0.5,Weather_Site!$C115&gt;0.7084),0,IF(AND($P112&lt;10,$P112&gt;3),0,1)))</f>
        <v>0</v>
      </c>
      <c r="P112" s="5">
        <f t="shared" si="13"/>
        <v>1</v>
      </c>
    </row>
    <row r="113" spans="1:16" x14ac:dyDescent="0.35">
      <c r="A113" s="29" t="str">
        <f>Weather_Site!A116</f>
        <v>Sat</v>
      </c>
      <c r="B113" s="74">
        <f>Weather_Site!B116</f>
        <v>0</v>
      </c>
      <c r="C113" s="75">
        <f>Weather_Site!C116</f>
        <v>0</v>
      </c>
      <c r="D113" s="29">
        <f>Weather_Site!D116</f>
        <v>0</v>
      </c>
      <c r="E113" s="29">
        <f>Weather_Site!E116</f>
        <v>0</v>
      </c>
      <c r="F113" s="29">
        <f>Weather_Site!F116</f>
        <v>0</v>
      </c>
      <c r="G113" s="29">
        <f>Weather_Site!G116</f>
        <v>0</v>
      </c>
      <c r="H113" s="27">
        <f>IF(Weather_Site!M116&lt;180,Weather_Site!M116+180,Weather_Site!M116-180)</f>
        <v>180</v>
      </c>
      <c r="I113" s="32">
        <f t="shared" si="7"/>
        <v>6.87</v>
      </c>
      <c r="J113" s="293">
        <f t="shared" si="8"/>
        <v>5</v>
      </c>
      <c r="K113" s="5">
        <f t="shared" si="9"/>
        <v>0</v>
      </c>
      <c r="L113" s="5">
        <f t="shared" si="10"/>
        <v>207.29747819791487</v>
      </c>
      <c r="M113" s="5">
        <f t="shared" si="11"/>
        <v>1610.9004111768686</v>
      </c>
      <c r="N113" s="5">
        <f t="shared" si="12"/>
        <v>207.29747819791487</v>
      </c>
      <c r="O113" s="5">
        <f>IF($N$6="Yes",0,IF(OR(Weather_Site!$C116&lt;0.5,Weather_Site!$C116&gt;0.7084),0,IF(AND($P113&lt;10,$P113&gt;3),0,1)))</f>
        <v>0</v>
      </c>
      <c r="P113" s="5">
        <f t="shared" si="13"/>
        <v>1</v>
      </c>
    </row>
    <row r="114" spans="1:16" x14ac:dyDescent="0.35">
      <c r="A114" s="50" t="str">
        <f>Weather_Site!A117</f>
        <v>Sat</v>
      </c>
      <c r="B114" s="76">
        <f>Weather_Site!B117</f>
        <v>0</v>
      </c>
      <c r="C114" s="77">
        <f>Weather_Site!C117</f>
        <v>0</v>
      </c>
      <c r="D114" s="50">
        <f>Weather_Site!D117</f>
        <v>0</v>
      </c>
      <c r="E114" s="50">
        <f>Weather_Site!E117</f>
        <v>0</v>
      </c>
      <c r="F114" s="50">
        <f>Weather_Site!F117</f>
        <v>0</v>
      </c>
      <c r="G114" s="50">
        <f>Weather_Site!G117</f>
        <v>0</v>
      </c>
      <c r="H114" s="48">
        <f>IF(Weather_Site!M117&lt;180,Weather_Site!M117+180,Weather_Site!M117-180)</f>
        <v>180</v>
      </c>
      <c r="I114" s="51">
        <f t="shared" si="7"/>
        <v>6.87</v>
      </c>
      <c r="J114" s="324">
        <f t="shared" si="8"/>
        <v>5</v>
      </c>
      <c r="K114" s="442">
        <f t="shared" si="9"/>
        <v>0</v>
      </c>
      <c r="L114" s="442">
        <f t="shared" si="10"/>
        <v>207.29747819791487</v>
      </c>
      <c r="M114" s="442">
        <f t="shared" si="11"/>
        <v>1610.9004111768686</v>
      </c>
      <c r="N114" s="442">
        <f t="shared" si="12"/>
        <v>207.29747819791487</v>
      </c>
      <c r="O114" s="442">
        <f>IF($N$6="Yes",0,IF(OR(Weather_Site!$C117&lt;0.5,Weather_Site!$C117&gt;0.7084),0,IF(AND($P114&lt;10,$P114&gt;3),0,1)))</f>
        <v>0</v>
      </c>
      <c r="P114" s="442">
        <f t="shared" si="13"/>
        <v>1</v>
      </c>
    </row>
    <row r="115" spans="1:16" x14ac:dyDescent="0.35">
      <c r="A115" s="50" t="str">
        <f>Weather_Site!A118</f>
        <v>Sat</v>
      </c>
      <c r="B115" s="76">
        <f>Weather_Site!B118</f>
        <v>0</v>
      </c>
      <c r="C115" s="77">
        <f>Weather_Site!C118</f>
        <v>0</v>
      </c>
      <c r="D115" s="50">
        <f>Weather_Site!D118</f>
        <v>0</v>
      </c>
      <c r="E115" s="50">
        <f>Weather_Site!E118</f>
        <v>0</v>
      </c>
      <c r="F115" s="50">
        <f>Weather_Site!F118</f>
        <v>0</v>
      </c>
      <c r="G115" s="50">
        <f>Weather_Site!G118</f>
        <v>0</v>
      </c>
      <c r="H115" s="48">
        <f>IF(Weather_Site!M118&lt;180,Weather_Site!M118+180,Weather_Site!M118-180)</f>
        <v>180</v>
      </c>
      <c r="I115" s="51">
        <f t="shared" si="7"/>
        <v>6.87</v>
      </c>
      <c r="J115" s="324">
        <f t="shared" si="8"/>
        <v>5</v>
      </c>
      <c r="K115" s="442">
        <f t="shared" si="9"/>
        <v>0</v>
      </c>
      <c r="L115" s="442">
        <f t="shared" si="10"/>
        <v>207.29747819791487</v>
      </c>
      <c r="M115" s="442">
        <f t="shared" si="11"/>
        <v>1610.9004111768686</v>
      </c>
      <c r="N115" s="442">
        <f t="shared" si="12"/>
        <v>207.29747819791487</v>
      </c>
      <c r="O115" s="442">
        <f>IF($N$6="Yes",0,IF(OR(Weather_Site!$C118&lt;0.5,Weather_Site!$C118&gt;0.7084),0,IF(AND($P115&lt;10,$P115&gt;3),0,1)))</f>
        <v>0</v>
      </c>
      <c r="P115" s="442">
        <f t="shared" si="13"/>
        <v>1</v>
      </c>
    </row>
    <row r="116" spans="1:16" x14ac:dyDescent="0.35">
      <c r="A116" s="50" t="str">
        <f>Weather_Site!A119</f>
        <v>Sat</v>
      </c>
      <c r="B116" s="76">
        <f>Weather_Site!B119</f>
        <v>0</v>
      </c>
      <c r="C116" s="77">
        <f>Weather_Site!C119</f>
        <v>0</v>
      </c>
      <c r="D116" s="50">
        <f>Weather_Site!D119</f>
        <v>0</v>
      </c>
      <c r="E116" s="50">
        <f>Weather_Site!E119</f>
        <v>0</v>
      </c>
      <c r="F116" s="50">
        <f>Weather_Site!F119</f>
        <v>0</v>
      </c>
      <c r="G116" s="50">
        <f>Weather_Site!G119</f>
        <v>0</v>
      </c>
      <c r="H116" s="48">
        <f>IF(Weather_Site!M119&lt;180,Weather_Site!M119+180,Weather_Site!M119-180)</f>
        <v>180</v>
      </c>
      <c r="I116" s="51">
        <f t="shared" si="7"/>
        <v>6.87</v>
      </c>
      <c r="J116" s="324">
        <f t="shared" si="8"/>
        <v>5</v>
      </c>
      <c r="K116" s="442">
        <f t="shared" si="9"/>
        <v>0</v>
      </c>
      <c r="L116" s="442">
        <f t="shared" si="10"/>
        <v>207.29747819791487</v>
      </c>
      <c r="M116" s="442">
        <f t="shared" si="11"/>
        <v>1610.9004111768686</v>
      </c>
      <c r="N116" s="442">
        <f t="shared" si="12"/>
        <v>207.29747819791487</v>
      </c>
      <c r="O116" s="442">
        <f>IF($N$6="Yes",0,IF(OR(Weather_Site!$C119&lt;0.5,Weather_Site!$C119&gt;0.7084),0,IF(AND($P116&lt;10,$P116&gt;3),0,1)))</f>
        <v>0</v>
      </c>
      <c r="P116" s="442">
        <f t="shared" si="13"/>
        <v>1</v>
      </c>
    </row>
    <row r="117" spans="1:16" x14ac:dyDescent="0.35">
      <c r="A117" s="50" t="str">
        <f>Weather_Site!A120</f>
        <v>Sat</v>
      </c>
      <c r="B117" s="76">
        <f>Weather_Site!B120</f>
        <v>0</v>
      </c>
      <c r="C117" s="77">
        <f>Weather_Site!C120</f>
        <v>0</v>
      </c>
      <c r="D117" s="50">
        <f>Weather_Site!D120</f>
        <v>0</v>
      </c>
      <c r="E117" s="50">
        <f>Weather_Site!E120</f>
        <v>0</v>
      </c>
      <c r="F117" s="50">
        <f>Weather_Site!F120</f>
        <v>0</v>
      </c>
      <c r="G117" s="50">
        <f>Weather_Site!G120</f>
        <v>0</v>
      </c>
      <c r="H117" s="48">
        <f>IF(Weather_Site!M120&lt;180,Weather_Site!M120+180,Weather_Site!M120-180)</f>
        <v>180</v>
      </c>
      <c r="I117" s="51">
        <f t="shared" si="7"/>
        <v>6.87</v>
      </c>
      <c r="J117" s="324">
        <f t="shared" si="8"/>
        <v>5</v>
      </c>
      <c r="K117" s="442">
        <f t="shared" si="9"/>
        <v>0</v>
      </c>
      <c r="L117" s="442">
        <f t="shared" si="10"/>
        <v>207.29747819791487</v>
      </c>
      <c r="M117" s="442">
        <f t="shared" si="11"/>
        <v>1610.9004111768686</v>
      </c>
      <c r="N117" s="442">
        <f t="shared" si="12"/>
        <v>207.29747819791487</v>
      </c>
      <c r="O117" s="442">
        <f>IF($N$6="Yes",0,IF(OR(Weather_Site!$C120&lt;0.5,Weather_Site!$C120&gt;0.7084),0,IF(AND($P117&lt;10,$P117&gt;3),0,1)))</f>
        <v>0</v>
      </c>
      <c r="P117" s="442">
        <f t="shared" si="13"/>
        <v>1</v>
      </c>
    </row>
    <row r="118" spans="1:16" x14ac:dyDescent="0.35">
      <c r="A118" s="50" t="str">
        <f>Weather_Site!A121</f>
        <v>Sat</v>
      </c>
      <c r="B118" s="76">
        <f>Weather_Site!B121</f>
        <v>0</v>
      </c>
      <c r="C118" s="77">
        <f>Weather_Site!C121</f>
        <v>0</v>
      </c>
      <c r="D118" s="50">
        <f>Weather_Site!D121</f>
        <v>0</v>
      </c>
      <c r="E118" s="50">
        <f>Weather_Site!E121</f>
        <v>0</v>
      </c>
      <c r="F118" s="50">
        <f>Weather_Site!F121</f>
        <v>0</v>
      </c>
      <c r="G118" s="50">
        <f>Weather_Site!G121</f>
        <v>0</v>
      </c>
      <c r="H118" s="48">
        <f>IF(Weather_Site!M121&lt;180,Weather_Site!M121+180,Weather_Site!M121-180)</f>
        <v>180</v>
      </c>
      <c r="I118" s="51">
        <f t="shared" si="7"/>
        <v>6.87</v>
      </c>
      <c r="J118" s="324">
        <f t="shared" si="8"/>
        <v>5</v>
      </c>
      <c r="K118" s="442">
        <f t="shared" si="9"/>
        <v>0</v>
      </c>
      <c r="L118" s="442">
        <f t="shared" si="10"/>
        <v>207.29747819791487</v>
      </c>
      <c r="M118" s="442">
        <f t="shared" si="11"/>
        <v>1610.9004111768686</v>
      </c>
      <c r="N118" s="442">
        <f t="shared" si="12"/>
        <v>207.29747819791487</v>
      </c>
      <c r="O118" s="442">
        <f>IF($N$6="Yes",0,IF(OR(Weather_Site!$C121&lt;0.5,Weather_Site!$C121&gt;0.7084),0,IF(AND($P118&lt;10,$P118&gt;3),0,1)))</f>
        <v>0</v>
      </c>
      <c r="P118" s="442">
        <f t="shared" si="13"/>
        <v>1</v>
      </c>
    </row>
    <row r="119" spans="1:16" x14ac:dyDescent="0.35">
      <c r="A119" s="29" t="str">
        <f>Weather_Site!A122</f>
        <v>Sat</v>
      </c>
      <c r="B119" s="74">
        <f>Weather_Site!B122</f>
        <v>0</v>
      </c>
      <c r="C119" s="75">
        <f>Weather_Site!C122</f>
        <v>0</v>
      </c>
      <c r="D119" s="29">
        <f>Weather_Site!D122</f>
        <v>0</v>
      </c>
      <c r="E119" s="29">
        <f>Weather_Site!E122</f>
        <v>0</v>
      </c>
      <c r="F119" s="29">
        <f>Weather_Site!F122</f>
        <v>0</v>
      </c>
      <c r="G119" s="29">
        <f>Weather_Site!G122</f>
        <v>0</v>
      </c>
      <c r="H119" s="27">
        <f>IF(Weather_Site!M122&lt;180,Weather_Site!M122+180,Weather_Site!M122-180)</f>
        <v>180</v>
      </c>
      <c r="I119" s="32">
        <f t="shared" si="7"/>
        <v>6.87</v>
      </c>
      <c r="J119" s="293">
        <f t="shared" si="8"/>
        <v>5</v>
      </c>
      <c r="K119" s="5">
        <f t="shared" si="9"/>
        <v>0</v>
      </c>
      <c r="L119" s="5">
        <f t="shared" si="10"/>
        <v>207.29747819791487</v>
      </c>
      <c r="M119" s="5">
        <f t="shared" si="11"/>
        <v>1610.9004111768686</v>
      </c>
      <c r="N119" s="5">
        <f t="shared" si="12"/>
        <v>207.29747819791487</v>
      </c>
      <c r="O119" s="5">
        <f>IF($N$6="Yes",0,IF(OR(Weather_Site!$C122&lt;0.5,Weather_Site!$C122&gt;0.7084),0,IF(AND($P119&lt;10,$P119&gt;3),0,1)))</f>
        <v>0</v>
      </c>
      <c r="P119" s="5">
        <f t="shared" si="13"/>
        <v>1</v>
      </c>
    </row>
    <row r="120" spans="1:16" x14ac:dyDescent="0.35">
      <c r="A120" s="29" t="str">
        <f>Weather_Site!A123</f>
        <v>Sat</v>
      </c>
      <c r="B120" s="74">
        <f>Weather_Site!B123</f>
        <v>0</v>
      </c>
      <c r="C120" s="75">
        <f>Weather_Site!C123</f>
        <v>0</v>
      </c>
      <c r="D120" s="29">
        <f>Weather_Site!D123</f>
        <v>0</v>
      </c>
      <c r="E120" s="29">
        <f>Weather_Site!E123</f>
        <v>0</v>
      </c>
      <c r="F120" s="29">
        <f>Weather_Site!F123</f>
        <v>0</v>
      </c>
      <c r="G120" s="29">
        <f>Weather_Site!G123</f>
        <v>0</v>
      </c>
      <c r="H120" s="27">
        <f>IF(Weather_Site!M123&lt;180,Weather_Site!M123+180,Weather_Site!M123-180)</f>
        <v>180</v>
      </c>
      <c r="I120" s="32">
        <f t="shared" si="7"/>
        <v>6.87</v>
      </c>
      <c r="J120" s="293">
        <f t="shared" si="8"/>
        <v>5</v>
      </c>
      <c r="K120" s="5">
        <f t="shared" si="9"/>
        <v>0</v>
      </c>
      <c r="L120" s="5">
        <f t="shared" si="10"/>
        <v>207.29747819791487</v>
      </c>
      <c r="M120" s="5">
        <f t="shared" si="11"/>
        <v>1610.9004111768686</v>
      </c>
      <c r="N120" s="5">
        <f t="shared" si="12"/>
        <v>207.29747819791487</v>
      </c>
      <c r="O120" s="5">
        <f>IF($N$6="Yes",0,IF(OR(Weather_Site!$C123&lt;0.5,Weather_Site!$C123&gt;0.7084),0,IF(AND($P120&lt;10,$P120&gt;3),0,1)))</f>
        <v>0</v>
      </c>
      <c r="P120" s="5">
        <f t="shared" si="13"/>
        <v>1</v>
      </c>
    </row>
    <row r="121" spans="1:16" x14ac:dyDescent="0.35">
      <c r="A121" s="29" t="str">
        <f>Weather_Site!A124</f>
        <v>Sat</v>
      </c>
      <c r="B121" s="74">
        <f>Weather_Site!B124</f>
        <v>0</v>
      </c>
      <c r="C121" s="75">
        <f>Weather_Site!C124</f>
        <v>0</v>
      </c>
      <c r="D121" s="29">
        <f>Weather_Site!D124</f>
        <v>0</v>
      </c>
      <c r="E121" s="29">
        <f>Weather_Site!E124</f>
        <v>0</v>
      </c>
      <c r="F121" s="29">
        <f>Weather_Site!F124</f>
        <v>0</v>
      </c>
      <c r="G121" s="29">
        <f>Weather_Site!G124</f>
        <v>0</v>
      </c>
      <c r="H121" s="27">
        <f>IF(Weather_Site!M124&lt;180,Weather_Site!M124+180,Weather_Site!M124-180)</f>
        <v>180</v>
      </c>
      <c r="I121" s="32">
        <f t="shared" si="7"/>
        <v>6.87</v>
      </c>
      <c r="J121" s="293">
        <f t="shared" si="8"/>
        <v>5</v>
      </c>
      <c r="K121" s="5">
        <f t="shared" si="9"/>
        <v>0</v>
      </c>
      <c r="L121" s="5">
        <f t="shared" si="10"/>
        <v>207.29747819791487</v>
      </c>
      <c r="M121" s="5">
        <f t="shared" si="11"/>
        <v>1610.9004111768686</v>
      </c>
      <c r="N121" s="5">
        <f t="shared" si="12"/>
        <v>207.29747819791487</v>
      </c>
      <c r="O121" s="5">
        <f>IF($N$6="Yes",0,IF(OR(Weather_Site!$C124&lt;0.5,Weather_Site!$C124&gt;0.7084),0,IF(AND($P121&lt;10,$P121&gt;3),0,1)))</f>
        <v>0</v>
      </c>
      <c r="P121" s="5">
        <f t="shared" si="13"/>
        <v>1</v>
      </c>
    </row>
    <row r="122" spans="1:16" x14ac:dyDescent="0.35">
      <c r="A122" s="29" t="str">
        <f>Weather_Site!A125</f>
        <v>Sat</v>
      </c>
      <c r="B122" s="74">
        <f>Weather_Site!B125</f>
        <v>0</v>
      </c>
      <c r="C122" s="75">
        <f>Weather_Site!C125</f>
        <v>0</v>
      </c>
      <c r="D122" s="29">
        <f>Weather_Site!D125</f>
        <v>0</v>
      </c>
      <c r="E122" s="29">
        <f>Weather_Site!E125</f>
        <v>0</v>
      </c>
      <c r="F122" s="29">
        <f>Weather_Site!F125</f>
        <v>0</v>
      </c>
      <c r="G122" s="29">
        <f>Weather_Site!G125</f>
        <v>0</v>
      </c>
      <c r="H122" s="27">
        <f>IF(Weather_Site!M125&lt;180,Weather_Site!M125+180,Weather_Site!M125-180)</f>
        <v>180</v>
      </c>
      <c r="I122" s="32">
        <f t="shared" si="7"/>
        <v>6.87</v>
      </c>
      <c r="J122" s="293">
        <f t="shared" si="8"/>
        <v>5</v>
      </c>
      <c r="K122" s="5">
        <f t="shared" si="9"/>
        <v>0</v>
      </c>
      <c r="L122" s="5">
        <f t="shared" si="10"/>
        <v>207.29747819791487</v>
      </c>
      <c r="M122" s="5">
        <f t="shared" si="11"/>
        <v>1610.9004111768686</v>
      </c>
      <c r="N122" s="5">
        <f t="shared" si="12"/>
        <v>207.29747819791487</v>
      </c>
      <c r="O122" s="5">
        <f>IF($N$6="Yes",0,IF(OR(Weather_Site!$C125&lt;0.5,Weather_Site!$C125&gt;0.7084),0,IF(AND($P122&lt;10,$P122&gt;3),0,1)))</f>
        <v>0</v>
      </c>
      <c r="P122" s="5">
        <f t="shared" si="13"/>
        <v>1</v>
      </c>
    </row>
    <row r="123" spans="1:16" x14ac:dyDescent="0.35">
      <c r="A123" s="29" t="str">
        <f>Weather_Site!A126</f>
        <v>Sat</v>
      </c>
      <c r="B123" s="74">
        <f>Weather_Site!B126</f>
        <v>0</v>
      </c>
      <c r="C123" s="75">
        <f>Weather_Site!C126</f>
        <v>0</v>
      </c>
      <c r="D123" s="29">
        <f>Weather_Site!D126</f>
        <v>0</v>
      </c>
      <c r="E123" s="29">
        <f>Weather_Site!E126</f>
        <v>0</v>
      </c>
      <c r="F123" s="29">
        <f>Weather_Site!F126</f>
        <v>0</v>
      </c>
      <c r="G123" s="29">
        <f>Weather_Site!G126</f>
        <v>0</v>
      </c>
      <c r="H123" s="27">
        <f>IF(Weather_Site!M126&lt;180,Weather_Site!M126+180,Weather_Site!M126-180)</f>
        <v>180</v>
      </c>
      <c r="I123" s="32">
        <f t="shared" si="7"/>
        <v>6.87</v>
      </c>
      <c r="J123" s="293">
        <f t="shared" si="8"/>
        <v>5</v>
      </c>
      <c r="K123" s="5">
        <f t="shared" si="9"/>
        <v>0</v>
      </c>
      <c r="L123" s="5">
        <f t="shared" si="10"/>
        <v>207.29747819791487</v>
      </c>
      <c r="M123" s="5">
        <f t="shared" si="11"/>
        <v>1610.9004111768686</v>
      </c>
      <c r="N123" s="5">
        <f t="shared" si="12"/>
        <v>207.29747819791487</v>
      </c>
      <c r="O123" s="5">
        <f>IF($N$6="Yes",0,IF(OR(Weather_Site!$C126&lt;0.5,Weather_Site!$C126&gt;0.7084),0,IF(AND($P123&lt;10,$P123&gt;3),0,1)))</f>
        <v>0</v>
      </c>
      <c r="P123" s="5">
        <f t="shared" si="13"/>
        <v>1</v>
      </c>
    </row>
    <row r="124" spans="1:16" x14ac:dyDescent="0.35">
      <c r="A124" s="50" t="str">
        <f>Weather_Site!A127</f>
        <v>Sat</v>
      </c>
      <c r="B124" s="76">
        <f>Weather_Site!B127</f>
        <v>0</v>
      </c>
      <c r="C124" s="77">
        <f>Weather_Site!C127</f>
        <v>0</v>
      </c>
      <c r="D124" s="50">
        <f>Weather_Site!D127</f>
        <v>0</v>
      </c>
      <c r="E124" s="50">
        <f>Weather_Site!E127</f>
        <v>0</v>
      </c>
      <c r="F124" s="50">
        <f>Weather_Site!F127</f>
        <v>0</v>
      </c>
      <c r="G124" s="50">
        <f>Weather_Site!G127</f>
        <v>0</v>
      </c>
      <c r="H124" s="48">
        <f>IF(Weather_Site!M127&lt;180,Weather_Site!M127+180,Weather_Site!M127-180)</f>
        <v>180</v>
      </c>
      <c r="I124" s="51">
        <f t="shared" si="7"/>
        <v>6.87</v>
      </c>
      <c r="J124" s="324">
        <f t="shared" si="8"/>
        <v>5</v>
      </c>
      <c r="K124" s="442">
        <f t="shared" si="9"/>
        <v>0</v>
      </c>
      <c r="L124" s="442">
        <f t="shared" si="10"/>
        <v>207.29747819791487</v>
      </c>
      <c r="M124" s="442">
        <f t="shared" si="11"/>
        <v>1610.9004111768686</v>
      </c>
      <c r="N124" s="442">
        <f t="shared" si="12"/>
        <v>207.29747819791487</v>
      </c>
      <c r="O124" s="442">
        <f>IF($N$6="Yes",0,IF(OR(Weather_Site!$C127&lt;0.5,Weather_Site!$C127&gt;0.7084),0,IF(AND($P124&lt;10,$P124&gt;3),0,1)))</f>
        <v>0</v>
      </c>
      <c r="P124" s="442">
        <f t="shared" si="13"/>
        <v>1</v>
      </c>
    </row>
    <row r="125" spans="1:16" x14ac:dyDescent="0.35">
      <c r="A125" s="50" t="str">
        <f>Weather_Site!A128</f>
        <v>Sat</v>
      </c>
      <c r="B125" s="76">
        <f>Weather_Site!B128</f>
        <v>0</v>
      </c>
      <c r="C125" s="77">
        <f>Weather_Site!C128</f>
        <v>0</v>
      </c>
      <c r="D125" s="50">
        <f>Weather_Site!D128</f>
        <v>0</v>
      </c>
      <c r="E125" s="50">
        <f>Weather_Site!E128</f>
        <v>0</v>
      </c>
      <c r="F125" s="50">
        <f>Weather_Site!F128</f>
        <v>0</v>
      </c>
      <c r="G125" s="50">
        <f>Weather_Site!G128</f>
        <v>0</v>
      </c>
      <c r="H125" s="48">
        <f>IF(Weather_Site!M128&lt;180,Weather_Site!M128+180,Weather_Site!M128-180)</f>
        <v>180</v>
      </c>
      <c r="I125" s="51">
        <f t="shared" si="7"/>
        <v>6.87</v>
      </c>
      <c r="J125" s="324">
        <f t="shared" si="8"/>
        <v>5</v>
      </c>
      <c r="K125" s="442">
        <f t="shared" si="9"/>
        <v>0</v>
      </c>
      <c r="L125" s="442">
        <f t="shared" si="10"/>
        <v>207.29747819791487</v>
      </c>
      <c r="M125" s="442">
        <f t="shared" si="11"/>
        <v>1610.9004111768686</v>
      </c>
      <c r="N125" s="442">
        <f t="shared" si="12"/>
        <v>207.29747819791487</v>
      </c>
      <c r="O125" s="442">
        <f>IF($N$6="Yes",0,IF(OR(Weather_Site!$C128&lt;0.5,Weather_Site!$C128&gt;0.7084),0,IF(AND($P125&lt;10,$P125&gt;3),0,1)))</f>
        <v>0</v>
      </c>
      <c r="P125" s="442">
        <f t="shared" si="13"/>
        <v>1</v>
      </c>
    </row>
    <row r="126" spans="1:16" x14ac:dyDescent="0.35">
      <c r="A126" s="50" t="str">
        <f>Weather_Site!A129</f>
        <v>Sat</v>
      </c>
      <c r="B126" s="76">
        <f>Weather_Site!B129</f>
        <v>0</v>
      </c>
      <c r="C126" s="77">
        <f>Weather_Site!C129</f>
        <v>0</v>
      </c>
      <c r="D126" s="50">
        <f>Weather_Site!D129</f>
        <v>0</v>
      </c>
      <c r="E126" s="50">
        <f>Weather_Site!E129</f>
        <v>0</v>
      </c>
      <c r="F126" s="50">
        <f>Weather_Site!F129</f>
        <v>0</v>
      </c>
      <c r="G126" s="50">
        <f>Weather_Site!G129</f>
        <v>0</v>
      </c>
      <c r="H126" s="48">
        <f>IF(Weather_Site!M129&lt;180,Weather_Site!M129+180,Weather_Site!M129-180)</f>
        <v>180</v>
      </c>
      <c r="I126" s="51">
        <f t="shared" si="7"/>
        <v>6.87</v>
      </c>
      <c r="J126" s="324">
        <f t="shared" si="8"/>
        <v>5</v>
      </c>
      <c r="K126" s="442">
        <f t="shared" si="9"/>
        <v>0</v>
      </c>
      <c r="L126" s="442">
        <f t="shared" si="10"/>
        <v>207.29747819791487</v>
      </c>
      <c r="M126" s="442">
        <f t="shared" si="11"/>
        <v>1610.9004111768686</v>
      </c>
      <c r="N126" s="442">
        <f t="shared" si="12"/>
        <v>207.29747819791487</v>
      </c>
      <c r="O126" s="442">
        <f>IF($N$6="Yes",0,IF(OR(Weather_Site!$C129&lt;0.5,Weather_Site!$C129&gt;0.7084),0,IF(AND($P126&lt;10,$P126&gt;3),0,1)))</f>
        <v>0</v>
      </c>
      <c r="P126" s="442">
        <f t="shared" si="13"/>
        <v>1</v>
      </c>
    </row>
    <row r="127" spans="1:16" x14ac:dyDescent="0.35">
      <c r="A127" s="50" t="str">
        <f>Weather_Site!A130</f>
        <v>Sat</v>
      </c>
      <c r="B127" s="76">
        <f>Weather_Site!B130</f>
        <v>0</v>
      </c>
      <c r="C127" s="77">
        <f>Weather_Site!C130</f>
        <v>0</v>
      </c>
      <c r="D127" s="50">
        <f>Weather_Site!D130</f>
        <v>0</v>
      </c>
      <c r="E127" s="50">
        <f>Weather_Site!E130</f>
        <v>0</v>
      </c>
      <c r="F127" s="50">
        <f>Weather_Site!F130</f>
        <v>0</v>
      </c>
      <c r="G127" s="50">
        <f>Weather_Site!G130</f>
        <v>0</v>
      </c>
      <c r="H127" s="48">
        <f>IF(Weather_Site!M130&lt;180,Weather_Site!M130+180,Weather_Site!M130-180)</f>
        <v>180</v>
      </c>
      <c r="I127" s="51">
        <f t="shared" si="7"/>
        <v>6.87</v>
      </c>
      <c r="J127" s="324">
        <f t="shared" si="8"/>
        <v>5</v>
      </c>
      <c r="K127" s="442">
        <f t="shared" si="9"/>
        <v>0</v>
      </c>
      <c r="L127" s="442">
        <f t="shared" si="10"/>
        <v>207.29747819791487</v>
      </c>
      <c r="M127" s="442">
        <f t="shared" si="11"/>
        <v>1610.9004111768686</v>
      </c>
      <c r="N127" s="442">
        <f t="shared" si="12"/>
        <v>207.29747819791487</v>
      </c>
      <c r="O127" s="442">
        <f>IF($N$6="Yes",0,IF(OR(Weather_Site!$C130&lt;0.5,Weather_Site!$C130&gt;0.7084),0,IF(AND($P127&lt;10,$P127&gt;3),0,1)))</f>
        <v>0</v>
      </c>
      <c r="P127" s="442">
        <f t="shared" si="13"/>
        <v>1</v>
      </c>
    </row>
    <row r="128" spans="1:16" x14ac:dyDescent="0.35">
      <c r="A128" s="50" t="str">
        <f>Weather_Site!A131</f>
        <v>Sat</v>
      </c>
      <c r="B128" s="76">
        <f>Weather_Site!B131</f>
        <v>0</v>
      </c>
      <c r="C128" s="77">
        <f>Weather_Site!C131</f>
        <v>0</v>
      </c>
      <c r="D128" s="50">
        <f>Weather_Site!D131</f>
        <v>0</v>
      </c>
      <c r="E128" s="50">
        <f>Weather_Site!E131</f>
        <v>0</v>
      </c>
      <c r="F128" s="50">
        <f>Weather_Site!F131</f>
        <v>0</v>
      </c>
      <c r="G128" s="50">
        <f>Weather_Site!G131</f>
        <v>0</v>
      </c>
      <c r="H128" s="48">
        <f>IF(Weather_Site!M131&lt;180,Weather_Site!M131+180,Weather_Site!M131-180)</f>
        <v>180</v>
      </c>
      <c r="I128" s="51">
        <f t="shared" si="7"/>
        <v>6.87</v>
      </c>
      <c r="J128" s="324">
        <f t="shared" si="8"/>
        <v>5</v>
      </c>
      <c r="K128" s="442">
        <f t="shared" si="9"/>
        <v>0</v>
      </c>
      <c r="L128" s="442">
        <f t="shared" si="10"/>
        <v>207.29747819791487</v>
      </c>
      <c r="M128" s="442">
        <f t="shared" si="11"/>
        <v>1610.9004111768686</v>
      </c>
      <c r="N128" s="442">
        <f t="shared" si="12"/>
        <v>207.29747819791487</v>
      </c>
      <c r="O128" s="442">
        <f>IF($N$6="Yes",0,IF(OR(Weather_Site!$C131&lt;0.5,Weather_Site!$C131&gt;0.7084),0,IF(AND($P128&lt;10,$P128&gt;3),0,1)))</f>
        <v>0</v>
      </c>
      <c r="P128" s="442">
        <f t="shared" si="13"/>
        <v>1</v>
      </c>
    </row>
    <row r="129" spans="1:16" x14ac:dyDescent="0.35">
      <c r="A129" s="29" t="str">
        <f>Weather_Site!A132</f>
        <v>Sat</v>
      </c>
      <c r="B129" s="74">
        <f>Weather_Site!B132</f>
        <v>0</v>
      </c>
      <c r="C129" s="75">
        <f>Weather_Site!C132</f>
        <v>0</v>
      </c>
      <c r="D129" s="29">
        <f>Weather_Site!D132</f>
        <v>0</v>
      </c>
      <c r="E129" s="29">
        <f>Weather_Site!E132</f>
        <v>0</v>
      </c>
      <c r="F129" s="29">
        <f>Weather_Site!F132</f>
        <v>0</v>
      </c>
      <c r="G129" s="29">
        <f>Weather_Site!G132</f>
        <v>0</v>
      </c>
      <c r="H129" s="27">
        <f>IF(Weather_Site!M132&lt;180,Weather_Site!M132+180,Weather_Site!M132-180)</f>
        <v>180</v>
      </c>
      <c r="I129" s="32">
        <f t="shared" si="7"/>
        <v>6.87</v>
      </c>
      <c r="J129" s="293">
        <f t="shared" si="8"/>
        <v>5</v>
      </c>
      <c r="K129" s="5">
        <f t="shared" si="9"/>
        <v>0</v>
      </c>
      <c r="L129" s="5">
        <f t="shared" si="10"/>
        <v>207.29747819791487</v>
      </c>
      <c r="M129" s="5">
        <f t="shared" si="11"/>
        <v>1610.9004111768686</v>
      </c>
      <c r="N129" s="5">
        <f t="shared" si="12"/>
        <v>207.29747819791487</v>
      </c>
      <c r="O129" s="5">
        <f>IF($N$6="Yes",0,IF(OR(Weather_Site!$C132&lt;0.5,Weather_Site!$C132&gt;0.7084),0,IF(AND($P129&lt;10,$P129&gt;3),0,1)))</f>
        <v>0</v>
      </c>
      <c r="P129" s="5">
        <f t="shared" si="13"/>
        <v>1</v>
      </c>
    </row>
    <row r="130" spans="1:16" x14ac:dyDescent="0.35">
      <c r="A130" s="29" t="str">
        <f>Weather_Site!A133</f>
        <v>Sat</v>
      </c>
      <c r="B130" s="74">
        <f>Weather_Site!B133</f>
        <v>0</v>
      </c>
      <c r="C130" s="75">
        <f>Weather_Site!C133</f>
        <v>0</v>
      </c>
      <c r="D130" s="29">
        <f>Weather_Site!D133</f>
        <v>0</v>
      </c>
      <c r="E130" s="29">
        <f>Weather_Site!E133</f>
        <v>0</v>
      </c>
      <c r="F130" s="29">
        <f>Weather_Site!F133</f>
        <v>0</v>
      </c>
      <c r="G130" s="29">
        <f>Weather_Site!G133</f>
        <v>0</v>
      </c>
      <c r="H130" s="27">
        <f>IF(Weather_Site!M133&lt;180,Weather_Site!M133+180,Weather_Site!M133-180)</f>
        <v>180</v>
      </c>
      <c r="I130" s="32">
        <f t="shared" si="7"/>
        <v>6.87</v>
      </c>
      <c r="J130" s="293">
        <f t="shared" si="8"/>
        <v>5</v>
      </c>
      <c r="K130" s="5">
        <f t="shared" si="9"/>
        <v>0</v>
      </c>
      <c r="L130" s="5">
        <f t="shared" si="10"/>
        <v>207.29747819791487</v>
      </c>
      <c r="M130" s="5">
        <f t="shared" si="11"/>
        <v>1610.9004111768686</v>
      </c>
      <c r="N130" s="5">
        <f t="shared" si="12"/>
        <v>207.29747819791487</v>
      </c>
      <c r="O130" s="5">
        <f>IF($N$6="Yes",0,IF(OR(Weather_Site!$C133&lt;0.5,Weather_Site!$C133&gt;0.7084),0,IF(AND($P130&lt;10,$P130&gt;3),0,1)))</f>
        <v>0</v>
      </c>
      <c r="P130" s="5">
        <f t="shared" si="13"/>
        <v>1</v>
      </c>
    </row>
    <row r="131" spans="1:16" x14ac:dyDescent="0.35">
      <c r="A131" s="29" t="str">
        <f>Weather_Site!A134</f>
        <v>Sat</v>
      </c>
      <c r="B131" s="74">
        <f>Weather_Site!B134</f>
        <v>0</v>
      </c>
      <c r="C131" s="75">
        <f>Weather_Site!C134</f>
        <v>0</v>
      </c>
      <c r="D131" s="29">
        <f>Weather_Site!D134</f>
        <v>0</v>
      </c>
      <c r="E131" s="29">
        <f>Weather_Site!E134</f>
        <v>0</v>
      </c>
      <c r="F131" s="29">
        <f>Weather_Site!F134</f>
        <v>0</v>
      </c>
      <c r="G131" s="29">
        <f>Weather_Site!G134</f>
        <v>0</v>
      </c>
      <c r="H131" s="27">
        <f>IF(Weather_Site!M134&lt;180,Weather_Site!M134+180,Weather_Site!M134-180)</f>
        <v>180</v>
      </c>
      <c r="I131" s="32">
        <f t="shared" si="7"/>
        <v>6.87</v>
      </c>
      <c r="J131" s="293">
        <f t="shared" si="8"/>
        <v>5</v>
      </c>
      <c r="K131" s="5">
        <f t="shared" si="9"/>
        <v>0</v>
      </c>
      <c r="L131" s="5">
        <f t="shared" si="10"/>
        <v>207.29747819791487</v>
      </c>
      <c r="M131" s="5">
        <f t="shared" si="11"/>
        <v>1610.9004111768686</v>
      </c>
      <c r="N131" s="5">
        <f t="shared" si="12"/>
        <v>207.29747819791487</v>
      </c>
      <c r="O131" s="5">
        <f>IF($N$6="Yes",0,IF(OR(Weather_Site!$C134&lt;0.5,Weather_Site!$C134&gt;0.7084),0,IF(AND($P131&lt;10,$P131&gt;3),0,1)))</f>
        <v>0</v>
      </c>
      <c r="P131" s="5">
        <f t="shared" si="13"/>
        <v>1</v>
      </c>
    </row>
    <row r="132" spans="1:16" x14ac:dyDescent="0.35">
      <c r="A132" s="29" t="str">
        <f>Weather_Site!A135</f>
        <v>Sat</v>
      </c>
      <c r="B132" s="74">
        <f>Weather_Site!B135</f>
        <v>0</v>
      </c>
      <c r="C132" s="75">
        <f>Weather_Site!C135</f>
        <v>0</v>
      </c>
      <c r="D132" s="29">
        <f>Weather_Site!D135</f>
        <v>0</v>
      </c>
      <c r="E132" s="29">
        <f>Weather_Site!E135</f>
        <v>0</v>
      </c>
      <c r="F132" s="29">
        <f>Weather_Site!F135</f>
        <v>0</v>
      </c>
      <c r="G132" s="29">
        <f>Weather_Site!G135</f>
        <v>0</v>
      </c>
      <c r="H132" s="27">
        <f>IF(Weather_Site!M135&lt;180,Weather_Site!M135+180,Weather_Site!M135-180)</f>
        <v>180</v>
      </c>
      <c r="I132" s="32">
        <f t="shared" si="7"/>
        <v>6.87</v>
      </c>
      <c r="J132" s="293">
        <f t="shared" si="8"/>
        <v>5</v>
      </c>
      <c r="K132" s="5">
        <f t="shared" si="9"/>
        <v>0</v>
      </c>
      <c r="L132" s="5">
        <f t="shared" si="10"/>
        <v>207.29747819791487</v>
      </c>
      <c r="M132" s="5">
        <f t="shared" si="11"/>
        <v>1610.9004111768686</v>
      </c>
      <c r="N132" s="5">
        <f t="shared" si="12"/>
        <v>207.29747819791487</v>
      </c>
      <c r="O132" s="5">
        <f>IF($N$6="Yes",0,IF(OR(Weather_Site!$C135&lt;0.5,Weather_Site!$C135&gt;0.7084),0,IF(AND($P132&lt;10,$P132&gt;3),0,1)))</f>
        <v>0</v>
      </c>
      <c r="P132" s="5">
        <f t="shared" si="13"/>
        <v>1</v>
      </c>
    </row>
    <row r="133" spans="1:16" x14ac:dyDescent="0.35">
      <c r="A133" s="29" t="str">
        <f>Weather_Site!A136</f>
        <v>Sat</v>
      </c>
      <c r="B133" s="74">
        <f>Weather_Site!B136</f>
        <v>0</v>
      </c>
      <c r="C133" s="75">
        <f>Weather_Site!C136</f>
        <v>0</v>
      </c>
      <c r="D133" s="29">
        <f>Weather_Site!D136</f>
        <v>0</v>
      </c>
      <c r="E133" s="29">
        <f>Weather_Site!E136</f>
        <v>0</v>
      </c>
      <c r="F133" s="29">
        <f>Weather_Site!F136</f>
        <v>0</v>
      </c>
      <c r="G133" s="29">
        <f>Weather_Site!G136</f>
        <v>0</v>
      </c>
      <c r="H133" s="27">
        <f>IF(Weather_Site!M136&lt;180,Weather_Site!M136+180,Weather_Site!M136-180)</f>
        <v>180</v>
      </c>
      <c r="I133" s="32">
        <f t="shared" si="7"/>
        <v>6.87</v>
      </c>
      <c r="J133" s="293">
        <f t="shared" si="8"/>
        <v>5</v>
      </c>
      <c r="K133" s="5">
        <f t="shared" si="9"/>
        <v>0</v>
      </c>
      <c r="L133" s="5">
        <f t="shared" si="10"/>
        <v>207.29747819791487</v>
      </c>
      <c r="M133" s="5">
        <f t="shared" si="11"/>
        <v>1610.9004111768686</v>
      </c>
      <c r="N133" s="5">
        <f t="shared" si="12"/>
        <v>207.29747819791487</v>
      </c>
      <c r="O133" s="5">
        <f>IF($N$6="Yes",0,IF(OR(Weather_Site!$C136&lt;0.5,Weather_Site!$C136&gt;0.7084),0,IF(AND($P133&lt;10,$P133&gt;3),0,1)))</f>
        <v>0</v>
      </c>
      <c r="P133" s="5">
        <f t="shared" si="13"/>
        <v>1</v>
      </c>
    </row>
    <row r="134" spans="1:16" x14ac:dyDescent="0.35">
      <c r="A134" s="50" t="str">
        <f>Weather_Site!A137</f>
        <v>Sat</v>
      </c>
      <c r="B134" s="76">
        <f>Weather_Site!B137</f>
        <v>0</v>
      </c>
      <c r="C134" s="77">
        <f>Weather_Site!C137</f>
        <v>0</v>
      </c>
      <c r="D134" s="50">
        <f>Weather_Site!D137</f>
        <v>0</v>
      </c>
      <c r="E134" s="50">
        <f>Weather_Site!E137</f>
        <v>0</v>
      </c>
      <c r="F134" s="50">
        <f>Weather_Site!F137</f>
        <v>0</v>
      </c>
      <c r="G134" s="50">
        <f>Weather_Site!G137</f>
        <v>0</v>
      </c>
      <c r="H134" s="48">
        <f>IF(Weather_Site!M137&lt;180,Weather_Site!M137+180,Weather_Site!M137-180)</f>
        <v>180</v>
      </c>
      <c r="I134" s="51">
        <f t="shared" si="7"/>
        <v>6.87</v>
      </c>
      <c r="J134" s="324">
        <f t="shared" si="8"/>
        <v>5</v>
      </c>
      <c r="K134" s="442">
        <f t="shared" si="9"/>
        <v>0</v>
      </c>
      <c r="L134" s="442">
        <f t="shared" si="10"/>
        <v>207.29747819791487</v>
      </c>
      <c r="M134" s="442">
        <f t="shared" si="11"/>
        <v>1610.9004111768686</v>
      </c>
      <c r="N134" s="442">
        <f t="shared" si="12"/>
        <v>207.29747819791487</v>
      </c>
      <c r="O134" s="442">
        <f>IF($N$6="Yes",0,IF(OR(Weather_Site!$C137&lt;0.5,Weather_Site!$C137&gt;0.7084),0,IF(AND($P134&lt;10,$P134&gt;3),0,1)))</f>
        <v>0</v>
      </c>
      <c r="P134" s="442">
        <f t="shared" si="13"/>
        <v>1</v>
      </c>
    </row>
    <row r="135" spans="1:16" x14ac:dyDescent="0.35">
      <c r="A135" s="50" t="str">
        <f>Weather_Site!A138</f>
        <v>Sat</v>
      </c>
      <c r="B135" s="76">
        <f>Weather_Site!B138</f>
        <v>0</v>
      </c>
      <c r="C135" s="77">
        <f>Weather_Site!C138</f>
        <v>0</v>
      </c>
      <c r="D135" s="50">
        <f>Weather_Site!D138</f>
        <v>0</v>
      </c>
      <c r="E135" s="50">
        <f>Weather_Site!E138</f>
        <v>0</v>
      </c>
      <c r="F135" s="50">
        <f>Weather_Site!F138</f>
        <v>0</v>
      </c>
      <c r="G135" s="50">
        <f>Weather_Site!G138</f>
        <v>0</v>
      </c>
      <c r="H135" s="48">
        <f>IF(Weather_Site!M138&lt;180,Weather_Site!M138+180,Weather_Site!M138-180)</f>
        <v>180</v>
      </c>
      <c r="I135" s="51">
        <f t="shared" si="7"/>
        <v>6.87</v>
      </c>
      <c r="J135" s="324">
        <f t="shared" si="8"/>
        <v>5</v>
      </c>
      <c r="K135" s="442">
        <f t="shared" si="9"/>
        <v>0</v>
      </c>
      <c r="L135" s="442">
        <f t="shared" si="10"/>
        <v>207.29747819791487</v>
      </c>
      <c r="M135" s="442">
        <f t="shared" si="11"/>
        <v>1610.9004111768686</v>
      </c>
      <c r="N135" s="442">
        <f t="shared" si="12"/>
        <v>207.29747819791487</v>
      </c>
      <c r="O135" s="442">
        <f>IF($N$6="Yes",0,IF(OR(Weather_Site!$C138&lt;0.5,Weather_Site!$C138&gt;0.7084),0,IF(AND($P135&lt;10,$P135&gt;3),0,1)))</f>
        <v>0</v>
      </c>
      <c r="P135" s="442">
        <f t="shared" si="13"/>
        <v>1</v>
      </c>
    </row>
    <row r="136" spans="1:16" x14ac:dyDescent="0.35">
      <c r="A136" s="50" t="str">
        <f>Weather_Site!A139</f>
        <v>Sat</v>
      </c>
      <c r="B136" s="76">
        <f>Weather_Site!B139</f>
        <v>0</v>
      </c>
      <c r="C136" s="77">
        <f>Weather_Site!C139</f>
        <v>0</v>
      </c>
      <c r="D136" s="50">
        <f>Weather_Site!D139</f>
        <v>0</v>
      </c>
      <c r="E136" s="50">
        <f>Weather_Site!E139</f>
        <v>0</v>
      </c>
      <c r="F136" s="50">
        <f>Weather_Site!F139</f>
        <v>0</v>
      </c>
      <c r="G136" s="50">
        <f>Weather_Site!G139</f>
        <v>0</v>
      </c>
      <c r="H136" s="48">
        <f>IF(Weather_Site!M139&lt;180,Weather_Site!M139+180,Weather_Site!M139-180)</f>
        <v>180</v>
      </c>
      <c r="I136" s="51">
        <f t="shared" si="7"/>
        <v>6.87</v>
      </c>
      <c r="J136" s="324">
        <f t="shared" si="8"/>
        <v>5</v>
      </c>
      <c r="K136" s="442">
        <f t="shared" si="9"/>
        <v>0</v>
      </c>
      <c r="L136" s="442">
        <f t="shared" si="10"/>
        <v>207.29747819791487</v>
      </c>
      <c r="M136" s="442">
        <f t="shared" si="11"/>
        <v>1610.9004111768686</v>
      </c>
      <c r="N136" s="442">
        <f t="shared" si="12"/>
        <v>207.29747819791487</v>
      </c>
      <c r="O136" s="442">
        <f>IF($N$6="Yes",0,IF(OR(Weather_Site!$C139&lt;0.5,Weather_Site!$C139&gt;0.7084),0,IF(AND($P136&lt;10,$P136&gt;3),0,1)))</f>
        <v>0</v>
      </c>
      <c r="P136" s="442">
        <f t="shared" si="13"/>
        <v>1</v>
      </c>
    </row>
    <row r="137" spans="1:16" x14ac:dyDescent="0.35">
      <c r="A137" s="50" t="str">
        <f>Weather_Site!A140</f>
        <v>Sat</v>
      </c>
      <c r="B137" s="76">
        <f>Weather_Site!B140</f>
        <v>0</v>
      </c>
      <c r="C137" s="77">
        <f>Weather_Site!C140</f>
        <v>0</v>
      </c>
      <c r="D137" s="50">
        <f>Weather_Site!D140</f>
        <v>0</v>
      </c>
      <c r="E137" s="50">
        <f>Weather_Site!E140</f>
        <v>0</v>
      </c>
      <c r="F137" s="50">
        <f>Weather_Site!F140</f>
        <v>0</v>
      </c>
      <c r="G137" s="50">
        <f>Weather_Site!G140</f>
        <v>0</v>
      </c>
      <c r="H137" s="48">
        <f>IF(Weather_Site!M140&lt;180,Weather_Site!M140+180,Weather_Site!M140-180)</f>
        <v>180</v>
      </c>
      <c r="I137" s="51">
        <f t="shared" si="7"/>
        <v>6.87</v>
      </c>
      <c r="J137" s="324">
        <f t="shared" si="8"/>
        <v>5</v>
      </c>
      <c r="K137" s="442">
        <f t="shared" si="9"/>
        <v>0</v>
      </c>
      <c r="L137" s="442">
        <f t="shared" si="10"/>
        <v>207.29747819791487</v>
      </c>
      <c r="M137" s="442">
        <f t="shared" si="11"/>
        <v>1610.9004111768686</v>
      </c>
      <c r="N137" s="442">
        <f t="shared" si="12"/>
        <v>207.29747819791487</v>
      </c>
      <c r="O137" s="442">
        <f>IF($N$6="Yes",0,IF(OR(Weather_Site!$C140&lt;0.5,Weather_Site!$C140&gt;0.7084),0,IF(AND($P137&lt;10,$P137&gt;3),0,1)))</f>
        <v>0</v>
      </c>
      <c r="P137" s="442">
        <f t="shared" si="13"/>
        <v>1</v>
      </c>
    </row>
    <row r="138" spans="1:16" x14ac:dyDescent="0.35">
      <c r="A138" s="50" t="str">
        <f>Weather_Site!A141</f>
        <v>Sat</v>
      </c>
      <c r="B138" s="76">
        <f>Weather_Site!B141</f>
        <v>0</v>
      </c>
      <c r="C138" s="77">
        <f>Weather_Site!C141</f>
        <v>0</v>
      </c>
      <c r="D138" s="50">
        <f>Weather_Site!D141</f>
        <v>0</v>
      </c>
      <c r="E138" s="50">
        <f>Weather_Site!E141</f>
        <v>0</v>
      </c>
      <c r="F138" s="50">
        <f>Weather_Site!F141</f>
        <v>0</v>
      </c>
      <c r="G138" s="50">
        <f>Weather_Site!G141</f>
        <v>0</v>
      </c>
      <c r="H138" s="48">
        <f>IF(Weather_Site!M141&lt;180,Weather_Site!M141+180,Weather_Site!M141-180)</f>
        <v>180</v>
      </c>
      <c r="I138" s="51">
        <f t="shared" ref="I138:I148" si="14">4.37+0.161*$E138-0.1*($D138-25)-$O138*0.027*$E138</f>
        <v>6.87</v>
      </c>
      <c r="J138" s="324">
        <f t="shared" ref="J138:J148" si="15">$N$5</f>
        <v>5</v>
      </c>
      <c r="K138" s="442">
        <f t="shared" ref="K138:K148" si="16">5.67*($G138/$N$2)^0.91</f>
        <v>0</v>
      </c>
      <c r="L138" s="442">
        <f t="shared" ref="L138:L148" si="17">IF($G138&lt;5,($J138+0.2*(5.67*(5/$N$2)^0.91-$J138)*$G138)*$C$4^0.22*EXP(-0.076*$I138),5.67*($G138/$N$2)^0.91*$C$4^0.22*EXP(-0.076*$I138))*60</f>
        <v>207.29747819791487</v>
      </c>
      <c r="M138" s="442">
        <f t="shared" ref="M138:M148" si="18">516*$L138/1000*7.53*$C$4</f>
        <v>1610.9004111768686</v>
      </c>
      <c r="N138" s="442">
        <f t="shared" ref="N138:N148" si="19">IF($G138&lt;5,($J138+0.2*(5.67*(5*$N$3/$N$2)^0.91-$J138)*$G138)*$C$4^0.22*EXP(-0.076*$I138),5.67*($G138*$N$3/$N$2)^0.91*$C$4^0.22*EXP(-0.076*$I138))*60</f>
        <v>207.29747819791487</v>
      </c>
      <c r="O138" s="442">
        <f>IF($N$6="Yes",0,IF(OR(Weather_Site!$C141&lt;0.5,Weather_Site!$C141&gt;0.7084),0,IF(AND($P138&lt;10,$P138&gt;3),0,1)))</f>
        <v>0</v>
      </c>
      <c r="P138" s="442">
        <f t="shared" ref="P138:P148" si="20">MONTH($B138)</f>
        <v>1</v>
      </c>
    </row>
    <row r="139" spans="1:16" x14ac:dyDescent="0.35">
      <c r="A139" s="29" t="str">
        <f>Weather_Site!A142</f>
        <v>Sat</v>
      </c>
      <c r="B139" s="74">
        <f>Weather_Site!B142</f>
        <v>0</v>
      </c>
      <c r="C139" s="75">
        <f>Weather_Site!C142</f>
        <v>0</v>
      </c>
      <c r="D139" s="29">
        <f>Weather_Site!D142</f>
        <v>0</v>
      </c>
      <c r="E139" s="29">
        <f>Weather_Site!E142</f>
        <v>0</v>
      </c>
      <c r="F139" s="29">
        <f>Weather_Site!F142</f>
        <v>0</v>
      </c>
      <c r="G139" s="29">
        <f>Weather_Site!G142</f>
        <v>0</v>
      </c>
      <c r="H139" s="27">
        <f>IF(Weather_Site!M142&lt;180,Weather_Site!M142+180,Weather_Site!M142-180)</f>
        <v>180</v>
      </c>
      <c r="I139" s="32">
        <f t="shared" si="14"/>
        <v>6.87</v>
      </c>
      <c r="J139" s="293">
        <f t="shared" si="15"/>
        <v>5</v>
      </c>
      <c r="K139" s="5">
        <f t="shared" si="16"/>
        <v>0</v>
      </c>
      <c r="L139" s="5">
        <f t="shared" si="17"/>
        <v>207.29747819791487</v>
      </c>
      <c r="M139" s="5">
        <f t="shared" si="18"/>
        <v>1610.9004111768686</v>
      </c>
      <c r="N139" s="5">
        <f t="shared" si="19"/>
        <v>207.29747819791487</v>
      </c>
      <c r="O139" s="5">
        <f>IF($N$6="Yes",0,IF(OR(Weather_Site!$C142&lt;0.5,Weather_Site!$C142&gt;0.7084),0,IF(AND($P139&lt;10,$P139&gt;3),0,1)))</f>
        <v>0</v>
      </c>
      <c r="P139" s="5">
        <f t="shared" si="20"/>
        <v>1</v>
      </c>
    </row>
    <row r="140" spans="1:16" x14ac:dyDescent="0.35">
      <c r="A140" s="29" t="str">
        <f>Weather_Site!A143</f>
        <v>Sat</v>
      </c>
      <c r="B140" s="74">
        <f>Weather_Site!B143</f>
        <v>0</v>
      </c>
      <c r="C140" s="75">
        <f>Weather_Site!C143</f>
        <v>0</v>
      </c>
      <c r="D140" s="29">
        <f>Weather_Site!D143</f>
        <v>0</v>
      </c>
      <c r="E140" s="29">
        <f>Weather_Site!E143</f>
        <v>0</v>
      </c>
      <c r="F140" s="29">
        <f>Weather_Site!F143</f>
        <v>0</v>
      </c>
      <c r="G140" s="29">
        <f>Weather_Site!G143</f>
        <v>0</v>
      </c>
      <c r="H140" s="27">
        <f>IF(Weather_Site!M143&lt;180,Weather_Site!M143+180,Weather_Site!M143-180)</f>
        <v>180</v>
      </c>
      <c r="I140" s="32">
        <f t="shared" si="14"/>
        <v>6.87</v>
      </c>
      <c r="J140" s="293">
        <f t="shared" si="15"/>
        <v>5</v>
      </c>
      <c r="K140" s="5">
        <f t="shared" si="16"/>
        <v>0</v>
      </c>
      <c r="L140" s="5">
        <f t="shared" si="17"/>
        <v>207.29747819791487</v>
      </c>
      <c r="M140" s="5">
        <f t="shared" si="18"/>
        <v>1610.9004111768686</v>
      </c>
      <c r="N140" s="5">
        <f t="shared" si="19"/>
        <v>207.29747819791487</v>
      </c>
      <c r="O140" s="5">
        <f>IF($N$6="Yes",0,IF(OR(Weather_Site!$C143&lt;0.5,Weather_Site!$C143&gt;0.7084),0,IF(AND($P140&lt;10,$P140&gt;3),0,1)))</f>
        <v>0</v>
      </c>
      <c r="P140" s="5">
        <f t="shared" si="20"/>
        <v>1</v>
      </c>
    </row>
    <row r="141" spans="1:16" x14ac:dyDescent="0.35">
      <c r="A141" s="29" t="str">
        <f>Weather_Site!A144</f>
        <v>Sat</v>
      </c>
      <c r="B141" s="74">
        <f>Weather_Site!B144</f>
        <v>0</v>
      </c>
      <c r="C141" s="75">
        <f>Weather_Site!C144</f>
        <v>0</v>
      </c>
      <c r="D141" s="29">
        <f>Weather_Site!D144</f>
        <v>0</v>
      </c>
      <c r="E141" s="29">
        <f>Weather_Site!E144</f>
        <v>0</v>
      </c>
      <c r="F141" s="29">
        <f>Weather_Site!F144</f>
        <v>0</v>
      </c>
      <c r="G141" s="29">
        <f>Weather_Site!G144</f>
        <v>0</v>
      </c>
      <c r="H141" s="27">
        <f>IF(Weather_Site!M144&lt;180,Weather_Site!M144+180,Weather_Site!M144-180)</f>
        <v>180</v>
      </c>
      <c r="I141" s="32">
        <f t="shared" si="14"/>
        <v>6.87</v>
      </c>
      <c r="J141" s="293">
        <f t="shared" si="15"/>
        <v>5</v>
      </c>
      <c r="K141" s="5">
        <f t="shared" si="16"/>
        <v>0</v>
      </c>
      <c r="L141" s="5">
        <f t="shared" si="17"/>
        <v>207.29747819791487</v>
      </c>
      <c r="M141" s="5">
        <f t="shared" si="18"/>
        <v>1610.9004111768686</v>
      </c>
      <c r="N141" s="5">
        <f t="shared" si="19"/>
        <v>207.29747819791487</v>
      </c>
      <c r="O141" s="5">
        <f>IF($N$6="Yes",0,IF(OR(Weather_Site!$C144&lt;0.5,Weather_Site!$C144&gt;0.7084),0,IF(AND($P141&lt;10,$P141&gt;3),0,1)))</f>
        <v>0</v>
      </c>
      <c r="P141" s="5">
        <f t="shared" si="20"/>
        <v>1</v>
      </c>
    </row>
    <row r="142" spans="1:16" x14ac:dyDescent="0.35">
      <c r="A142" s="29" t="str">
        <f>Weather_Site!A145</f>
        <v>Sat</v>
      </c>
      <c r="B142" s="74">
        <f>Weather_Site!B145</f>
        <v>0</v>
      </c>
      <c r="C142" s="75">
        <f>Weather_Site!C145</f>
        <v>0</v>
      </c>
      <c r="D142" s="29">
        <f>Weather_Site!D145</f>
        <v>0</v>
      </c>
      <c r="E142" s="29">
        <f>Weather_Site!E145</f>
        <v>0</v>
      </c>
      <c r="F142" s="29">
        <f>Weather_Site!F145</f>
        <v>0</v>
      </c>
      <c r="G142" s="29">
        <f>Weather_Site!G145</f>
        <v>0</v>
      </c>
      <c r="H142" s="27">
        <f>IF(Weather_Site!M145&lt;180,Weather_Site!M145+180,Weather_Site!M145-180)</f>
        <v>180</v>
      </c>
      <c r="I142" s="32">
        <f t="shared" si="14"/>
        <v>6.87</v>
      </c>
      <c r="J142" s="293">
        <f t="shared" si="15"/>
        <v>5</v>
      </c>
      <c r="K142" s="5">
        <f t="shared" si="16"/>
        <v>0</v>
      </c>
      <c r="L142" s="5">
        <f t="shared" si="17"/>
        <v>207.29747819791487</v>
      </c>
      <c r="M142" s="5">
        <f t="shared" si="18"/>
        <v>1610.9004111768686</v>
      </c>
      <c r="N142" s="5">
        <f t="shared" si="19"/>
        <v>207.29747819791487</v>
      </c>
      <c r="O142" s="5">
        <f>IF($N$6="Yes",0,IF(OR(Weather_Site!$C145&lt;0.5,Weather_Site!$C145&gt;0.7084),0,IF(AND($P142&lt;10,$P142&gt;3),0,1)))</f>
        <v>0</v>
      </c>
      <c r="P142" s="5">
        <f t="shared" si="20"/>
        <v>1</v>
      </c>
    </row>
    <row r="143" spans="1:16" x14ac:dyDescent="0.35">
      <c r="A143" s="29" t="str">
        <f>Weather_Site!A146</f>
        <v>Sat</v>
      </c>
      <c r="B143" s="74">
        <f>Weather_Site!B146</f>
        <v>0</v>
      </c>
      <c r="C143" s="75">
        <f>Weather_Site!C146</f>
        <v>0</v>
      </c>
      <c r="D143" s="29">
        <f>Weather_Site!D146</f>
        <v>0</v>
      </c>
      <c r="E143" s="29">
        <f>Weather_Site!E146</f>
        <v>0</v>
      </c>
      <c r="F143" s="29">
        <f>Weather_Site!F146</f>
        <v>0</v>
      </c>
      <c r="G143" s="29">
        <f>Weather_Site!G146</f>
        <v>0</v>
      </c>
      <c r="H143" s="27">
        <f>IF(Weather_Site!M146&lt;180,Weather_Site!M146+180,Weather_Site!M146-180)</f>
        <v>180</v>
      </c>
      <c r="I143" s="32">
        <f t="shared" si="14"/>
        <v>6.87</v>
      </c>
      <c r="J143" s="293">
        <f t="shared" si="15"/>
        <v>5</v>
      </c>
      <c r="K143" s="5">
        <f t="shared" si="16"/>
        <v>0</v>
      </c>
      <c r="L143" s="5">
        <f t="shared" si="17"/>
        <v>207.29747819791487</v>
      </c>
      <c r="M143" s="5">
        <f t="shared" si="18"/>
        <v>1610.9004111768686</v>
      </c>
      <c r="N143" s="5">
        <f t="shared" si="19"/>
        <v>207.29747819791487</v>
      </c>
      <c r="O143" s="5">
        <f>IF($N$6="Yes",0,IF(OR(Weather_Site!$C146&lt;0.5,Weather_Site!$C146&gt;0.7084),0,IF(AND($P143&lt;10,$P143&gt;3),0,1)))</f>
        <v>0</v>
      </c>
      <c r="P143" s="5">
        <f t="shared" si="20"/>
        <v>1</v>
      </c>
    </row>
    <row r="144" spans="1:16" x14ac:dyDescent="0.35">
      <c r="A144" s="50" t="str">
        <f>Weather_Site!A147</f>
        <v>Sat</v>
      </c>
      <c r="B144" s="76">
        <f>Weather_Site!B147</f>
        <v>0</v>
      </c>
      <c r="C144" s="77">
        <f>Weather_Site!C147</f>
        <v>0</v>
      </c>
      <c r="D144" s="50">
        <f>Weather_Site!D147</f>
        <v>0</v>
      </c>
      <c r="E144" s="50">
        <f>Weather_Site!E147</f>
        <v>0</v>
      </c>
      <c r="F144" s="50">
        <f>Weather_Site!F147</f>
        <v>0</v>
      </c>
      <c r="G144" s="50">
        <f>Weather_Site!G147</f>
        <v>0</v>
      </c>
      <c r="H144" s="48">
        <f>IF(Weather_Site!M147&lt;180,Weather_Site!M147+180,Weather_Site!M147-180)</f>
        <v>180</v>
      </c>
      <c r="I144" s="51">
        <f t="shared" si="14"/>
        <v>6.87</v>
      </c>
      <c r="J144" s="324">
        <f t="shared" si="15"/>
        <v>5</v>
      </c>
      <c r="K144" s="442">
        <f t="shared" si="16"/>
        <v>0</v>
      </c>
      <c r="L144" s="442">
        <f t="shared" si="17"/>
        <v>207.29747819791487</v>
      </c>
      <c r="M144" s="442">
        <f t="shared" si="18"/>
        <v>1610.9004111768686</v>
      </c>
      <c r="N144" s="442">
        <f t="shared" si="19"/>
        <v>207.29747819791487</v>
      </c>
      <c r="O144" s="442">
        <f>IF($N$6="Yes",0,IF(OR(Weather_Site!$C147&lt;0.5,Weather_Site!$C147&gt;0.7084),0,IF(AND($P144&lt;10,$P144&gt;3),0,1)))</f>
        <v>0</v>
      </c>
      <c r="P144" s="442">
        <f t="shared" si="20"/>
        <v>1</v>
      </c>
    </row>
    <row r="145" spans="1:16" x14ac:dyDescent="0.35">
      <c r="A145" s="50" t="str">
        <f>Weather_Site!A148</f>
        <v>Sat</v>
      </c>
      <c r="B145" s="76">
        <f>Weather_Site!B148</f>
        <v>0</v>
      </c>
      <c r="C145" s="77">
        <f>Weather_Site!C148</f>
        <v>0</v>
      </c>
      <c r="D145" s="50">
        <f>Weather_Site!D148</f>
        <v>0</v>
      </c>
      <c r="E145" s="50">
        <f>Weather_Site!E148</f>
        <v>0</v>
      </c>
      <c r="F145" s="50">
        <f>Weather_Site!F148</f>
        <v>0</v>
      </c>
      <c r="G145" s="50">
        <f>Weather_Site!G148</f>
        <v>0</v>
      </c>
      <c r="H145" s="48">
        <f>IF(Weather_Site!M148&lt;180,Weather_Site!M148+180,Weather_Site!M148-180)</f>
        <v>180</v>
      </c>
      <c r="I145" s="51">
        <f t="shared" si="14"/>
        <v>6.87</v>
      </c>
      <c r="J145" s="324">
        <f t="shared" si="15"/>
        <v>5</v>
      </c>
      <c r="K145" s="442">
        <f t="shared" si="16"/>
        <v>0</v>
      </c>
      <c r="L145" s="442">
        <f t="shared" si="17"/>
        <v>207.29747819791487</v>
      </c>
      <c r="M145" s="442">
        <f t="shared" si="18"/>
        <v>1610.9004111768686</v>
      </c>
      <c r="N145" s="442">
        <f t="shared" si="19"/>
        <v>207.29747819791487</v>
      </c>
      <c r="O145" s="442">
        <f>IF($N$6="Yes",0,IF(OR(Weather_Site!$C148&lt;0.5,Weather_Site!$C148&gt;0.7084),0,IF(AND($P145&lt;10,$P145&gt;3),0,1)))</f>
        <v>0</v>
      </c>
      <c r="P145" s="442">
        <f t="shared" si="20"/>
        <v>1</v>
      </c>
    </row>
    <row r="146" spans="1:16" x14ac:dyDescent="0.35">
      <c r="A146" s="50" t="str">
        <f>Weather_Site!A149</f>
        <v>Sat</v>
      </c>
      <c r="B146" s="76">
        <f>Weather_Site!B149</f>
        <v>0</v>
      </c>
      <c r="C146" s="77">
        <f>Weather_Site!C149</f>
        <v>0</v>
      </c>
      <c r="D146" s="50">
        <f>Weather_Site!D149</f>
        <v>0</v>
      </c>
      <c r="E146" s="50">
        <f>Weather_Site!E149</f>
        <v>0</v>
      </c>
      <c r="F146" s="50">
        <f>Weather_Site!F149</f>
        <v>0</v>
      </c>
      <c r="G146" s="50">
        <f>Weather_Site!G149</f>
        <v>0</v>
      </c>
      <c r="H146" s="48">
        <f>IF(Weather_Site!M149&lt;180,Weather_Site!M149+180,Weather_Site!M149-180)</f>
        <v>180</v>
      </c>
      <c r="I146" s="51">
        <f t="shared" si="14"/>
        <v>6.87</v>
      </c>
      <c r="J146" s="324">
        <f t="shared" si="15"/>
        <v>5</v>
      </c>
      <c r="K146" s="442">
        <f t="shared" si="16"/>
        <v>0</v>
      </c>
      <c r="L146" s="442">
        <f t="shared" si="17"/>
        <v>207.29747819791487</v>
      </c>
      <c r="M146" s="442">
        <f t="shared" si="18"/>
        <v>1610.9004111768686</v>
      </c>
      <c r="N146" s="442">
        <f t="shared" si="19"/>
        <v>207.29747819791487</v>
      </c>
      <c r="O146" s="442">
        <f>IF($N$6="Yes",0,IF(OR(Weather_Site!$C149&lt;0.5,Weather_Site!$C149&gt;0.7084),0,IF(AND($P146&lt;10,$P146&gt;3),0,1)))</f>
        <v>0</v>
      </c>
      <c r="P146" s="442">
        <f t="shared" si="20"/>
        <v>1</v>
      </c>
    </row>
    <row r="147" spans="1:16" x14ac:dyDescent="0.35">
      <c r="A147" s="50" t="str">
        <f>Weather_Site!A150</f>
        <v>Sat</v>
      </c>
      <c r="B147" s="76">
        <f>Weather_Site!B150</f>
        <v>0</v>
      </c>
      <c r="C147" s="77">
        <f>Weather_Site!C150</f>
        <v>0</v>
      </c>
      <c r="D147" s="50">
        <f>Weather_Site!D150</f>
        <v>0</v>
      </c>
      <c r="E147" s="50">
        <f>Weather_Site!E150</f>
        <v>0</v>
      </c>
      <c r="F147" s="50">
        <f>Weather_Site!F150</f>
        <v>0</v>
      </c>
      <c r="G147" s="50">
        <f>Weather_Site!G150</f>
        <v>0</v>
      </c>
      <c r="H147" s="48">
        <f>IF(Weather_Site!M150&lt;180,Weather_Site!M150+180,Weather_Site!M150-180)</f>
        <v>180</v>
      </c>
      <c r="I147" s="51">
        <f t="shared" si="14"/>
        <v>6.87</v>
      </c>
      <c r="J147" s="324">
        <f t="shared" si="15"/>
        <v>5</v>
      </c>
      <c r="K147" s="442">
        <f t="shared" si="16"/>
        <v>0</v>
      </c>
      <c r="L147" s="442">
        <f t="shared" si="17"/>
        <v>207.29747819791487</v>
      </c>
      <c r="M147" s="442">
        <f t="shared" si="18"/>
        <v>1610.9004111768686</v>
      </c>
      <c r="N147" s="442">
        <f t="shared" si="19"/>
        <v>207.29747819791487</v>
      </c>
      <c r="O147" s="442">
        <f>IF($N$6="Yes",0,IF(OR(Weather_Site!$C150&lt;0.5,Weather_Site!$C150&gt;0.7084),0,IF(AND($P147&lt;10,$P147&gt;3),0,1)))</f>
        <v>0</v>
      </c>
      <c r="P147" s="442">
        <f t="shared" si="20"/>
        <v>1</v>
      </c>
    </row>
    <row r="148" spans="1:16" x14ac:dyDescent="0.35">
      <c r="A148" s="50" t="str">
        <f>Weather_Site!A151</f>
        <v>Sat</v>
      </c>
      <c r="B148" s="76">
        <f>Weather_Site!B151</f>
        <v>0</v>
      </c>
      <c r="C148" s="77">
        <f>Weather_Site!C151</f>
        <v>0</v>
      </c>
      <c r="D148" s="50">
        <f>Weather_Site!D151</f>
        <v>0</v>
      </c>
      <c r="E148" s="50">
        <f>Weather_Site!E151</f>
        <v>0</v>
      </c>
      <c r="F148" s="50">
        <f>Weather_Site!F151</f>
        <v>0</v>
      </c>
      <c r="G148" s="50">
        <f>Weather_Site!G151</f>
        <v>0</v>
      </c>
      <c r="H148" s="48">
        <f>IF(Weather_Site!M151&lt;180,Weather_Site!M151+180,Weather_Site!M151-180)</f>
        <v>180</v>
      </c>
      <c r="I148" s="51">
        <f t="shared" si="14"/>
        <v>6.87</v>
      </c>
      <c r="J148" s="324">
        <f t="shared" si="15"/>
        <v>5</v>
      </c>
      <c r="K148" s="442">
        <f t="shared" si="16"/>
        <v>0</v>
      </c>
      <c r="L148" s="442">
        <f t="shared" si="17"/>
        <v>207.29747819791487</v>
      </c>
      <c r="M148" s="442">
        <f t="shared" si="18"/>
        <v>1610.9004111768686</v>
      </c>
      <c r="N148" s="442">
        <f t="shared" si="19"/>
        <v>207.29747819791487</v>
      </c>
      <c r="O148" s="442">
        <f>IF($N$6="Yes",0,IF(OR(Weather_Site!$C151&lt;0.5,Weather_Site!$C151&gt;0.7084),0,IF(AND($P148&lt;10,$P148&gt;3),0,1)))</f>
        <v>0</v>
      </c>
      <c r="P148" s="442">
        <f t="shared" si="20"/>
        <v>1</v>
      </c>
    </row>
    <row r="149" spans="1:16" x14ac:dyDescent="0.35">
      <c r="A149" s="29"/>
      <c r="B149" s="74"/>
      <c r="C149" s="75"/>
      <c r="D149" s="29"/>
      <c r="E149" s="29"/>
      <c r="F149" s="29"/>
      <c r="G149" s="29"/>
      <c r="H149" s="27"/>
      <c r="I149" s="32"/>
      <c r="J149" s="293"/>
      <c r="K149" s="5"/>
      <c r="L149" s="5"/>
      <c r="M149" s="5"/>
      <c r="N149" s="5"/>
      <c r="O149" s="5"/>
      <c r="P149" s="5"/>
    </row>
    <row r="150" spans="1:16" x14ac:dyDescent="0.35">
      <c r="A150" s="29"/>
      <c r="B150" s="74"/>
      <c r="C150" s="75"/>
      <c r="D150" s="29"/>
      <c r="E150" s="29"/>
      <c r="F150" s="29"/>
      <c r="G150" s="29"/>
      <c r="H150" s="27"/>
      <c r="I150" s="32"/>
      <c r="J150" s="293"/>
      <c r="K150" s="5"/>
      <c r="L150" s="5"/>
      <c r="M150" s="5"/>
      <c r="N150" s="5"/>
      <c r="O150" s="5"/>
      <c r="P150" s="5"/>
    </row>
    <row r="151" spans="1:16" x14ac:dyDescent="0.35">
      <c r="A151" s="29"/>
      <c r="B151" s="74"/>
      <c r="C151" s="75"/>
      <c r="D151" s="29"/>
      <c r="E151" s="29"/>
      <c r="F151" s="29"/>
      <c r="G151" s="29"/>
      <c r="H151" s="27"/>
      <c r="I151" s="32"/>
      <c r="J151" s="293"/>
      <c r="K151" s="5"/>
      <c r="L151" s="5"/>
      <c r="M151" s="5"/>
      <c r="N151" s="5"/>
      <c r="O151" s="5"/>
      <c r="P151" s="5"/>
    </row>
    <row r="152" spans="1:16" x14ac:dyDescent="0.35">
      <c r="A152" s="29"/>
      <c r="B152" s="74"/>
      <c r="C152" s="75"/>
      <c r="D152" s="29"/>
      <c r="E152" s="29"/>
      <c r="F152" s="29"/>
      <c r="G152" s="29"/>
      <c r="H152" s="27"/>
      <c r="I152" s="32"/>
      <c r="J152" s="293"/>
      <c r="K152" s="5"/>
      <c r="L152" s="5"/>
      <c r="M152" s="5"/>
      <c r="N152" s="5"/>
      <c r="O152" s="5"/>
      <c r="P152" s="5"/>
    </row>
    <row r="153" spans="1:16" x14ac:dyDescent="0.35">
      <c r="A153" s="29"/>
      <c r="B153" s="74"/>
      <c r="C153" s="75"/>
      <c r="D153" s="29"/>
      <c r="E153" s="29"/>
      <c r="F153" s="29"/>
      <c r="G153" s="29"/>
      <c r="H153" s="27"/>
      <c r="I153" s="32"/>
      <c r="J153" s="293"/>
      <c r="K153" s="5"/>
      <c r="L153" s="5"/>
      <c r="M153" s="5"/>
      <c r="N153" s="5"/>
      <c r="O153" s="5"/>
      <c r="P153" s="5"/>
    </row>
    <row r="154" spans="1:16" x14ac:dyDescent="0.35">
      <c r="A154" s="50"/>
      <c r="B154" s="76"/>
      <c r="C154" s="77"/>
      <c r="D154" s="50"/>
      <c r="E154" s="50"/>
      <c r="F154" s="50"/>
      <c r="G154" s="50"/>
      <c r="H154" s="48"/>
      <c r="I154" s="51"/>
      <c r="J154" s="245"/>
      <c r="K154" s="442"/>
      <c r="L154" s="442"/>
      <c r="M154" s="442"/>
      <c r="N154" s="442"/>
      <c r="O154" s="442"/>
      <c r="P154" s="442"/>
    </row>
    <row r="155" spans="1:16" x14ac:dyDescent="0.35">
      <c r="A155" s="50"/>
      <c r="B155" s="76"/>
      <c r="C155" s="77"/>
      <c r="D155" s="50"/>
      <c r="E155" s="50"/>
      <c r="F155" s="50"/>
      <c r="G155" s="50"/>
      <c r="H155" s="48"/>
      <c r="I155" s="51"/>
      <c r="J155" s="245"/>
      <c r="K155" s="442"/>
      <c r="L155" s="442"/>
      <c r="M155" s="442"/>
      <c r="N155" s="442"/>
      <c r="O155" s="442"/>
      <c r="P155" s="442"/>
    </row>
    <row r="156" spans="1:16" x14ac:dyDescent="0.35">
      <c r="A156" s="50"/>
      <c r="B156" s="76"/>
      <c r="C156" s="77"/>
      <c r="D156" s="50"/>
      <c r="E156" s="50"/>
      <c r="F156" s="50"/>
      <c r="G156" s="50"/>
      <c r="H156" s="48"/>
      <c r="I156" s="51"/>
      <c r="J156" s="245"/>
      <c r="K156" s="442"/>
      <c r="L156" s="442"/>
      <c r="M156" s="442"/>
      <c r="N156" s="442"/>
      <c r="O156" s="442"/>
      <c r="P156" s="442"/>
    </row>
    <row r="157" spans="1:16" x14ac:dyDescent="0.35">
      <c r="A157" s="50"/>
      <c r="B157" s="76"/>
      <c r="C157" s="77"/>
      <c r="D157" s="50"/>
      <c r="E157" s="50"/>
      <c r="F157" s="50"/>
      <c r="G157" s="50"/>
      <c r="H157" s="48"/>
      <c r="I157" s="51"/>
      <c r="J157" s="245"/>
      <c r="K157" s="442"/>
      <c r="L157" s="442"/>
      <c r="M157" s="442"/>
      <c r="N157" s="442"/>
      <c r="O157" s="442"/>
      <c r="P157" s="442"/>
    </row>
    <row r="158" spans="1:16" x14ac:dyDescent="0.35">
      <c r="A158" s="50"/>
      <c r="B158" s="76"/>
      <c r="C158" s="77"/>
      <c r="D158" s="50"/>
      <c r="E158" s="50"/>
      <c r="F158" s="50"/>
      <c r="G158" s="50"/>
      <c r="H158" s="48"/>
      <c r="I158" s="51"/>
      <c r="J158" s="245"/>
      <c r="K158" s="442"/>
      <c r="L158" s="442"/>
      <c r="M158" s="442"/>
      <c r="N158" s="442"/>
      <c r="O158" s="442"/>
      <c r="P158" s="442"/>
    </row>
    <row r="159" spans="1:16" x14ac:dyDescent="0.35">
      <c r="A159" s="29"/>
      <c r="B159" s="74"/>
      <c r="C159" s="75"/>
      <c r="D159" s="29"/>
      <c r="E159" s="29"/>
      <c r="F159" s="29"/>
      <c r="G159" s="29"/>
      <c r="H159" s="27"/>
      <c r="I159" s="32"/>
      <c r="J159" s="5"/>
      <c r="K159" s="5"/>
      <c r="L159" s="5"/>
      <c r="M159" s="5"/>
      <c r="N159" s="5"/>
      <c r="O159" s="5"/>
      <c r="P159" s="5"/>
    </row>
    <row r="160" spans="1:16" x14ac:dyDescent="0.35">
      <c r="A160" s="29"/>
      <c r="B160" s="74"/>
      <c r="C160" s="75"/>
      <c r="D160" s="29"/>
      <c r="E160" s="29"/>
      <c r="F160" s="29"/>
      <c r="G160" s="29"/>
      <c r="H160" s="27"/>
      <c r="I160" s="32"/>
      <c r="J160" s="5"/>
      <c r="K160" s="5"/>
      <c r="L160" s="5"/>
      <c r="M160" s="5"/>
      <c r="N160" s="5"/>
      <c r="O160" s="5"/>
      <c r="P160" s="5"/>
    </row>
    <row r="161" spans="1:16" x14ac:dyDescent="0.35">
      <c r="A161" s="29"/>
      <c r="B161" s="74"/>
      <c r="C161" s="75"/>
      <c r="D161" s="29"/>
      <c r="E161" s="29"/>
      <c r="F161" s="29"/>
      <c r="G161" s="29"/>
      <c r="H161" s="27"/>
      <c r="I161" s="32"/>
      <c r="J161" s="5"/>
      <c r="K161" s="5"/>
      <c r="L161" s="5"/>
      <c r="M161" s="5"/>
      <c r="N161" s="5"/>
      <c r="O161" s="5"/>
      <c r="P161" s="5"/>
    </row>
    <row r="162" spans="1:16" x14ac:dyDescent="0.35">
      <c r="A162" s="29"/>
      <c r="B162" s="74"/>
      <c r="C162" s="75"/>
      <c r="D162" s="29"/>
      <c r="E162" s="29"/>
      <c r="F162" s="29"/>
      <c r="G162" s="29"/>
      <c r="H162" s="27"/>
      <c r="I162" s="32"/>
      <c r="J162" s="5"/>
      <c r="K162" s="5"/>
      <c r="L162" s="5"/>
      <c r="M162" s="5"/>
      <c r="N162" s="5"/>
      <c r="O162" s="5"/>
      <c r="P162" s="5"/>
    </row>
    <row r="163" spans="1:16" x14ac:dyDescent="0.35">
      <c r="A163" s="29"/>
      <c r="B163" s="74"/>
      <c r="C163" s="75"/>
      <c r="D163" s="29"/>
      <c r="E163" s="29"/>
      <c r="F163" s="29"/>
      <c r="G163" s="29"/>
      <c r="H163" s="27"/>
      <c r="I163" s="32"/>
      <c r="J163" s="5"/>
      <c r="K163" s="5"/>
      <c r="L163" s="5"/>
      <c r="M163" s="5"/>
      <c r="N163" s="5"/>
      <c r="O163" s="5"/>
      <c r="P163" s="5"/>
    </row>
    <row r="164" spans="1:16" x14ac:dyDescent="0.35">
      <c r="A164" s="50"/>
      <c r="B164" s="76"/>
      <c r="C164" s="77"/>
      <c r="D164" s="50"/>
      <c r="E164" s="50"/>
      <c r="F164" s="50"/>
      <c r="G164" s="50"/>
      <c r="H164" s="48"/>
      <c r="I164" s="51"/>
      <c r="J164" s="245"/>
      <c r="K164" s="442"/>
      <c r="L164" s="442"/>
      <c r="M164" s="442"/>
      <c r="N164" s="442"/>
      <c r="O164" s="442"/>
      <c r="P164" s="442"/>
    </row>
    <row r="165" spans="1:16" x14ac:dyDescent="0.35">
      <c r="A165" s="50"/>
      <c r="B165" s="76"/>
      <c r="C165" s="77"/>
      <c r="D165" s="50"/>
      <c r="E165" s="50"/>
      <c r="F165" s="50"/>
      <c r="G165" s="50"/>
      <c r="H165" s="48"/>
      <c r="I165" s="51"/>
      <c r="J165" s="245"/>
      <c r="K165" s="442"/>
      <c r="L165" s="442"/>
      <c r="M165" s="442"/>
      <c r="N165" s="442"/>
      <c r="O165" s="442"/>
      <c r="P165" s="442"/>
    </row>
    <row r="166" spans="1:16" x14ac:dyDescent="0.35">
      <c r="A166" s="50"/>
      <c r="B166" s="76"/>
      <c r="C166" s="77"/>
      <c r="D166" s="50"/>
      <c r="E166" s="50"/>
      <c r="F166" s="50"/>
      <c r="G166" s="50"/>
      <c r="H166" s="48"/>
      <c r="I166" s="51"/>
      <c r="J166" s="245"/>
      <c r="K166" s="442"/>
      <c r="L166" s="442"/>
      <c r="M166" s="442"/>
      <c r="N166" s="442"/>
      <c r="O166" s="442"/>
      <c r="P166" s="442"/>
    </row>
    <row r="167" spans="1:16" x14ac:dyDescent="0.35">
      <c r="A167" s="50"/>
      <c r="B167" s="76"/>
      <c r="C167" s="77"/>
      <c r="D167" s="50"/>
      <c r="E167" s="50"/>
      <c r="F167" s="50"/>
      <c r="G167" s="50"/>
      <c r="H167" s="48"/>
      <c r="I167" s="51"/>
      <c r="J167" s="245"/>
      <c r="K167" s="442"/>
      <c r="L167" s="442"/>
      <c r="M167" s="442"/>
      <c r="N167" s="442"/>
      <c r="O167" s="442"/>
      <c r="P167" s="442"/>
    </row>
    <row r="168" spans="1:16" x14ac:dyDescent="0.35">
      <c r="A168" s="50"/>
      <c r="B168" s="76"/>
      <c r="C168" s="77"/>
      <c r="D168" s="50"/>
      <c r="E168" s="50"/>
      <c r="F168" s="50"/>
      <c r="G168" s="50"/>
      <c r="H168" s="48"/>
      <c r="I168" s="51"/>
      <c r="J168" s="245"/>
      <c r="K168" s="442"/>
      <c r="L168" s="442"/>
      <c r="M168" s="442"/>
      <c r="N168" s="442"/>
      <c r="O168" s="442"/>
      <c r="P168" s="442"/>
    </row>
    <row r="169" spans="1:16" x14ac:dyDescent="0.35">
      <c r="A169" s="29"/>
      <c r="B169" s="74"/>
      <c r="C169" s="75"/>
      <c r="D169" s="29"/>
      <c r="E169" s="29"/>
      <c r="F169" s="29"/>
      <c r="G169" s="29"/>
      <c r="H169" s="27"/>
      <c r="I169" s="32"/>
      <c r="J169" s="5"/>
      <c r="K169" s="5"/>
      <c r="L169" s="5"/>
      <c r="M169" s="5"/>
      <c r="N169" s="5"/>
      <c r="O169" s="5"/>
      <c r="P169" s="5"/>
    </row>
    <row r="170" spans="1:16" x14ac:dyDescent="0.35">
      <c r="A170" s="29"/>
      <c r="B170" s="74"/>
      <c r="C170" s="75"/>
      <c r="D170" s="29"/>
      <c r="E170" s="29"/>
      <c r="F170" s="29"/>
      <c r="G170" s="29"/>
      <c r="H170" s="27"/>
      <c r="I170" s="32"/>
      <c r="J170" s="5"/>
      <c r="K170" s="5"/>
      <c r="L170" s="5"/>
      <c r="M170" s="5"/>
      <c r="N170" s="5"/>
      <c r="O170" s="5"/>
      <c r="P170" s="5"/>
    </row>
    <row r="171" spans="1:16" x14ac:dyDescent="0.35">
      <c r="A171" s="29"/>
      <c r="B171" s="74"/>
      <c r="C171" s="75"/>
      <c r="D171" s="29"/>
      <c r="E171" s="29"/>
      <c r="F171" s="29"/>
      <c r="G171" s="29"/>
      <c r="H171" s="27"/>
      <c r="I171" s="32"/>
      <c r="J171" s="5"/>
      <c r="K171" s="5"/>
      <c r="L171" s="5"/>
      <c r="M171" s="5"/>
      <c r="N171" s="5"/>
      <c r="O171" s="5"/>
      <c r="P171" s="5"/>
    </row>
    <row r="172" spans="1:16" x14ac:dyDescent="0.35">
      <c r="A172" s="29"/>
      <c r="B172" s="74"/>
      <c r="C172" s="75"/>
      <c r="D172" s="29"/>
      <c r="E172" s="29"/>
      <c r="F172" s="29"/>
      <c r="G172" s="29"/>
      <c r="H172" s="27"/>
      <c r="I172" s="32"/>
      <c r="J172" s="5"/>
      <c r="K172" s="5"/>
      <c r="L172" s="5"/>
      <c r="M172" s="5"/>
      <c r="N172" s="5"/>
      <c r="O172" s="5"/>
      <c r="P172" s="5"/>
    </row>
    <row r="173" spans="1:16" x14ac:dyDescent="0.35">
      <c r="A173" s="29"/>
      <c r="B173" s="74"/>
      <c r="C173" s="75"/>
      <c r="D173" s="29"/>
      <c r="E173" s="29"/>
      <c r="F173" s="29"/>
      <c r="G173" s="29"/>
      <c r="H173" s="27"/>
      <c r="I173" s="32"/>
      <c r="J173" s="5"/>
      <c r="K173" s="5"/>
      <c r="L173" s="5"/>
      <c r="M173" s="5"/>
      <c r="N173" s="5"/>
      <c r="O173" s="5"/>
      <c r="P173" s="5"/>
    </row>
    <row r="174" spans="1:16" x14ac:dyDescent="0.35">
      <c r="A174" s="50"/>
      <c r="B174" s="76"/>
      <c r="C174" s="77"/>
      <c r="D174" s="50"/>
      <c r="E174" s="50"/>
      <c r="F174" s="50"/>
      <c r="G174" s="50"/>
      <c r="H174" s="48"/>
      <c r="I174" s="51"/>
      <c r="J174" s="245"/>
      <c r="K174" s="442"/>
      <c r="L174" s="442"/>
      <c r="M174" s="442"/>
      <c r="N174" s="442"/>
      <c r="O174" s="442"/>
      <c r="P174" s="442"/>
    </row>
    <row r="175" spans="1:16" x14ac:dyDescent="0.35">
      <c r="A175" s="50"/>
      <c r="B175" s="76"/>
      <c r="C175" s="77"/>
      <c r="D175" s="50"/>
      <c r="E175" s="50"/>
      <c r="F175" s="50"/>
      <c r="G175" s="50"/>
      <c r="H175" s="48"/>
      <c r="I175" s="51"/>
      <c r="J175" s="245"/>
      <c r="K175" s="442"/>
      <c r="L175" s="442"/>
      <c r="M175" s="442"/>
      <c r="N175" s="442"/>
      <c r="O175" s="442"/>
      <c r="P175" s="442"/>
    </row>
    <row r="176" spans="1:16" x14ac:dyDescent="0.35">
      <c r="A176" s="50"/>
      <c r="B176" s="76"/>
      <c r="C176" s="77"/>
      <c r="D176" s="50"/>
      <c r="E176" s="50"/>
      <c r="F176" s="50"/>
      <c r="G176" s="50"/>
      <c r="H176" s="48"/>
      <c r="I176" s="51"/>
      <c r="J176" s="245"/>
      <c r="K176" s="442"/>
      <c r="L176" s="442"/>
      <c r="M176" s="442"/>
      <c r="N176" s="442"/>
      <c r="O176" s="442"/>
      <c r="P176" s="442"/>
    </row>
    <row r="177" spans="1:16" x14ac:dyDescent="0.35">
      <c r="A177" s="50"/>
      <c r="B177" s="76"/>
      <c r="C177" s="77"/>
      <c r="D177" s="50"/>
      <c r="E177" s="50"/>
      <c r="F177" s="50"/>
      <c r="G177" s="50"/>
      <c r="H177" s="48"/>
      <c r="I177" s="51"/>
      <c r="J177" s="245"/>
      <c r="K177" s="442"/>
      <c r="L177" s="442"/>
      <c r="M177" s="442"/>
      <c r="N177" s="442"/>
      <c r="O177" s="442"/>
      <c r="P177" s="442"/>
    </row>
    <row r="178" spans="1:16" x14ac:dyDescent="0.35">
      <c r="A178" s="50"/>
      <c r="B178" s="76"/>
      <c r="C178" s="77"/>
      <c r="D178" s="50"/>
      <c r="E178" s="50"/>
      <c r="F178" s="50"/>
      <c r="G178" s="50"/>
      <c r="H178" s="48"/>
      <c r="I178" s="51"/>
      <c r="J178" s="245"/>
      <c r="K178" s="442"/>
      <c r="L178" s="442"/>
      <c r="M178" s="442"/>
      <c r="N178" s="442"/>
      <c r="O178" s="442"/>
      <c r="P178" s="442"/>
    </row>
    <row r="179" spans="1:16" x14ac:dyDescent="0.35">
      <c r="A179" s="29"/>
      <c r="B179" s="74"/>
      <c r="C179" s="75"/>
      <c r="D179" s="29"/>
      <c r="E179" s="29"/>
      <c r="F179" s="29"/>
      <c r="G179" s="29"/>
      <c r="H179" s="27"/>
      <c r="I179" s="32"/>
      <c r="J179" s="5"/>
      <c r="K179" s="5"/>
      <c r="L179" s="5"/>
      <c r="M179" s="5"/>
      <c r="N179" s="5"/>
      <c r="O179" s="5"/>
      <c r="P179" s="5"/>
    </row>
    <row r="180" spans="1:16" x14ac:dyDescent="0.35">
      <c r="A180" s="29"/>
      <c r="B180" s="74"/>
      <c r="C180" s="75"/>
      <c r="D180" s="29"/>
      <c r="E180" s="29"/>
      <c r="F180" s="29"/>
      <c r="G180" s="29"/>
      <c r="H180" s="27"/>
      <c r="I180" s="32"/>
      <c r="J180" s="5"/>
      <c r="K180" s="5"/>
      <c r="L180" s="5"/>
      <c r="M180" s="5"/>
      <c r="N180" s="5"/>
      <c r="O180" s="5"/>
      <c r="P180" s="5"/>
    </row>
    <row r="181" spans="1:16" x14ac:dyDescent="0.35">
      <c r="A181" s="29"/>
      <c r="B181" s="74"/>
      <c r="C181" s="75"/>
      <c r="D181" s="29"/>
      <c r="E181" s="29"/>
      <c r="F181" s="29"/>
      <c r="G181" s="29"/>
      <c r="H181" s="27"/>
      <c r="I181" s="32"/>
      <c r="J181" s="5"/>
      <c r="K181" s="5"/>
      <c r="L181" s="5"/>
      <c r="M181" s="5"/>
      <c r="N181" s="5"/>
      <c r="O181" s="5"/>
      <c r="P181" s="5"/>
    </row>
    <row r="182" spans="1:16" x14ac:dyDescent="0.35">
      <c r="A182" s="29"/>
      <c r="B182" s="74"/>
      <c r="C182" s="75"/>
      <c r="D182" s="29"/>
      <c r="E182" s="29"/>
      <c r="F182" s="29"/>
      <c r="G182" s="29"/>
      <c r="H182" s="27"/>
      <c r="I182" s="32"/>
      <c r="J182" s="5"/>
      <c r="K182" s="5"/>
      <c r="L182" s="5"/>
      <c r="M182" s="5"/>
      <c r="N182" s="5"/>
      <c r="O182" s="5"/>
      <c r="P182" s="5"/>
    </row>
    <row r="183" spans="1:16" x14ac:dyDescent="0.35">
      <c r="A183" s="29"/>
      <c r="B183" s="74"/>
      <c r="C183" s="75"/>
      <c r="D183" s="29"/>
      <c r="E183" s="29"/>
      <c r="F183" s="29"/>
      <c r="G183" s="29"/>
      <c r="H183" s="27"/>
      <c r="I183" s="32"/>
      <c r="J183" s="5"/>
      <c r="K183" s="5"/>
      <c r="L183" s="5"/>
      <c r="M183" s="5"/>
      <c r="N183" s="5"/>
      <c r="O183" s="5"/>
      <c r="P183" s="5"/>
    </row>
    <row r="184" spans="1:16" x14ac:dyDescent="0.35">
      <c r="A184" s="50"/>
      <c r="B184" s="76"/>
      <c r="C184" s="77"/>
      <c r="D184" s="50"/>
      <c r="E184" s="50"/>
      <c r="F184" s="50"/>
      <c r="G184" s="50"/>
      <c r="H184" s="48"/>
      <c r="I184" s="51"/>
      <c r="J184" s="245"/>
      <c r="K184" s="442"/>
      <c r="L184" s="442"/>
      <c r="M184" s="442"/>
      <c r="N184" s="442"/>
      <c r="O184" s="442"/>
      <c r="P184" s="442"/>
    </row>
    <row r="185" spans="1:16" x14ac:dyDescent="0.35">
      <c r="A185" s="50"/>
      <c r="B185" s="76"/>
      <c r="C185" s="77"/>
      <c r="D185" s="50"/>
      <c r="E185" s="50"/>
      <c r="F185" s="50"/>
      <c r="G185" s="50"/>
      <c r="H185" s="48"/>
      <c r="I185" s="51"/>
      <c r="J185" s="245"/>
      <c r="K185" s="442"/>
      <c r="L185" s="442"/>
      <c r="M185" s="442"/>
      <c r="N185" s="442"/>
      <c r="O185" s="442"/>
      <c r="P185" s="442"/>
    </row>
    <row r="186" spans="1:16" x14ac:dyDescent="0.35">
      <c r="A186" s="50"/>
      <c r="B186" s="76"/>
      <c r="C186" s="77"/>
      <c r="D186" s="50"/>
      <c r="E186" s="50"/>
      <c r="F186" s="50"/>
      <c r="G186" s="50"/>
      <c r="H186" s="48"/>
      <c r="I186" s="51"/>
      <c r="J186" s="245"/>
      <c r="K186" s="442"/>
      <c r="L186" s="442"/>
      <c r="M186" s="442"/>
      <c r="N186" s="442"/>
      <c r="O186" s="442"/>
      <c r="P186" s="442"/>
    </row>
    <row r="187" spans="1:16" x14ac:dyDescent="0.35">
      <c r="A187" s="50"/>
      <c r="B187" s="76"/>
      <c r="C187" s="77"/>
      <c r="D187" s="50"/>
      <c r="E187" s="50"/>
      <c r="F187" s="50"/>
      <c r="G187" s="50"/>
      <c r="H187" s="48"/>
      <c r="I187" s="51"/>
      <c r="J187" s="245"/>
      <c r="K187" s="442"/>
      <c r="L187" s="442"/>
      <c r="M187" s="442"/>
      <c r="N187" s="442"/>
      <c r="O187" s="442"/>
      <c r="P187" s="442"/>
    </row>
    <row r="188" spans="1:16" x14ac:dyDescent="0.35">
      <c r="A188" s="50"/>
      <c r="B188" s="76"/>
      <c r="C188" s="77"/>
      <c r="D188" s="50"/>
      <c r="E188" s="50"/>
      <c r="F188" s="50"/>
      <c r="G188" s="50"/>
      <c r="H188" s="48"/>
      <c r="I188" s="51"/>
      <c r="J188" s="245"/>
      <c r="K188" s="442"/>
      <c r="L188" s="442"/>
      <c r="M188" s="442"/>
      <c r="N188" s="442"/>
      <c r="O188" s="442"/>
      <c r="P188" s="442"/>
    </row>
    <row r="189" spans="1:16" x14ac:dyDescent="0.35">
      <c r="A189" s="29"/>
      <c r="B189" s="74"/>
      <c r="C189" s="75"/>
      <c r="D189" s="29"/>
      <c r="E189" s="29"/>
      <c r="F189" s="29"/>
      <c r="G189" s="29"/>
      <c r="H189" s="27"/>
      <c r="I189" s="32"/>
      <c r="J189" s="5"/>
      <c r="K189" s="5"/>
      <c r="L189" s="5"/>
      <c r="M189" s="5"/>
      <c r="N189" s="5"/>
      <c r="O189" s="5"/>
      <c r="P189" s="5"/>
    </row>
    <row r="190" spans="1:16" x14ac:dyDescent="0.35">
      <c r="A190" s="29"/>
      <c r="B190" s="74"/>
      <c r="C190" s="75"/>
      <c r="D190" s="29"/>
      <c r="E190" s="29"/>
      <c r="F190" s="29"/>
      <c r="G190" s="29"/>
      <c r="H190" s="27"/>
      <c r="I190" s="32"/>
      <c r="J190" s="5"/>
      <c r="K190" s="5"/>
      <c r="L190" s="5"/>
      <c r="M190" s="5"/>
      <c r="N190" s="5"/>
      <c r="O190" s="5"/>
      <c r="P190" s="5"/>
    </row>
    <row r="191" spans="1:16" x14ac:dyDescent="0.35">
      <c r="A191" s="29"/>
      <c r="B191" s="74"/>
      <c r="C191" s="75"/>
      <c r="D191" s="29"/>
      <c r="E191" s="29"/>
      <c r="F191" s="29"/>
      <c r="G191" s="29"/>
      <c r="H191" s="27"/>
      <c r="I191" s="32"/>
      <c r="J191" s="5"/>
      <c r="K191" s="5"/>
      <c r="L191" s="5"/>
      <c r="M191" s="5"/>
      <c r="N191" s="5"/>
      <c r="O191" s="5"/>
      <c r="P191" s="5"/>
    </row>
    <row r="192" spans="1:16" x14ac:dyDescent="0.35">
      <c r="A192" s="29"/>
      <c r="B192" s="74"/>
      <c r="C192" s="75"/>
      <c r="D192" s="29"/>
      <c r="E192" s="29"/>
      <c r="F192" s="29"/>
      <c r="G192" s="29"/>
      <c r="H192" s="27"/>
      <c r="I192" s="32"/>
      <c r="J192" s="5"/>
      <c r="K192" s="5"/>
      <c r="L192" s="5"/>
      <c r="M192" s="5"/>
      <c r="N192" s="5"/>
      <c r="O192" s="5"/>
      <c r="P192" s="5"/>
    </row>
    <row r="193" spans="1:16" x14ac:dyDescent="0.35">
      <c r="A193" s="29"/>
      <c r="B193" s="74"/>
      <c r="C193" s="75"/>
      <c r="D193" s="29"/>
      <c r="E193" s="29"/>
      <c r="F193" s="29"/>
      <c r="G193" s="29"/>
      <c r="H193" s="27"/>
      <c r="I193" s="32"/>
      <c r="J193" s="5"/>
      <c r="K193" s="5"/>
      <c r="L193" s="5"/>
      <c r="M193" s="5"/>
      <c r="N193" s="5"/>
      <c r="O193" s="5"/>
      <c r="P193" s="5"/>
    </row>
    <row r="194" spans="1:16" x14ac:dyDescent="0.35">
      <c r="A194" s="50"/>
      <c r="B194" s="76"/>
      <c r="C194" s="77"/>
      <c r="D194" s="50"/>
      <c r="E194" s="50"/>
      <c r="F194" s="50"/>
      <c r="G194" s="50"/>
      <c r="H194" s="48"/>
      <c r="I194" s="51"/>
      <c r="J194" s="245"/>
      <c r="K194" s="442"/>
      <c r="L194" s="442"/>
      <c r="M194" s="442"/>
      <c r="N194" s="442"/>
      <c r="O194" s="442"/>
      <c r="P194" s="442"/>
    </row>
    <row r="195" spans="1:16" x14ac:dyDescent="0.35">
      <c r="A195" s="50"/>
      <c r="B195" s="76"/>
      <c r="C195" s="77"/>
      <c r="D195" s="50"/>
      <c r="E195" s="50"/>
      <c r="F195" s="50"/>
      <c r="G195" s="50"/>
      <c r="H195" s="48"/>
      <c r="I195" s="51"/>
      <c r="J195" s="245"/>
      <c r="K195" s="442"/>
      <c r="L195" s="442"/>
      <c r="M195" s="442"/>
      <c r="N195" s="442"/>
      <c r="O195" s="442"/>
      <c r="P195" s="442"/>
    </row>
    <row r="196" spans="1:16" x14ac:dyDescent="0.35">
      <c r="A196" s="50"/>
      <c r="B196" s="76"/>
      <c r="C196" s="77"/>
      <c r="D196" s="50"/>
      <c r="E196" s="50"/>
      <c r="F196" s="50"/>
      <c r="G196" s="50"/>
      <c r="H196" s="48"/>
      <c r="I196" s="51"/>
      <c r="J196" s="245"/>
      <c r="K196" s="442"/>
      <c r="L196" s="442"/>
      <c r="M196" s="442"/>
      <c r="N196" s="442"/>
      <c r="O196" s="442"/>
      <c r="P196" s="442"/>
    </row>
    <row r="197" spans="1:16" x14ac:dyDescent="0.35">
      <c r="A197" s="50"/>
      <c r="B197" s="76"/>
      <c r="C197" s="77"/>
      <c r="D197" s="50"/>
      <c r="E197" s="50"/>
      <c r="F197" s="50"/>
      <c r="G197" s="50"/>
      <c r="H197" s="48"/>
      <c r="I197" s="51"/>
      <c r="J197" s="245"/>
      <c r="K197" s="442"/>
      <c r="L197" s="442"/>
      <c r="M197" s="442"/>
      <c r="N197" s="442"/>
      <c r="O197" s="442"/>
      <c r="P197" s="442"/>
    </row>
    <row r="198" spans="1:16" x14ac:dyDescent="0.35">
      <c r="A198" s="50"/>
      <c r="B198" s="76"/>
      <c r="C198" s="77"/>
      <c r="D198" s="50"/>
      <c r="E198" s="50"/>
      <c r="F198" s="50"/>
      <c r="G198" s="50"/>
      <c r="H198" s="48"/>
      <c r="I198" s="51"/>
      <c r="J198" s="245"/>
      <c r="K198" s="442"/>
      <c r="L198" s="442"/>
      <c r="M198" s="442"/>
      <c r="N198" s="442"/>
      <c r="O198" s="442"/>
      <c r="P198" s="442"/>
    </row>
    <row r="199" spans="1:16" x14ac:dyDescent="0.35">
      <c r="A199" s="29"/>
      <c r="B199" s="74"/>
      <c r="C199" s="75"/>
      <c r="D199" s="29"/>
      <c r="E199" s="29"/>
      <c r="F199" s="29"/>
      <c r="G199" s="29"/>
      <c r="H199" s="27"/>
      <c r="I199" s="32"/>
      <c r="J199" s="5"/>
      <c r="K199" s="5"/>
      <c r="L199" s="5"/>
      <c r="M199" s="5"/>
      <c r="N199" s="5"/>
      <c r="O199" s="5"/>
      <c r="P199" s="5"/>
    </row>
    <row r="200" spans="1:16" x14ac:dyDescent="0.35">
      <c r="A200" s="29"/>
      <c r="B200" s="74"/>
      <c r="C200" s="75"/>
      <c r="D200" s="29"/>
      <c r="E200" s="29"/>
      <c r="F200" s="29"/>
      <c r="G200" s="29"/>
      <c r="H200" s="27"/>
      <c r="I200" s="32"/>
      <c r="J200" s="5"/>
      <c r="K200" s="5"/>
      <c r="L200" s="5"/>
      <c r="M200" s="5"/>
      <c r="N200" s="5"/>
      <c r="O200" s="5"/>
      <c r="P200" s="5"/>
    </row>
    <row r="201" spans="1:16" x14ac:dyDescent="0.35">
      <c r="A201" s="29"/>
      <c r="B201" s="74"/>
      <c r="C201" s="75"/>
      <c r="D201" s="29"/>
      <c r="E201" s="29"/>
      <c r="F201" s="29"/>
      <c r="G201" s="29"/>
      <c r="H201" s="27"/>
      <c r="I201" s="32"/>
      <c r="J201" s="5"/>
      <c r="K201" s="5"/>
      <c r="L201" s="5"/>
      <c r="M201" s="5"/>
      <c r="N201" s="5"/>
      <c r="O201" s="5"/>
      <c r="P201" s="5"/>
    </row>
    <row r="202" spans="1:16" x14ac:dyDescent="0.35">
      <c r="A202" s="29"/>
      <c r="B202" s="74"/>
      <c r="C202" s="75"/>
      <c r="D202" s="29"/>
      <c r="E202" s="29"/>
      <c r="F202" s="29"/>
      <c r="G202" s="29"/>
      <c r="H202" s="27"/>
      <c r="I202" s="32"/>
      <c r="J202" s="5"/>
      <c r="K202" s="5"/>
      <c r="L202" s="5"/>
      <c r="M202" s="5"/>
      <c r="N202" s="5"/>
      <c r="O202" s="5"/>
      <c r="P202" s="5"/>
    </row>
    <row r="203" spans="1:16" x14ac:dyDescent="0.35">
      <c r="A203" s="29"/>
      <c r="B203" s="74"/>
      <c r="C203" s="75"/>
      <c r="D203" s="29"/>
      <c r="E203" s="29"/>
      <c r="F203" s="29"/>
      <c r="G203" s="29"/>
      <c r="H203" s="27"/>
      <c r="I203" s="32"/>
      <c r="J203" s="5"/>
      <c r="K203" s="5"/>
      <c r="L203" s="5"/>
      <c r="M203" s="5"/>
      <c r="N203" s="5"/>
      <c r="O203" s="5"/>
      <c r="P203" s="5"/>
    </row>
    <row r="204" spans="1:16" x14ac:dyDescent="0.35">
      <c r="A204" s="29"/>
      <c r="B204" s="74"/>
      <c r="C204" s="75"/>
      <c r="D204" s="29"/>
      <c r="E204" s="29"/>
      <c r="F204" s="29"/>
      <c r="G204" s="29"/>
      <c r="H204" s="27"/>
      <c r="I204" s="32"/>
      <c r="J204" s="5"/>
      <c r="K204" s="5"/>
      <c r="L204" s="5"/>
      <c r="M204" s="5"/>
      <c r="N204" s="5"/>
      <c r="O204" s="5"/>
      <c r="P204" s="5"/>
    </row>
    <row r="205" spans="1:16" x14ac:dyDescent="0.35">
      <c r="A205" s="29"/>
      <c r="B205" s="74"/>
      <c r="C205" s="75"/>
      <c r="D205" s="29"/>
      <c r="E205" s="29"/>
      <c r="F205" s="29"/>
      <c r="G205" s="29"/>
      <c r="H205" s="27"/>
      <c r="I205" s="32"/>
      <c r="J205" s="5"/>
      <c r="K205" s="5"/>
      <c r="L205" s="5"/>
      <c r="M205" s="5"/>
      <c r="N205" s="5"/>
      <c r="O205" s="5"/>
      <c r="P205" s="5"/>
    </row>
    <row r="206" spans="1:16" x14ac:dyDescent="0.35">
      <c r="A206" s="29"/>
      <c r="B206" s="74"/>
      <c r="C206" s="75"/>
      <c r="D206" s="29"/>
      <c r="E206" s="29"/>
      <c r="F206" s="29"/>
      <c r="G206" s="29"/>
      <c r="H206" s="27"/>
      <c r="I206" s="32"/>
      <c r="J206" s="5"/>
      <c r="K206" s="5"/>
      <c r="L206" s="5"/>
      <c r="M206" s="5"/>
      <c r="N206" s="5"/>
      <c r="O206" s="5"/>
      <c r="P206" s="5"/>
    </row>
    <row r="207" spans="1:16" x14ac:dyDescent="0.35">
      <c r="A207" s="29"/>
      <c r="B207" s="74"/>
      <c r="C207" s="75"/>
      <c r="D207" s="29"/>
      <c r="E207" s="29"/>
      <c r="F207" s="29"/>
      <c r="G207" s="29"/>
      <c r="H207" s="27"/>
      <c r="I207" s="32"/>
      <c r="J207" s="5"/>
      <c r="K207" s="5"/>
      <c r="L207" s="5"/>
      <c r="M207" s="5"/>
      <c r="N207" s="5"/>
      <c r="O207" s="5"/>
      <c r="P207" s="5"/>
    </row>
    <row r="208" spans="1:16" x14ac:dyDescent="0.35">
      <c r="A208" s="29"/>
      <c r="B208" s="74"/>
      <c r="C208" s="75"/>
      <c r="D208" s="29"/>
      <c r="E208" s="29"/>
      <c r="F208" s="29"/>
      <c r="G208" s="29"/>
      <c r="H208" s="27"/>
      <c r="I208" s="32"/>
      <c r="J208" s="5"/>
      <c r="K208" s="5"/>
      <c r="L208" s="5"/>
      <c r="M208" s="5"/>
      <c r="N208" s="5"/>
      <c r="O208" s="5"/>
      <c r="P208" s="5"/>
    </row>
    <row r="209" spans="1:16" x14ac:dyDescent="0.35">
      <c r="A209" s="29"/>
      <c r="B209" s="74"/>
      <c r="C209" s="75"/>
      <c r="D209" s="29"/>
      <c r="E209" s="29"/>
      <c r="F209" s="29"/>
      <c r="G209" s="29"/>
      <c r="H209" s="27"/>
      <c r="I209" s="32"/>
      <c r="J209" s="5"/>
      <c r="K209" s="5"/>
      <c r="L209" s="5"/>
      <c r="M209" s="5"/>
      <c r="N209" s="5"/>
      <c r="O209" s="5"/>
      <c r="P209" s="5"/>
    </row>
    <row r="210" spans="1:16" x14ac:dyDescent="0.35">
      <c r="A210" s="29"/>
      <c r="B210" s="74"/>
      <c r="C210" s="75"/>
      <c r="D210" s="29"/>
      <c r="E210" s="29"/>
      <c r="F210" s="29"/>
      <c r="G210" s="29"/>
      <c r="H210" s="27"/>
      <c r="I210" s="32"/>
      <c r="J210" s="5"/>
      <c r="K210" s="5"/>
      <c r="L210" s="5"/>
      <c r="M210" s="5"/>
      <c r="N210" s="5"/>
      <c r="O210" s="5"/>
      <c r="P210" s="5"/>
    </row>
    <row r="211" spans="1:16" x14ac:dyDescent="0.35">
      <c r="A211" s="29"/>
      <c r="B211" s="74"/>
      <c r="C211" s="75"/>
      <c r="D211" s="29"/>
      <c r="E211" s="29"/>
      <c r="F211" s="29"/>
      <c r="G211" s="29"/>
      <c r="H211" s="27"/>
      <c r="I211" s="32"/>
      <c r="J211" s="5"/>
      <c r="K211" s="5"/>
      <c r="L211" s="5"/>
      <c r="M211" s="5"/>
      <c r="N211" s="5"/>
      <c r="O211" s="5"/>
      <c r="P211" s="5"/>
    </row>
    <row r="212" spans="1:16" x14ac:dyDescent="0.35">
      <c r="A212" s="29"/>
      <c r="B212" s="74"/>
      <c r="C212" s="75"/>
      <c r="D212" s="29"/>
      <c r="E212" s="29"/>
      <c r="F212" s="29"/>
      <c r="G212" s="29"/>
      <c r="H212" s="27"/>
      <c r="I212" s="32"/>
      <c r="J212" s="5"/>
      <c r="K212" s="5"/>
      <c r="L212" s="5"/>
      <c r="M212" s="5"/>
      <c r="N212" s="5"/>
      <c r="O212" s="5"/>
      <c r="P212" s="5"/>
    </row>
    <row r="213" spans="1:16" x14ac:dyDescent="0.35">
      <c r="A213" s="29"/>
      <c r="B213" s="74"/>
      <c r="C213" s="75"/>
      <c r="D213" s="29"/>
      <c r="E213" s="29"/>
      <c r="F213" s="29"/>
      <c r="G213" s="29"/>
      <c r="H213" s="27"/>
      <c r="I213" s="32"/>
      <c r="J213" s="5"/>
      <c r="K213" s="5"/>
      <c r="L213" s="5"/>
      <c r="M213" s="5"/>
      <c r="N213" s="5"/>
      <c r="O213" s="5"/>
      <c r="P213" s="5"/>
    </row>
    <row r="214" spans="1:16" x14ac:dyDescent="0.35">
      <c r="A214" s="29"/>
      <c r="B214" s="74"/>
      <c r="C214" s="75"/>
      <c r="D214" s="29"/>
      <c r="E214" s="29"/>
      <c r="F214" s="29"/>
      <c r="G214" s="29"/>
      <c r="H214" s="27"/>
      <c r="I214" s="32"/>
      <c r="J214" s="5"/>
      <c r="K214" s="5"/>
      <c r="L214" s="5"/>
      <c r="M214" s="5"/>
      <c r="N214" s="5"/>
      <c r="O214" s="5"/>
      <c r="P214" s="5"/>
    </row>
    <row r="215" spans="1:16" x14ac:dyDescent="0.35">
      <c r="A215" s="29"/>
      <c r="B215" s="74"/>
      <c r="C215" s="75"/>
      <c r="D215" s="29"/>
      <c r="E215" s="29"/>
      <c r="F215" s="29"/>
      <c r="G215" s="29"/>
      <c r="H215" s="27"/>
      <c r="I215" s="32"/>
      <c r="J215" s="5"/>
      <c r="K215" s="5"/>
      <c r="L215" s="5"/>
      <c r="M215" s="5"/>
      <c r="N215" s="5"/>
      <c r="O215" s="5"/>
      <c r="P215" s="5"/>
    </row>
    <row r="216" spans="1:16" x14ac:dyDescent="0.35">
      <c r="A216" s="29"/>
      <c r="B216" s="74"/>
      <c r="C216" s="75"/>
      <c r="D216" s="29"/>
      <c r="E216" s="29"/>
      <c r="F216" s="29"/>
      <c r="G216" s="29"/>
      <c r="H216" s="27"/>
      <c r="I216" s="32"/>
      <c r="J216" s="5"/>
      <c r="K216" s="5"/>
      <c r="L216" s="5"/>
      <c r="M216" s="5"/>
      <c r="N216" s="5"/>
      <c r="O216" s="5"/>
      <c r="P216" s="5"/>
    </row>
    <row r="217" spans="1:16" x14ac:dyDescent="0.35">
      <c r="A217" s="29"/>
      <c r="B217" s="74"/>
      <c r="C217" s="75"/>
      <c r="D217" s="29"/>
      <c r="E217" s="29"/>
      <c r="F217" s="29"/>
      <c r="G217" s="29"/>
      <c r="H217" s="27"/>
      <c r="I217" s="32"/>
      <c r="J217" s="5"/>
      <c r="K217" s="5"/>
      <c r="L217" s="5"/>
      <c r="M217" s="5"/>
      <c r="N217" s="5"/>
      <c r="O217" s="5"/>
      <c r="P217" s="5"/>
    </row>
    <row r="218" spans="1:16" x14ac:dyDescent="0.35">
      <c r="A218" s="29"/>
      <c r="B218" s="74"/>
      <c r="C218" s="75"/>
      <c r="D218" s="29"/>
      <c r="E218" s="29"/>
      <c r="F218" s="29"/>
      <c r="G218" s="29"/>
      <c r="H218" s="27"/>
      <c r="I218" s="32"/>
      <c r="J218" s="5"/>
      <c r="K218" s="5"/>
      <c r="L218" s="5"/>
      <c r="M218" s="5"/>
      <c r="N218" s="5"/>
      <c r="O218" s="5"/>
      <c r="P218" s="5"/>
    </row>
    <row r="219" spans="1:16" x14ac:dyDescent="0.35">
      <c r="A219" s="29"/>
      <c r="B219" s="74"/>
      <c r="C219" s="75"/>
      <c r="D219" s="29"/>
      <c r="E219" s="29"/>
      <c r="F219" s="29"/>
      <c r="G219" s="29"/>
      <c r="H219" s="27"/>
      <c r="I219" s="32"/>
      <c r="J219" s="5"/>
      <c r="K219" s="5"/>
      <c r="L219" s="5"/>
      <c r="M219" s="5"/>
      <c r="N219" s="5"/>
      <c r="O219" s="5"/>
      <c r="P219" s="5"/>
    </row>
    <row r="220" spans="1:16" x14ac:dyDescent="0.35">
      <c r="A220" s="29"/>
      <c r="B220" s="74"/>
      <c r="C220" s="75"/>
      <c r="D220" s="29"/>
      <c r="E220" s="29"/>
      <c r="F220" s="29"/>
      <c r="G220" s="29"/>
      <c r="H220" s="27"/>
      <c r="I220" s="32"/>
      <c r="J220" s="5"/>
      <c r="K220" s="5"/>
      <c r="L220" s="5"/>
      <c r="M220" s="5"/>
      <c r="N220" s="5"/>
      <c r="O220" s="5"/>
      <c r="P220" s="5"/>
    </row>
    <row r="221" spans="1:16" x14ac:dyDescent="0.35">
      <c r="A221" s="29"/>
      <c r="B221" s="74"/>
      <c r="C221" s="75"/>
      <c r="D221" s="29"/>
      <c r="E221" s="29"/>
      <c r="F221" s="29"/>
      <c r="G221" s="29"/>
      <c r="H221" s="27"/>
      <c r="I221" s="32"/>
      <c r="J221" s="5"/>
      <c r="K221" s="5"/>
      <c r="L221" s="5"/>
      <c r="M221" s="5"/>
      <c r="N221" s="5"/>
      <c r="O221" s="5"/>
      <c r="P221" s="5"/>
    </row>
    <row r="222" spans="1:16" x14ac:dyDescent="0.35">
      <c r="A222" s="29"/>
      <c r="B222" s="74"/>
      <c r="C222" s="75"/>
      <c r="D222" s="29"/>
      <c r="E222" s="29"/>
      <c r="F222" s="29"/>
      <c r="G222" s="29"/>
      <c r="H222" s="27"/>
      <c r="I222" s="32"/>
      <c r="J222" s="5"/>
      <c r="K222" s="5"/>
      <c r="L222" s="5"/>
      <c r="M222" s="5"/>
      <c r="N222" s="5"/>
      <c r="O222" s="5"/>
      <c r="P222" s="5"/>
    </row>
    <row r="223" spans="1:16" x14ac:dyDescent="0.35">
      <c r="A223" s="29"/>
      <c r="B223" s="74"/>
      <c r="C223" s="75"/>
      <c r="D223" s="29"/>
      <c r="E223" s="29"/>
      <c r="F223" s="29"/>
      <c r="G223" s="29"/>
      <c r="H223" s="27"/>
      <c r="I223" s="32"/>
      <c r="J223" s="5"/>
      <c r="K223" s="5"/>
      <c r="L223" s="5"/>
      <c r="M223" s="5"/>
      <c r="N223" s="5"/>
      <c r="O223" s="5"/>
      <c r="P223" s="5"/>
    </row>
    <row r="224" spans="1:16" x14ac:dyDescent="0.35">
      <c r="A224" s="29"/>
      <c r="B224" s="74"/>
      <c r="C224" s="75"/>
      <c r="D224" s="29"/>
      <c r="E224" s="29"/>
      <c r="F224" s="29"/>
      <c r="G224" s="29"/>
      <c r="H224" s="27"/>
      <c r="I224" s="32"/>
      <c r="J224" s="5"/>
      <c r="K224" s="5"/>
      <c r="L224" s="5"/>
      <c r="M224" s="5"/>
      <c r="N224" s="5"/>
      <c r="O224" s="5"/>
      <c r="P224" s="5"/>
    </row>
    <row r="225" spans="1:16" x14ac:dyDescent="0.35">
      <c r="A225" s="29"/>
      <c r="B225" s="74"/>
      <c r="C225" s="75"/>
      <c r="D225" s="29"/>
      <c r="E225" s="29"/>
      <c r="F225" s="29"/>
      <c r="G225" s="29"/>
      <c r="H225" s="27"/>
      <c r="I225" s="32"/>
      <c r="J225" s="5"/>
      <c r="K225" s="5"/>
      <c r="L225" s="5"/>
      <c r="M225" s="5"/>
      <c r="N225" s="5"/>
      <c r="O225" s="5"/>
      <c r="P225" s="5"/>
    </row>
    <row r="226" spans="1:16" x14ac:dyDescent="0.35">
      <c r="A226" s="29"/>
      <c r="B226" s="74"/>
      <c r="C226" s="75"/>
      <c r="D226" s="29"/>
      <c r="E226" s="29"/>
      <c r="F226" s="29"/>
      <c r="G226" s="29"/>
      <c r="H226" s="27"/>
      <c r="I226" s="32"/>
      <c r="J226" s="5"/>
      <c r="K226" s="5"/>
      <c r="L226" s="5"/>
      <c r="M226" s="5"/>
      <c r="N226" s="5"/>
      <c r="O226" s="5"/>
      <c r="P226" s="5"/>
    </row>
    <row r="227" spans="1:16" x14ac:dyDescent="0.35">
      <c r="A227" s="29"/>
      <c r="B227" s="74"/>
      <c r="C227" s="75"/>
      <c r="D227" s="29"/>
      <c r="E227" s="29"/>
      <c r="F227" s="29"/>
      <c r="G227" s="29"/>
      <c r="H227" s="27"/>
      <c r="I227" s="32"/>
      <c r="J227" s="5"/>
      <c r="K227" s="5"/>
      <c r="L227" s="5"/>
      <c r="M227" s="5"/>
      <c r="N227" s="5"/>
      <c r="O227" s="5"/>
      <c r="P227" s="5"/>
    </row>
    <row r="228" spans="1:16" x14ac:dyDescent="0.35">
      <c r="A228" s="29"/>
      <c r="B228" s="74"/>
      <c r="C228" s="75"/>
      <c r="D228" s="29"/>
      <c r="E228" s="29"/>
      <c r="F228" s="29"/>
      <c r="G228" s="29"/>
      <c r="H228" s="27"/>
      <c r="I228" s="32"/>
      <c r="J228" s="5"/>
      <c r="K228" s="5"/>
      <c r="L228" s="5"/>
      <c r="M228" s="5"/>
      <c r="N228" s="5"/>
      <c r="O228" s="5"/>
      <c r="P228" s="5"/>
    </row>
    <row r="229" spans="1:16" x14ac:dyDescent="0.35">
      <c r="A229" s="29"/>
      <c r="B229" s="74"/>
      <c r="C229" s="75"/>
      <c r="D229" s="29"/>
      <c r="E229" s="29"/>
      <c r="F229" s="29"/>
      <c r="G229" s="29"/>
      <c r="H229" s="27"/>
      <c r="I229" s="32"/>
      <c r="J229" s="5"/>
      <c r="K229" s="5"/>
      <c r="L229" s="5"/>
      <c r="M229" s="5"/>
      <c r="N229" s="5"/>
      <c r="O229" s="5"/>
      <c r="P229" s="5"/>
    </row>
    <row r="230" spans="1:16" x14ac:dyDescent="0.35">
      <c r="A230" s="29"/>
      <c r="B230" s="74"/>
      <c r="C230" s="75"/>
      <c r="D230" s="29"/>
      <c r="E230" s="29"/>
      <c r="F230" s="29"/>
      <c r="G230" s="29"/>
      <c r="H230" s="27"/>
      <c r="I230" s="32"/>
      <c r="J230" s="5"/>
      <c r="K230" s="5"/>
      <c r="L230" s="5"/>
      <c r="M230" s="5"/>
      <c r="N230" s="5"/>
      <c r="O230" s="5"/>
      <c r="P230" s="5"/>
    </row>
    <row r="231" spans="1:16" x14ac:dyDescent="0.35">
      <c r="A231" s="29"/>
      <c r="B231" s="74"/>
      <c r="C231" s="75"/>
      <c r="D231" s="29"/>
      <c r="E231" s="29"/>
      <c r="F231" s="29"/>
      <c r="G231" s="29"/>
      <c r="H231" s="27"/>
      <c r="I231" s="32"/>
      <c r="J231" s="5"/>
      <c r="K231" s="5"/>
      <c r="L231" s="5"/>
      <c r="M231" s="5"/>
      <c r="N231" s="5"/>
      <c r="O231" s="5"/>
      <c r="P231" s="5"/>
    </row>
    <row r="232" spans="1:16" x14ac:dyDescent="0.35">
      <c r="A232" s="29"/>
      <c r="B232" s="74"/>
      <c r="C232" s="75"/>
      <c r="D232" s="29"/>
      <c r="E232" s="29"/>
      <c r="F232" s="29"/>
      <c r="G232" s="29"/>
      <c r="H232" s="27"/>
      <c r="I232" s="32"/>
      <c r="J232" s="5"/>
      <c r="K232" s="5"/>
      <c r="L232" s="5"/>
      <c r="M232" s="5"/>
      <c r="N232" s="5"/>
      <c r="O232" s="5"/>
      <c r="P232" s="5"/>
    </row>
    <row r="233" spans="1:16" x14ac:dyDescent="0.35">
      <c r="A233" s="29"/>
      <c r="B233" s="74"/>
      <c r="C233" s="75"/>
      <c r="D233" s="29"/>
      <c r="E233" s="29"/>
      <c r="F233" s="29"/>
      <c r="G233" s="29"/>
      <c r="H233" s="27"/>
      <c r="I233" s="32"/>
      <c r="J233" s="5"/>
      <c r="K233" s="5"/>
      <c r="L233" s="5"/>
      <c r="M233" s="5"/>
      <c r="N233" s="5"/>
      <c r="O233" s="5"/>
      <c r="P233" s="5"/>
    </row>
    <row r="234" spans="1:16" x14ac:dyDescent="0.35">
      <c r="A234" s="29"/>
      <c r="B234" s="74"/>
      <c r="C234" s="75"/>
      <c r="D234" s="29"/>
      <c r="E234" s="29"/>
      <c r="F234" s="29"/>
      <c r="G234" s="29"/>
      <c r="H234" s="27"/>
      <c r="I234" s="32"/>
      <c r="J234" s="5"/>
      <c r="K234" s="5"/>
      <c r="L234" s="5"/>
      <c r="M234" s="5"/>
      <c r="N234" s="5"/>
      <c r="O234" s="5"/>
      <c r="P234" s="5"/>
    </row>
    <row r="235" spans="1:16" x14ac:dyDescent="0.35">
      <c r="A235" s="29"/>
      <c r="B235" s="74"/>
      <c r="C235" s="75"/>
      <c r="D235" s="29"/>
      <c r="E235" s="29"/>
      <c r="F235" s="29"/>
      <c r="G235" s="29"/>
      <c r="H235" s="27"/>
      <c r="I235" s="32"/>
      <c r="J235" s="5"/>
      <c r="K235" s="5"/>
      <c r="L235" s="5"/>
      <c r="M235" s="5"/>
      <c r="N235" s="5"/>
      <c r="O235" s="5"/>
      <c r="P235" s="5"/>
    </row>
    <row r="236" spans="1:16" x14ac:dyDescent="0.35">
      <c r="A236" s="29"/>
      <c r="B236" s="74"/>
      <c r="C236" s="75"/>
      <c r="D236" s="29"/>
      <c r="E236" s="29"/>
      <c r="F236" s="29"/>
      <c r="G236" s="29"/>
      <c r="H236" s="27"/>
      <c r="I236" s="32"/>
      <c r="J236" s="5"/>
      <c r="K236" s="5"/>
      <c r="L236" s="5"/>
      <c r="M236" s="5"/>
      <c r="N236" s="5"/>
      <c r="O236" s="5"/>
      <c r="P236" s="5"/>
    </row>
    <row r="237" spans="1:16" x14ac:dyDescent="0.35">
      <c r="A237" s="29"/>
      <c r="B237" s="74"/>
      <c r="C237" s="75"/>
      <c r="D237" s="29"/>
      <c r="E237" s="29"/>
      <c r="F237" s="29"/>
      <c r="G237" s="29"/>
      <c r="H237" s="27"/>
      <c r="I237" s="32"/>
      <c r="J237" s="5"/>
      <c r="K237" s="5"/>
      <c r="L237" s="5"/>
      <c r="M237" s="5"/>
      <c r="N237" s="5"/>
      <c r="O237" s="5"/>
      <c r="P237" s="5"/>
    </row>
    <row r="238" spans="1:16" x14ac:dyDescent="0.35">
      <c r="A238" s="29"/>
      <c r="B238" s="74"/>
      <c r="C238" s="75"/>
      <c r="D238" s="29"/>
      <c r="E238" s="29"/>
      <c r="F238" s="29"/>
      <c r="G238" s="29"/>
      <c r="H238" s="27"/>
      <c r="I238" s="32"/>
      <c r="J238" s="5"/>
      <c r="K238" s="5"/>
      <c r="L238" s="5"/>
      <c r="M238" s="5"/>
      <c r="N238" s="5"/>
      <c r="O238" s="5"/>
      <c r="P238" s="5"/>
    </row>
    <row r="239" spans="1:16" x14ac:dyDescent="0.35">
      <c r="A239" s="29"/>
      <c r="B239" s="74"/>
      <c r="C239" s="75"/>
      <c r="D239" s="29"/>
      <c r="E239" s="29"/>
      <c r="F239" s="29"/>
      <c r="G239" s="29"/>
      <c r="H239" s="27"/>
      <c r="I239" s="32"/>
      <c r="J239" s="5"/>
      <c r="K239" s="5"/>
      <c r="L239" s="5"/>
      <c r="M239" s="5"/>
      <c r="N239" s="5"/>
      <c r="O239" s="5"/>
      <c r="P239" s="5"/>
    </row>
    <row r="240" spans="1:16" x14ac:dyDescent="0.35">
      <c r="A240" s="29"/>
      <c r="B240" s="74"/>
      <c r="C240" s="75"/>
      <c r="D240" s="29"/>
      <c r="E240" s="29"/>
      <c r="F240" s="29"/>
      <c r="G240" s="29"/>
      <c r="H240" s="27"/>
      <c r="I240" s="32"/>
      <c r="J240" s="5"/>
      <c r="K240" s="5"/>
      <c r="L240" s="5"/>
      <c r="M240" s="5"/>
      <c r="N240" s="5"/>
      <c r="O240" s="5"/>
      <c r="P240" s="5"/>
    </row>
    <row r="241" spans="1:16" x14ac:dyDescent="0.35">
      <c r="A241" s="29"/>
      <c r="B241" s="74"/>
      <c r="C241" s="75"/>
      <c r="D241" s="29"/>
      <c r="E241" s="29"/>
      <c r="F241" s="29"/>
      <c r="G241" s="29"/>
      <c r="H241" s="27"/>
      <c r="I241" s="32"/>
      <c r="J241" s="5"/>
      <c r="K241" s="5"/>
      <c r="L241" s="5"/>
      <c r="M241" s="5"/>
      <c r="N241" s="5"/>
      <c r="O241" s="5"/>
      <c r="P241" s="5"/>
    </row>
    <row r="242" spans="1:16" x14ac:dyDescent="0.35">
      <c r="A242" s="29"/>
      <c r="B242" s="74"/>
      <c r="C242" s="75"/>
      <c r="D242" s="29"/>
      <c r="E242" s="29"/>
      <c r="F242" s="29"/>
      <c r="G242" s="29"/>
      <c r="H242" s="27"/>
      <c r="I242" s="32"/>
      <c r="J242" s="5"/>
      <c r="K242" s="5"/>
      <c r="L242" s="5"/>
      <c r="M242" s="5"/>
      <c r="N242" s="5"/>
      <c r="O242" s="5"/>
      <c r="P242" s="5"/>
    </row>
    <row r="243" spans="1:16" x14ac:dyDescent="0.35">
      <c r="A243" s="29"/>
      <c r="B243" s="74"/>
      <c r="C243" s="75"/>
      <c r="D243" s="29"/>
      <c r="E243" s="29"/>
      <c r="F243" s="29"/>
      <c r="G243" s="29"/>
      <c r="H243" s="27"/>
      <c r="I243" s="32"/>
      <c r="J243" s="5"/>
      <c r="K243" s="5"/>
      <c r="L243" s="5"/>
      <c r="M243" s="5"/>
      <c r="N243" s="5"/>
      <c r="O243" s="5"/>
      <c r="P243" s="5"/>
    </row>
    <row r="244" spans="1:16" x14ac:dyDescent="0.35">
      <c r="A244" s="29"/>
      <c r="B244" s="74"/>
      <c r="C244" s="75"/>
      <c r="D244" s="29"/>
      <c r="E244" s="29"/>
      <c r="F244" s="29"/>
      <c r="G244" s="29"/>
      <c r="H244" s="27"/>
      <c r="I244" s="32"/>
      <c r="J244" s="5"/>
      <c r="K244" s="5"/>
      <c r="L244" s="5"/>
      <c r="M244" s="5"/>
      <c r="N244" s="5"/>
      <c r="O244" s="5"/>
      <c r="P244" s="5"/>
    </row>
    <row r="245" spans="1:16" x14ac:dyDescent="0.35">
      <c r="A245" s="29"/>
      <c r="B245" s="74"/>
      <c r="C245" s="75"/>
      <c r="D245" s="29"/>
      <c r="E245" s="29"/>
      <c r="F245" s="29"/>
      <c r="G245" s="29"/>
      <c r="H245" s="27"/>
      <c r="I245" s="32"/>
      <c r="J245" s="5"/>
      <c r="K245" s="5"/>
      <c r="L245" s="5"/>
      <c r="M245" s="5"/>
      <c r="N245" s="5"/>
      <c r="O245" s="5"/>
      <c r="P245" s="5"/>
    </row>
    <row r="246" spans="1:16" x14ac:dyDescent="0.35">
      <c r="A246" s="29"/>
      <c r="B246" s="74"/>
      <c r="C246" s="75"/>
      <c r="D246" s="29"/>
      <c r="E246" s="29"/>
      <c r="F246" s="29"/>
      <c r="G246" s="29"/>
      <c r="H246" s="27"/>
      <c r="I246" s="32"/>
      <c r="J246" s="5"/>
      <c r="K246" s="5"/>
      <c r="L246" s="5"/>
      <c r="M246" s="5"/>
      <c r="N246" s="5"/>
      <c r="O246" s="5"/>
      <c r="P246" s="5"/>
    </row>
    <row r="247" spans="1:16" x14ac:dyDescent="0.35">
      <c r="A247" s="29"/>
      <c r="B247" s="74"/>
      <c r="C247" s="75"/>
      <c r="D247" s="29"/>
      <c r="E247" s="29"/>
      <c r="F247" s="29"/>
      <c r="G247" s="29"/>
      <c r="H247" s="27"/>
      <c r="I247" s="32"/>
      <c r="J247" s="5"/>
      <c r="K247" s="5"/>
      <c r="L247" s="5"/>
      <c r="M247" s="5"/>
      <c r="N247" s="5"/>
      <c r="O247" s="5"/>
      <c r="P247" s="5"/>
    </row>
    <row r="248" spans="1:16" x14ac:dyDescent="0.35">
      <c r="A248" s="29"/>
      <c r="B248" s="74"/>
      <c r="C248" s="75"/>
      <c r="D248" s="29"/>
      <c r="E248" s="29"/>
      <c r="F248" s="29"/>
      <c r="G248" s="29"/>
      <c r="H248" s="27"/>
      <c r="I248" s="32"/>
      <c r="J248" s="5"/>
      <c r="K248" s="5"/>
      <c r="L248" s="5"/>
      <c r="M248" s="5"/>
      <c r="N248" s="5"/>
      <c r="O248" s="5"/>
      <c r="P248" s="5"/>
    </row>
    <row r="249" spans="1:16" x14ac:dyDescent="0.35">
      <c r="A249" s="29"/>
      <c r="B249" s="74"/>
      <c r="C249" s="75"/>
      <c r="D249" s="29"/>
      <c r="E249" s="29"/>
      <c r="F249" s="29"/>
      <c r="G249" s="29"/>
      <c r="H249" s="27"/>
      <c r="I249" s="32"/>
      <c r="J249" s="5"/>
      <c r="K249" s="5"/>
      <c r="L249" s="5"/>
      <c r="M249" s="5"/>
      <c r="N249" s="5"/>
      <c r="O249" s="5"/>
      <c r="P249" s="5"/>
    </row>
    <row r="250" spans="1:16" x14ac:dyDescent="0.35">
      <c r="A250" s="29"/>
      <c r="B250" s="74"/>
      <c r="C250" s="75"/>
      <c r="D250" s="29"/>
      <c r="E250" s="29"/>
      <c r="F250" s="29"/>
      <c r="G250" s="29"/>
      <c r="H250" s="27"/>
      <c r="I250" s="32"/>
      <c r="J250" s="5"/>
      <c r="K250" s="5"/>
      <c r="L250" s="5"/>
      <c r="M250" s="5"/>
      <c r="N250" s="5"/>
      <c r="O250" s="5"/>
      <c r="P250" s="5"/>
    </row>
    <row r="251" spans="1:16" x14ac:dyDescent="0.35">
      <c r="A251" s="29"/>
      <c r="B251" s="74"/>
      <c r="C251" s="75"/>
      <c r="D251" s="29"/>
      <c r="E251" s="29"/>
      <c r="F251" s="29"/>
      <c r="G251" s="29"/>
      <c r="H251" s="27"/>
      <c r="I251" s="32"/>
      <c r="J251" s="5"/>
      <c r="K251" s="5"/>
      <c r="L251" s="5"/>
      <c r="M251" s="5"/>
      <c r="N251" s="5"/>
      <c r="O251" s="5"/>
      <c r="P251" s="5"/>
    </row>
    <row r="252" spans="1:16" x14ac:dyDescent="0.35">
      <c r="A252" s="29"/>
      <c r="B252" s="74"/>
      <c r="C252" s="75"/>
      <c r="D252" s="29"/>
      <c r="E252" s="29"/>
      <c r="F252" s="29"/>
      <c r="G252" s="29"/>
      <c r="H252" s="27"/>
      <c r="I252" s="32"/>
      <c r="J252" s="5"/>
      <c r="K252" s="5"/>
      <c r="L252" s="5"/>
      <c r="M252" s="5"/>
      <c r="N252" s="5"/>
      <c r="O252" s="5"/>
      <c r="P252" s="5"/>
    </row>
    <row r="253" spans="1:16" x14ac:dyDescent="0.35">
      <c r="A253" s="29"/>
      <c r="B253" s="74"/>
      <c r="C253" s="75"/>
      <c r="D253" s="29"/>
      <c r="E253" s="29"/>
      <c r="F253" s="29"/>
      <c r="G253" s="29"/>
      <c r="H253" s="27"/>
      <c r="I253" s="32"/>
      <c r="J253" s="5"/>
      <c r="K253" s="5"/>
      <c r="L253" s="5"/>
      <c r="M253" s="5"/>
      <c r="N253" s="5"/>
      <c r="O253" s="5"/>
      <c r="P253" s="5"/>
    </row>
    <row r="254" spans="1:16" x14ac:dyDescent="0.35">
      <c r="A254" s="29"/>
      <c r="B254" s="74"/>
      <c r="C254" s="75"/>
      <c r="D254" s="29"/>
      <c r="E254" s="29"/>
      <c r="F254" s="29"/>
      <c r="G254" s="29"/>
      <c r="H254" s="27"/>
      <c r="I254" s="32"/>
      <c r="J254" s="5"/>
      <c r="K254" s="5"/>
      <c r="L254" s="5"/>
      <c r="M254" s="5"/>
      <c r="N254" s="5"/>
      <c r="O254" s="5"/>
      <c r="P254" s="5"/>
    </row>
    <row r="255" spans="1:16" x14ac:dyDescent="0.35">
      <c r="A255" s="29"/>
      <c r="B255" s="74"/>
      <c r="C255" s="75"/>
      <c r="D255" s="29"/>
      <c r="E255" s="29"/>
      <c r="F255" s="29"/>
      <c r="G255" s="29"/>
      <c r="H255" s="27"/>
      <c r="I255" s="32"/>
      <c r="J255" s="5"/>
      <c r="K255" s="5"/>
      <c r="L255" s="5"/>
      <c r="M255" s="5"/>
      <c r="N255" s="5"/>
      <c r="O255" s="5"/>
      <c r="P255" s="5"/>
    </row>
    <row r="256" spans="1:16" x14ac:dyDescent="0.35">
      <c r="A256" s="29"/>
      <c r="B256" s="74"/>
      <c r="C256" s="75"/>
      <c r="D256" s="29"/>
      <c r="E256" s="29"/>
      <c r="F256" s="29"/>
      <c r="G256" s="29"/>
      <c r="H256" s="27"/>
      <c r="I256" s="32"/>
      <c r="J256" s="5"/>
      <c r="K256" s="5"/>
      <c r="L256" s="5"/>
      <c r="M256" s="5"/>
      <c r="N256" s="5"/>
      <c r="O256" s="5"/>
      <c r="P256" s="5"/>
    </row>
    <row r="257" spans="1:16" x14ac:dyDescent="0.35">
      <c r="A257" s="29"/>
      <c r="B257" s="74"/>
      <c r="C257" s="75"/>
      <c r="D257" s="29"/>
      <c r="E257" s="29"/>
      <c r="F257" s="29"/>
      <c r="G257" s="29"/>
      <c r="H257" s="27"/>
      <c r="I257" s="32"/>
      <c r="J257" s="5"/>
      <c r="K257" s="5"/>
      <c r="L257" s="5"/>
      <c r="M257" s="5"/>
      <c r="N257" s="5"/>
      <c r="O257" s="5"/>
      <c r="P257" s="5"/>
    </row>
    <row r="258" spans="1:16" x14ac:dyDescent="0.35">
      <c r="A258" s="29"/>
      <c r="B258" s="74"/>
      <c r="C258" s="75"/>
      <c r="D258" s="29"/>
      <c r="E258" s="29"/>
      <c r="F258" s="29"/>
      <c r="G258" s="29"/>
      <c r="H258" s="27"/>
      <c r="I258" s="32"/>
      <c r="J258" s="5"/>
      <c r="K258" s="5"/>
      <c r="L258" s="5"/>
      <c r="M258" s="5"/>
      <c r="N258" s="5"/>
      <c r="O258" s="5"/>
      <c r="P258" s="5"/>
    </row>
    <row r="259" spans="1:16" x14ac:dyDescent="0.35">
      <c r="A259" s="29"/>
      <c r="B259" s="74"/>
      <c r="C259" s="75"/>
      <c r="D259" s="29"/>
      <c r="E259" s="29"/>
      <c r="F259" s="29"/>
      <c r="G259" s="29"/>
      <c r="H259" s="27"/>
      <c r="I259" s="32"/>
      <c r="J259" s="5"/>
      <c r="K259" s="5"/>
      <c r="L259" s="5"/>
      <c r="M259" s="5"/>
      <c r="N259" s="5"/>
      <c r="O259" s="5"/>
      <c r="P259" s="5"/>
    </row>
    <row r="260" spans="1:16" x14ac:dyDescent="0.35">
      <c r="A260" s="29"/>
      <c r="B260" s="74"/>
      <c r="C260" s="75"/>
      <c r="D260" s="29"/>
      <c r="E260" s="29"/>
      <c r="F260" s="29"/>
      <c r="G260" s="29"/>
      <c r="H260" s="27"/>
      <c r="I260" s="32"/>
      <c r="J260" s="5"/>
      <c r="K260" s="5"/>
      <c r="L260" s="5"/>
      <c r="M260" s="5"/>
      <c r="N260" s="5"/>
      <c r="O260" s="5"/>
      <c r="P260" s="5"/>
    </row>
    <row r="261" spans="1:16" x14ac:dyDescent="0.35">
      <c r="A261" s="29"/>
      <c r="B261" s="74"/>
      <c r="C261" s="75"/>
      <c r="D261" s="29"/>
      <c r="E261" s="29"/>
      <c r="F261" s="29"/>
      <c r="G261" s="29"/>
      <c r="H261" s="27"/>
      <c r="I261" s="32"/>
      <c r="J261" s="5"/>
      <c r="K261" s="5"/>
      <c r="L261" s="5"/>
      <c r="M261" s="5"/>
      <c r="N261" s="5"/>
      <c r="O261" s="5"/>
      <c r="P261" s="5"/>
    </row>
    <row r="262" spans="1:16" x14ac:dyDescent="0.35">
      <c r="A262" s="29"/>
      <c r="B262" s="74"/>
      <c r="C262" s="75"/>
      <c r="D262" s="29"/>
      <c r="E262" s="29"/>
      <c r="F262" s="29"/>
      <c r="G262" s="29"/>
      <c r="H262" s="27"/>
      <c r="I262" s="32"/>
      <c r="J262" s="5"/>
      <c r="K262" s="5"/>
      <c r="L262" s="5"/>
      <c r="M262" s="5"/>
      <c r="N262" s="5"/>
      <c r="O262" s="5"/>
      <c r="P262" s="5"/>
    </row>
    <row r="263" spans="1:16" x14ac:dyDescent="0.35">
      <c r="A263" s="29"/>
      <c r="B263" s="74"/>
      <c r="C263" s="75"/>
      <c r="D263" s="29"/>
      <c r="E263" s="29"/>
      <c r="F263" s="29"/>
      <c r="G263" s="29"/>
      <c r="H263" s="27"/>
      <c r="I263" s="32"/>
      <c r="J263" s="5"/>
      <c r="K263" s="5"/>
      <c r="L263" s="5"/>
      <c r="M263" s="5"/>
      <c r="N263" s="5"/>
      <c r="O263" s="5"/>
      <c r="P263" s="5"/>
    </row>
    <row r="264" spans="1:16" x14ac:dyDescent="0.35">
      <c r="A264" s="29"/>
      <c r="B264" s="74"/>
      <c r="C264" s="75"/>
      <c r="D264" s="29"/>
      <c r="E264" s="29"/>
      <c r="F264" s="29"/>
      <c r="G264" s="29"/>
      <c r="H264" s="27"/>
      <c r="I264" s="32"/>
      <c r="J264" s="5"/>
      <c r="K264" s="5"/>
      <c r="L264" s="5"/>
      <c r="M264" s="5"/>
      <c r="N264" s="5"/>
      <c r="O264" s="5"/>
      <c r="P264" s="5"/>
    </row>
    <row r="265" spans="1:16" x14ac:dyDescent="0.35">
      <c r="A265" s="29"/>
      <c r="B265" s="74"/>
      <c r="C265" s="75"/>
      <c r="D265" s="29"/>
      <c r="E265" s="29"/>
      <c r="F265" s="29"/>
      <c r="G265" s="29"/>
      <c r="H265" s="27"/>
      <c r="I265" s="32"/>
      <c r="J265" s="5"/>
      <c r="K265" s="5"/>
      <c r="L265" s="5"/>
      <c r="M265" s="5"/>
      <c r="N265" s="5"/>
      <c r="O265" s="5"/>
      <c r="P265" s="5"/>
    </row>
    <row r="266" spans="1:16" x14ac:dyDescent="0.35">
      <c r="A266" s="29"/>
      <c r="B266" s="74"/>
      <c r="C266" s="75"/>
      <c r="D266" s="29"/>
      <c r="E266" s="29"/>
      <c r="F266" s="29"/>
      <c r="G266" s="29"/>
      <c r="H266" s="27"/>
      <c r="I266" s="32"/>
      <c r="J266" s="5"/>
      <c r="K266" s="5"/>
      <c r="L266" s="5"/>
      <c r="M266" s="5"/>
      <c r="N266" s="5"/>
      <c r="O266" s="5"/>
      <c r="P266" s="5"/>
    </row>
    <row r="267" spans="1:16" x14ac:dyDescent="0.35">
      <c r="A267" s="29"/>
      <c r="B267" s="74"/>
      <c r="C267" s="75"/>
      <c r="D267" s="29"/>
      <c r="E267" s="29"/>
      <c r="F267" s="29"/>
      <c r="G267" s="29"/>
      <c r="H267" s="27"/>
      <c r="I267" s="32"/>
      <c r="J267" s="5"/>
      <c r="K267" s="5"/>
      <c r="L267" s="5"/>
      <c r="M267" s="5"/>
      <c r="N267" s="5"/>
      <c r="O267" s="5"/>
      <c r="P267" s="5"/>
    </row>
    <row r="268" spans="1:16" x14ac:dyDescent="0.35">
      <c r="A268" s="29"/>
      <c r="B268" s="74"/>
      <c r="C268" s="75"/>
      <c r="D268" s="29"/>
      <c r="E268" s="29"/>
      <c r="F268" s="29"/>
      <c r="G268" s="29"/>
      <c r="H268" s="27"/>
      <c r="I268" s="32"/>
      <c r="J268" s="5"/>
      <c r="K268" s="5"/>
      <c r="L268" s="5"/>
      <c r="M268" s="5"/>
      <c r="N268" s="5"/>
      <c r="O268" s="5"/>
      <c r="P268" s="5"/>
    </row>
    <row r="269" spans="1:16" x14ac:dyDescent="0.35">
      <c r="A269" s="29"/>
      <c r="B269" s="74"/>
      <c r="C269" s="75"/>
      <c r="D269" s="29"/>
      <c r="E269" s="29"/>
      <c r="F269" s="29"/>
      <c r="G269" s="29"/>
      <c r="H269" s="27"/>
      <c r="I269" s="32"/>
      <c r="J269" s="5"/>
      <c r="K269" s="5"/>
      <c r="L269" s="5"/>
      <c r="M269" s="5"/>
      <c r="N269" s="5"/>
      <c r="O269" s="5"/>
      <c r="P269" s="5"/>
    </row>
    <row r="270" spans="1:16" x14ac:dyDescent="0.35">
      <c r="A270" s="29"/>
      <c r="B270" s="74"/>
      <c r="C270" s="75"/>
      <c r="D270" s="29"/>
      <c r="E270" s="29"/>
      <c r="F270" s="29"/>
      <c r="G270" s="29"/>
      <c r="H270" s="27"/>
      <c r="I270" s="32"/>
      <c r="J270" s="5"/>
      <c r="K270" s="5"/>
      <c r="L270" s="5"/>
      <c r="M270" s="5"/>
      <c r="N270" s="5"/>
      <c r="O270" s="5"/>
      <c r="P270" s="5"/>
    </row>
    <row r="271" spans="1:16" x14ac:dyDescent="0.35">
      <c r="A271" s="29"/>
      <c r="B271" s="74"/>
      <c r="C271" s="75"/>
      <c r="D271" s="29"/>
      <c r="E271" s="29"/>
      <c r="F271" s="29"/>
      <c r="G271" s="29"/>
      <c r="H271" s="27"/>
      <c r="I271" s="32"/>
      <c r="J271" s="5"/>
      <c r="K271" s="5"/>
      <c r="L271" s="5"/>
      <c r="M271" s="5"/>
      <c r="N271" s="5"/>
      <c r="O271" s="5"/>
      <c r="P271" s="5"/>
    </row>
    <row r="272" spans="1:16" x14ac:dyDescent="0.35">
      <c r="A272" s="29"/>
      <c r="B272" s="74"/>
      <c r="C272" s="75"/>
      <c r="D272" s="29"/>
      <c r="E272" s="29"/>
      <c r="F272" s="29"/>
      <c r="G272" s="29"/>
      <c r="H272" s="27"/>
      <c r="I272" s="32"/>
      <c r="J272" s="5"/>
      <c r="K272" s="5"/>
      <c r="L272" s="5"/>
      <c r="M272" s="5"/>
      <c r="N272" s="5"/>
      <c r="O272" s="5"/>
      <c r="P272" s="5"/>
    </row>
    <row r="273" spans="1:16" x14ac:dyDescent="0.35">
      <c r="A273" s="29"/>
      <c r="B273" s="74"/>
      <c r="C273" s="75"/>
      <c r="D273" s="29"/>
      <c r="E273" s="29"/>
      <c r="F273" s="29"/>
      <c r="G273" s="29"/>
      <c r="H273" s="27"/>
      <c r="I273" s="32"/>
      <c r="J273" s="5"/>
      <c r="K273" s="5"/>
      <c r="L273" s="5"/>
      <c r="M273" s="5"/>
      <c r="N273" s="5"/>
      <c r="O273" s="5"/>
      <c r="P273" s="5"/>
    </row>
    <row r="274" spans="1:16" x14ac:dyDescent="0.35">
      <c r="A274" s="29"/>
      <c r="B274" s="74"/>
      <c r="C274" s="75"/>
      <c r="D274" s="29"/>
      <c r="E274" s="29"/>
      <c r="F274" s="29"/>
      <c r="G274" s="29"/>
      <c r="H274" s="27"/>
      <c r="I274" s="32"/>
      <c r="J274" s="5"/>
      <c r="K274" s="5"/>
      <c r="L274" s="5"/>
      <c r="M274" s="5"/>
      <c r="N274" s="5"/>
      <c r="O274" s="5"/>
      <c r="P274" s="5"/>
    </row>
    <row r="275" spans="1:16" x14ac:dyDescent="0.35">
      <c r="A275" s="29"/>
      <c r="B275" s="74"/>
      <c r="C275" s="75"/>
      <c r="D275" s="29"/>
      <c r="E275" s="29"/>
      <c r="F275" s="29"/>
      <c r="G275" s="29"/>
      <c r="H275" s="27"/>
      <c r="I275" s="32"/>
      <c r="J275" s="5"/>
      <c r="K275" s="5"/>
      <c r="L275" s="5"/>
      <c r="M275" s="5"/>
      <c r="N275" s="5"/>
      <c r="O275" s="5"/>
      <c r="P275" s="5"/>
    </row>
    <row r="276" spans="1:16" x14ac:dyDescent="0.35">
      <c r="A276" s="29"/>
      <c r="B276" s="74"/>
      <c r="C276" s="75"/>
      <c r="D276" s="29"/>
      <c r="E276" s="29"/>
      <c r="F276" s="29"/>
      <c r="G276" s="29"/>
      <c r="H276" s="27"/>
      <c r="I276" s="32"/>
      <c r="J276" s="5"/>
      <c r="K276" s="5"/>
      <c r="L276" s="5"/>
      <c r="M276" s="5"/>
      <c r="N276" s="5"/>
      <c r="O276" s="5"/>
      <c r="P276" s="5"/>
    </row>
    <row r="277" spans="1:16" x14ac:dyDescent="0.35">
      <c r="A277" s="29"/>
      <c r="B277" s="74"/>
      <c r="C277" s="75"/>
      <c r="D277" s="29"/>
      <c r="E277" s="29"/>
      <c r="F277" s="29"/>
      <c r="G277" s="29"/>
      <c r="H277" s="27"/>
      <c r="I277" s="32"/>
      <c r="J277" s="5"/>
      <c r="K277" s="5"/>
      <c r="L277" s="5"/>
      <c r="M277" s="5"/>
      <c r="N277" s="5"/>
      <c r="O277" s="5"/>
      <c r="P277" s="5"/>
    </row>
    <row r="278" spans="1:16" x14ac:dyDescent="0.35">
      <c r="A278" s="29"/>
      <c r="B278" s="74"/>
      <c r="C278" s="75"/>
      <c r="D278" s="29"/>
      <c r="E278" s="29"/>
      <c r="F278" s="29"/>
      <c r="G278" s="29"/>
      <c r="H278" s="27"/>
      <c r="I278" s="32"/>
      <c r="J278" s="5"/>
      <c r="K278" s="5"/>
      <c r="L278" s="5"/>
      <c r="M278" s="5"/>
      <c r="N278" s="5"/>
      <c r="O278" s="5"/>
      <c r="P278" s="5"/>
    </row>
    <row r="279" spans="1:16" x14ac:dyDescent="0.35">
      <c r="A279" s="29"/>
      <c r="B279" s="74"/>
      <c r="C279" s="75"/>
      <c r="D279" s="29"/>
      <c r="E279" s="29"/>
      <c r="F279" s="29"/>
      <c r="G279" s="29"/>
      <c r="H279" s="27"/>
      <c r="I279" s="32"/>
      <c r="J279" s="5"/>
      <c r="K279" s="5"/>
      <c r="L279" s="5"/>
      <c r="M279" s="5"/>
      <c r="N279" s="5"/>
      <c r="O279" s="5"/>
      <c r="P279" s="5"/>
    </row>
    <row r="280" spans="1:16" x14ac:dyDescent="0.35">
      <c r="A280" s="29"/>
      <c r="B280" s="74"/>
      <c r="C280" s="75"/>
      <c r="D280" s="29"/>
      <c r="E280" s="29"/>
      <c r="F280" s="29"/>
      <c r="G280" s="29"/>
      <c r="H280" s="27"/>
      <c r="I280" s="32"/>
      <c r="J280" s="5"/>
      <c r="K280" s="5"/>
      <c r="L280" s="5"/>
      <c r="M280" s="5"/>
      <c r="N280" s="5"/>
      <c r="O280" s="5"/>
      <c r="P280" s="5"/>
    </row>
    <row r="281" spans="1:16" x14ac:dyDescent="0.35">
      <c r="A281" s="29"/>
      <c r="B281" s="74"/>
      <c r="C281" s="75"/>
      <c r="D281" s="29"/>
      <c r="E281" s="29"/>
      <c r="F281" s="29"/>
      <c r="G281" s="29"/>
      <c r="H281" s="27"/>
      <c r="I281" s="32"/>
      <c r="J281" s="5"/>
      <c r="K281" s="5"/>
      <c r="L281" s="5"/>
      <c r="M281" s="5"/>
      <c r="N281" s="5"/>
      <c r="O281" s="5"/>
      <c r="P281" s="5"/>
    </row>
    <row r="282" spans="1:16" x14ac:dyDescent="0.35">
      <c r="A282" s="29"/>
      <c r="B282" s="74"/>
      <c r="C282" s="75"/>
      <c r="D282" s="29"/>
      <c r="E282" s="29"/>
      <c r="F282" s="29"/>
      <c r="G282" s="29"/>
      <c r="H282" s="27"/>
      <c r="I282" s="32"/>
      <c r="J282" s="5"/>
      <c r="K282" s="5"/>
      <c r="L282" s="5"/>
      <c r="M282" s="5"/>
      <c r="N282" s="5"/>
      <c r="O282" s="5"/>
      <c r="P282" s="5"/>
    </row>
    <row r="283" spans="1:16" x14ac:dyDescent="0.35">
      <c r="A283" s="29"/>
      <c r="B283" s="74"/>
      <c r="C283" s="75"/>
      <c r="D283" s="29"/>
      <c r="E283" s="29"/>
      <c r="F283" s="29"/>
      <c r="G283" s="29"/>
      <c r="H283" s="27"/>
      <c r="I283" s="32"/>
      <c r="J283" s="5"/>
      <c r="K283" s="5"/>
      <c r="L283" s="5"/>
      <c r="M283" s="5"/>
      <c r="N283" s="5"/>
      <c r="O283" s="5"/>
      <c r="P283" s="5"/>
    </row>
    <row r="284" spans="1:16" x14ac:dyDescent="0.35">
      <c r="A284" s="29"/>
      <c r="B284" s="74"/>
      <c r="C284" s="75"/>
      <c r="D284" s="29"/>
      <c r="E284" s="29"/>
      <c r="F284" s="29"/>
      <c r="G284" s="29"/>
      <c r="H284" s="27"/>
      <c r="I284" s="32"/>
      <c r="J284" s="5"/>
      <c r="K284" s="5"/>
      <c r="L284" s="5"/>
      <c r="M284" s="5"/>
      <c r="N284" s="5"/>
      <c r="O284" s="5"/>
      <c r="P284" s="5"/>
    </row>
    <row r="285" spans="1:16" x14ac:dyDescent="0.35">
      <c r="A285" s="29"/>
      <c r="B285" s="74"/>
      <c r="C285" s="75"/>
      <c r="D285" s="29"/>
      <c r="E285" s="29"/>
      <c r="F285" s="29"/>
      <c r="G285" s="29"/>
      <c r="H285" s="27"/>
      <c r="I285" s="32"/>
      <c r="J285" s="5"/>
      <c r="K285" s="5"/>
      <c r="L285" s="5"/>
      <c r="M285" s="5"/>
      <c r="N285" s="5"/>
      <c r="O285" s="5"/>
      <c r="P285" s="5"/>
    </row>
    <row r="286" spans="1:16" x14ac:dyDescent="0.35">
      <c r="A286" s="29"/>
      <c r="B286" s="74"/>
      <c r="C286" s="75"/>
      <c r="D286" s="29"/>
      <c r="E286" s="29"/>
      <c r="F286" s="29"/>
      <c r="G286" s="29"/>
      <c r="H286" s="27"/>
      <c r="I286" s="32"/>
      <c r="J286" s="5"/>
      <c r="K286" s="5"/>
      <c r="L286" s="5"/>
      <c r="M286" s="5"/>
      <c r="N286" s="5"/>
      <c r="O286" s="5"/>
      <c r="P286" s="5"/>
    </row>
    <row r="287" spans="1:16" x14ac:dyDescent="0.35">
      <c r="A287" s="29"/>
      <c r="B287" s="74"/>
      <c r="C287" s="75"/>
      <c r="D287" s="29"/>
      <c r="E287" s="29"/>
      <c r="F287" s="29"/>
      <c r="G287" s="29"/>
      <c r="H287" s="27"/>
      <c r="I287" s="32"/>
      <c r="J287" s="5"/>
      <c r="K287" s="5"/>
      <c r="L287" s="5"/>
      <c r="M287" s="5"/>
      <c r="N287" s="5"/>
      <c r="O287" s="5"/>
      <c r="P287" s="5"/>
    </row>
    <row r="288" spans="1:16" x14ac:dyDescent="0.35">
      <c r="A288" s="29"/>
      <c r="B288" s="74"/>
      <c r="C288" s="75"/>
      <c r="D288" s="29"/>
      <c r="E288" s="29"/>
      <c r="F288" s="29"/>
      <c r="G288" s="29"/>
      <c r="H288" s="27"/>
      <c r="I288" s="32"/>
      <c r="J288" s="5"/>
      <c r="K288" s="5"/>
      <c r="L288" s="5"/>
      <c r="M288" s="5"/>
      <c r="N288" s="5"/>
      <c r="O288" s="5"/>
      <c r="P288" s="5"/>
    </row>
    <row r="289" spans="1:16" x14ac:dyDescent="0.35">
      <c r="A289" s="29"/>
      <c r="B289" s="74"/>
      <c r="C289" s="75"/>
      <c r="D289" s="29"/>
      <c r="E289" s="29"/>
      <c r="F289" s="29"/>
      <c r="G289" s="29"/>
      <c r="H289" s="27"/>
      <c r="I289" s="32"/>
      <c r="J289" s="5"/>
      <c r="K289" s="5"/>
      <c r="L289" s="5"/>
      <c r="M289" s="5"/>
      <c r="N289" s="5"/>
      <c r="O289" s="5"/>
      <c r="P289" s="5"/>
    </row>
    <row r="290" spans="1:16" x14ac:dyDescent="0.35">
      <c r="A290" s="29"/>
      <c r="B290" s="74"/>
      <c r="C290" s="75"/>
      <c r="D290" s="29"/>
      <c r="E290" s="29"/>
      <c r="F290" s="29"/>
      <c r="G290" s="29"/>
      <c r="H290" s="27"/>
      <c r="I290" s="32"/>
      <c r="J290" s="5"/>
      <c r="K290" s="5"/>
      <c r="L290" s="5"/>
      <c r="M290" s="5"/>
      <c r="N290" s="5"/>
      <c r="O290" s="5"/>
      <c r="P290" s="5"/>
    </row>
    <row r="291" spans="1:16" x14ac:dyDescent="0.35">
      <c r="A291" s="29"/>
      <c r="B291" s="74"/>
      <c r="C291" s="75"/>
      <c r="D291" s="29"/>
      <c r="E291" s="29"/>
      <c r="F291" s="29"/>
      <c r="G291" s="29"/>
      <c r="H291" s="27"/>
      <c r="I291" s="32"/>
      <c r="J291" s="5"/>
      <c r="K291" s="5"/>
      <c r="L291" s="5"/>
      <c r="M291" s="5"/>
      <c r="N291" s="5"/>
      <c r="O291" s="5"/>
      <c r="P291" s="5"/>
    </row>
    <row r="292" spans="1:16" x14ac:dyDescent="0.35">
      <c r="A292" s="29"/>
      <c r="B292" s="74"/>
      <c r="C292" s="75"/>
      <c r="D292" s="29"/>
      <c r="E292" s="29"/>
      <c r="F292" s="29"/>
      <c r="G292" s="29"/>
      <c r="H292" s="27"/>
      <c r="I292" s="32"/>
      <c r="J292" s="5"/>
      <c r="K292" s="5"/>
      <c r="L292" s="5"/>
      <c r="M292" s="5"/>
      <c r="N292" s="5"/>
      <c r="O292" s="5"/>
      <c r="P292" s="5"/>
    </row>
    <row r="293" spans="1:16" x14ac:dyDescent="0.35">
      <c r="A293" s="29"/>
      <c r="B293" s="74"/>
      <c r="C293" s="75"/>
      <c r="D293" s="29"/>
      <c r="E293" s="29"/>
      <c r="F293" s="29"/>
      <c r="G293" s="29"/>
      <c r="H293" s="27"/>
      <c r="I293" s="32"/>
      <c r="J293" s="5"/>
      <c r="K293" s="5"/>
      <c r="L293" s="5"/>
      <c r="M293" s="5"/>
      <c r="N293" s="5"/>
      <c r="O293" s="5"/>
      <c r="P293" s="5"/>
    </row>
    <row r="294" spans="1:16" x14ac:dyDescent="0.35">
      <c r="A294" s="29"/>
      <c r="B294" s="74"/>
      <c r="C294" s="75"/>
      <c r="D294" s="29"/>
      <c r="E294" s="29"/>
      <c r="F294" s="29"/>
      <c r="G294" s="29"/>
      <c r="H294" s="27"/>
      <c r="I294" s="32"/>
      <c r="J294" s="5"/>
      <c r="K294" s="5"/>
      <c r="L294" s="5"/>
      <c r="M294" s="5"/>
      <c r="N294" s="5"/>
      <c r="O294" s="5"/>
      <c r="P294" s="5"/>
    </row>
    <row r="295" spans="1:16" x14ac:dyDescent="0.35">
      <c r="A295" s="29"/>
      <c r="B295" s="74"/>
      <c r="C295" s="75"/>
      <c r="D295" s="29"/>
      <c r="E295" s="29"/>
      <c r="F295" s="29"/>
      <c r="G295" s="29"/>
      <c r="H295" s="27"/>
      <c r="I295" s="32"/>
      <c r="J295" s="5"/>
      <c r="K295" s="5"/>
      <c r="L295" s="5"/>
      <c r="M295" s="5"/>
      <c r="N295" s="5"/>
      <c r="O295" s="5"/>
      <c r="P295" s="5"/>
    </row>
    <row r="296" spans="1:16" x14ac:dyDescent="0.35">
      <c r="A296" s="29"/>
      <c r="B296" s="74"/>
      <c r="C296" s="75"/>
      <c r="D296" s="29"/>
      <c r="E296" s="29"/>
      <c r="F296" s="29"/>
      <c r="G296" s="29"/>
      <c r="H296" s="27"/>
      <c r="I296" s="32"/>
      <c r="J296" s="5"/>
      <c r="K296" s="5"/>
      <c r="L296" s="5"/>
      <c r="M296" s="5"/>
      <c r="N296" s="5"/>
      <c r="O296" s="5"/>
      <c r="P296" s="5"/>
    </row>
    <row r="297" spans="1:16" x14ac:dyDescent="0.35">
      <c r="A297" s="29"/>
      <c r="B297" s="74"/>
      <c r="C297" s="75"/>
      <c r="D297" s="29"/>
      <c r="E297" s="29"/>
      <c r="F297" s="29"/>
      <c r="G297" s="29"/>
      <c r="H297" s="27"/>
      <c r="I297" s="32"/>
      <c r="J297" s="5"/>
      <c r="K297" s="5"/>
      <c r="L297" s="5"/>
      <c r="M297" s="5"/>
      <c r="N297" s="5"/>
      <c r="O297" s="5"/>
      <c r="P297" s="5"/>
    </row>
    <row r="298" spans="1:16" x14ac:dyDescent="0.35">
      <c r="A298" s="29"/>
      <c r="B298" s="74"/>
      <c r="C298" s="75"/>
      <c r="D298" s="29"/>
      <c r="E298" s="29"/>
      <c r="F298" s="29"/>
      <c r="G298" s="29"/>
      <c r="H298" s="27"/>
      <c r="I298" s="32"/>
      <c r="J298" s="5"/>
      <c r="K298" s="5"/>
      <c r="L298" s="5"/>
      <c r="M298" s="5"/>
      <c r="N298" s="5"/>
      <c r="O298" s="5"/>
      <c r="P298" s="5"/>
    </row>
    <row r="299" spans="1:16" x14ac:dyDescent="0.35">
      <c r="A299" s="29"/>
      <c r="B299" s="74"/>
      <c r="C299" s="75"/>
      <c r="D299" s="29"/>
      <c r="E299" s="29"/>
      <c r="F299" s="29"/>
      <c r="G299" s="29"/>
      <c r="H299" s="27"/>
      <c r="I299" s="32"/>
      <c r="J299" s="5"/>
      <c r="K299" s="5"/>
      <c r="L299" s="5"/>
      <c r="M299" s="5"/>
      <c r="N299" s="5"/>
      <c r="O299" s="5"/>
      <c r="P299" s="5"/>
    </row>
    <row r="300" spans="1:16" x14ac:dyDescent="0.35">
      <c r="A300" s="29"/>
      <c r="B300" s="74"/>
      <c r="C300" s="75"/>
      <c r="D300" s="29"/>
      <c r="E300" s="29"/>
      <c r="F300" s="29"/>
      <c r="G300" s="29"/>
      <c r="H300" s="27"/>
      <c r="I300" s="32"/>
      <c r="J300" s="5"/>
      <c r="K300" s="5"/>
      <c r="L300" s="5"/>
      <c r="M300" s="5"/>
      <c r="N300" s="5"/>
      <c r="O300" s="5"/>
      <c r="P300" s="5"/>
    </row>
    <row r="301" spans="1:16" x14ac:dyDescent="0.35">
      <c r="A301" s="29"/>
      <c r="B301" s="74"/>
      <c r="C301" s="75"/>
      <c r="D301" s="29"/>
      <c r="E301" s="29"/>
      <c r="F301" s="29"/>
      <c r="G301" s="29"/>
      <c r="H301" s="27"/>
      <c r="I301" s="32"/>
      <c r="J301" s="5"/>
      <c r="K301" s="5"/>
      <c r="L301" s="5"/>
      <c r="M301" s="5"/>
      <c r="N301" s="5"/>
      <c r="O301" s="5"/>
      <c r="P301" s="5"/>
    </row>
    <row r="302" spans="1:16" x14ac:dyDescent="0.35">
      <c r="A302" s="29"/>
      <c r="B302" s="74"/>
      <c r="C302" s="75"/>
      <c r="D302" s="29"/>
      <c r="E302" s="29"/>
      <c r="F302" s="29"/>
      <c r="G302" s="29"/>
      <c r="H302" s="27"/>
      <c r="I302" s="32"/>
      <c r="J302" s="5"/>
      <c r="K302" s="5"/>
      <c r="L302" s="5"/>
      <c r="M302" s="5"/>
      <c r="N302" s="5"/>
      <c r="O302" s="5"/>
      <c r="P302" s="5"/>
    </row>
    <row r="303" spans="1:16" x14ac:dyDescent="0.35">
      <c r="A303" s="29"/>
      <c r="B303" s="74"/>
      <c r="C303" s="75"/>
      <c r="D303" s="29"/>
      <c r="E303" s="29"/>
      <c r="F303" s="29"/>
      <c r="G303" s="29"/>
      <c r="H303" s="27"/>
      <c r="I303" s="32"/>
      <c r="J303" s="5"/>
      <c r="K303" s="5"/>
      <c r="L303" s="5"/>
      <c r="M303" s="5"/>
      <c r="N303" s="5"/>
      <c r="O303" s="5"/>
      <c r="P303" s="5"/>
    </row>
    <row r="304" spans="1:16" x14ac:dyDescent="0.35">
      <c r="A304" s="29"/>
      <c r="B304" s="74"/>
      <c r="C304" s="75"/>
      <c r="D304" s="29"/>
      <c r="E304" s="29"/>
      <c r="F304" s="29"/>
      <c r="G304" s="29"/>
      <c r="H304" s="27"/>
      <c r="I304" s="32"/>
      <c r="J304" s="5"/>
      <c r="K304" s="5"/>
      <c r="L304" s="5"/>
      <c r="M304" s="5"/>
      <c r="N304" s="5"/>
      <c r="O304" s="5"/>
      <c r="P304" s="5"/>
    </row>
    <row r="305" spans="1:16" x14ac:dyDescent="0.35">
      <c r="A305" s="29"/>
      <c r="B305" s="74"/>
      <c r="C305" s="75"/>
      <c r="D305" s="29"/>
      <c r="E305" s="29"/>
      <c r="F305" s="29"/>
      <c r="G305" s="29"/>
      <c r="H305" s="27"/>
      <c r="I305" s="32"/>
      <c r="J305" s="5"/>
      <c r="K305" s="5"/>
      <c r="L305" s="5"/>
      <c r="M305" s="5"/>
      <c r="N305" s="5"/>
      <c r="O305" s="5"/>
      <c r="P305" s="5"/>
    </row>
    <row r="306" spans="1:16" x14ac:dyDescent="0.35">
      <c r="A306" s="29"/>
      <c r="B306" s="74"/>
      <c r="C306" s="75"/>
      <c r="D306" s="29"/>
      <c r="E306" s="29"/>
      <c r="F306" s="29"/>
      <c r="G306" s="29"/>
      <c r="H306" s="27"/>
      <c r="I306" s="32"/>
      <c r="J306" s="5"/>
      <c r="K306" s="5"/>
      <c r="L306" s="5"/>
      <c r="M306" s="5"/>
      <c r="N306" s="5"/>
      <c r="O306" s="5"/>
      <c r="P306" s="5"/>
    </row>
    <row r="307" spans="1:16" x14ac:dyDescent="0.35">
      <c r="A307" s="29"/>
      <c r="B307" s="74"/>
      <c r="C307" s="75"/>
      <c r="D307" s="29"/>
      <c r="E307" s="29"/>
      <c r="F307" s="29"/>
      <c r="G307" s="29"/>
      <c r="H307" s="27"/>
      <c r="I307" s="32"/>
      <c r="J307" s="5"/>
      <c r="K307" s="5"/>
      <c r="L307" s="5"/>
      <c r="M307" s="5"/>
      <c r="N307" s="5"/>
      <c r="O307" s="5"/>
      <c r="P307" s="5"/>
    </row>
    <row r="308" spans="1:16" x14ac:dyDescent="0.35">
      <c r="A308" s="29"/>
      <c r="B308" s="74"/>
      <c r="C308" s="75"/>
      <c r="D308" s="29"/>
      <c r="E308" s="29"/>
      <c r="F308" s="29"/>
      <c r="G308" s="29"/>
      <c r="H308" s="27"/>
      <c r="I308" s="32"/>
      <c r="J308" s="5"/>
      <c r="K308" s="5"/>
      <c r="L308" s="5"/>
      <c r="M308" s="5"/>
      <c r="N308" s="5"/>
      <c r="O308" s="5"/>
      <c r="P308" s="5"/>
    </row>
    <row r="309" spans="1:16" x14ac:dyDescent="0.35">
      <c r="A309" s="29"/>
      <c r="B309" s="74"/>
      <c r="C309" s="75"/>
      <c r="D309" s="29"/>
      <c r="E309" s="29"/>
      <c r="F309" s="29"/>
      <c r="G309" s="29"/>
      <c r="H309" s="27"/>
      <c r="I309" s="32"/>
      <c r="J309" s="5"/>
      <c r="K309" s="5"/>
      <c r="L309" s="5"/>
      <c r="M309" s="5"/>
      <c r="N309" s="5"/>
      <c r="O309" s="5"/>
      <c r="P309" s="5"/>
    </row>
    <row r="310" spans="1:16" x14ac:dyDescent="0.35">
      <c r="A310" s="29"/>
      <c r="B310" s="74"/>
      <c r="C310" s="75"/>
      <c r="D310" s="29"/>
      <c r="E310" s="29"/>
      <c r="F310" s="29"/>
      <c r="G310" s="29"/>
      <c r="H310" s="27"/>
      <c r="I310" s="32"/>
      <c r="J310" s="5"/>
      <c r="K310" s="5"/>
      <c r="L310" s="5"/>
      <c r="M310" s="5"/>
      <c r="N310" s="5"/>
      <c r="O310" s="5"/>
      <c r="P310" s="5"/>
    </row>
    <row r="311" spans="1:16" x14ac:dyDescent="0.35">
      <c r="A311" s="29"/>
      <c r="B311" s="74"/>
      <c r="C311" s="75"/>
      <c r="D311" s="29"/>
      <c r="E311" s="29"/>
      <c r="F311" s="29"/>
      <c r="G311" s="29"/>
      <c r="H311" s="27"/>
      <c r="I311" s="32"/>
      <c r="J311" s="5"/>
      <c r="K311" s="5"/>
      <c r="L311" s="5"/>
      <c r="M311" s="5"/>
      <c r="N311" s="5"/>
      <c r="O311" s="5"/>
      <c r="P311" s="5"/>
    </row>
    <row r="312" spans="1:16" x14ac:dyDescent="0.35">
      <c r="A312" s="29"/>
      <c r="B312" s="74"/>
      <c r="C312" s="75"/>
      <c r="D312" s="29"/>
      <c r="E312" s="29"/>
      <c r="F312" s="29"/>
      <c r="G312" s="29"/>
      <c r="H312" s="27"/>
      <c r="I312" s="32"/>
      <c r="J312" s="5"/>
      <c r="K312" s="5"/>
      <c r="L312" s="5"/>
      <c r="M312" s="5"/>
      <c r="N312" s="5"/>
      <c r="O312" s="5"/>
      <c r="P312" s="5"/>
    </row>
    <row r="313" spans="1:16" x14ac:dyDescent="0.35">
      <c r="A313" s="29"/>
      <c r="B313" s="74"/>
      <c r="C313" s="75"/>
      <c r="D313" s="29"/>
      <c r="E313" s="29"/>
      <c r="F313" s="29"/>
      <c r="G313" s="29"/>
      <c r="H313" s="27"/>
      <c r="I313" s="32"/>
      <c r="J313" s="5"/>
      <c r="K313" s="5"/>
      <c r="L313" s="5"/>
      <c r="M313" s="5"/>
      <c r="N313" s="5"/>
      <c r="O313" s="5"/>
      <c r="P313" s="5"/>
    </row>
    <row r="314" spans="1:16" x14ac:dyDescent="0.35">
      <c r="A314" s="29"/>
      <c r="B314" s="74"/>
      <c r="C314" s="75"/>
      <c r="D314" s="29"/>
      <c r="E314" s="29"/>
      <c r="F314" s="29"/>
      <c r="G314" s="29"/>
      <c r="H314" s="27"/>
      <c r="I314" s="32"/>
      <c r="J314" s="5"/>
      <c r="K314" s="5"/>
      <c r="L314" s="5"/>
      <c r="M314" s="5"/>
      <c r="N314" s="5"/>
      <c r="O314" s="5"/>
      <c r="P314" s="5"/>
    </row>
    <row r="315" spans="1:16" x14ac:dyDescent="0.35">
      <c r="A315" s="29"/>
      <c r="B315" s="74"/>
      <c r="C315" s="75"/>
      <c r="D315" s="29"/>
      <c r="E315" s="29"/>
      <c r="F315" s="29"/>
      <c r="G315" s="29"/>
      <c r="H315" s="27"/>
      <c r="I315" s="32"/>
      <c r="J315" s="5"/>
      <c r="K315" s="5"/>
      <c r="L315" s="5"/>
      <c r="M315" s="5"/>
      <c r="N315" s="5"/>
      <c r="O315" s="5"/>
      <c r="P315" s="5"/>
    </row>
    <row r="316" spans="1:16" x14ac:dyDescent="0.35">
      <c r="A316" s="29"/>
      <c r="B316" s="74"/>
      <c r="C316" s="75"/>
      <c r="D316" s="29"/>
      <c r="E316" s="29"/>
      <c r="F316" s="29"/>
      <c r="G316" s="29"/>
      <c r="H316" s="27"/>
      <c r="I316" s="32"/>
      <c r="J316" s="5"/>
      <c r="K316" s="5"/>
      <c r="L316" s="5"/>
      <c r="M316" s="5"/>
      <c r="N316" s="5"/>
      <c r="O316" s="5"/>
      <c r="P316" s="5"/>
    </row>
    <row r="317" spans="1:16" x14ac:dyDescent="0.35">
      <c r="A317" s="29"/>
      <c r="B317" s="74"/>
      <c r="C317" s="75"/>
      <c r="D317" s="29"/>
      <c r="E317" s="29"/>
      <c r="F317" s="29"/>
      <c r="G317" s="29"/>
      <c r="H317" s="27"/>
      <c r="I317" s="32"/>
      <c r="J317" s="5"/>
      <c r="K317" s="5"/>
      <c r="L317" s="5"/>
      <c r="M317" s="5"/>
      <c r="N317" s="5"/>
      <c r="O317" s="5"/>
      <c r="P317" s="5"/>
    </row>
    <row r="318" spans="1:16" x14ac:dyDescent="0.35">
      <c r="A318" s="29"/>
      <c r="B318" s="74"/>
      <c r="C318" s="75"/>
      <c r="D318" s="29"/>
      <c r="E318" s="29"/>
      <c r="F318" s="29"/>
      <c r="G318" s="29"/>
      <c r="H318" s="27"/>
      <c r="I318" s="32"/>
      <c r="J318" s="5"/>
      <c r="K318" s="5"/>
      <c r="L318" s="5"/>
      <c r="M318" s="5"/>
      <c r="N318" s="5"/>
      <c r="O318" s="5"/>
      <c r="P318" s="5"/>
    </row>
    <row r="319" spans="1:16" x14ac:dyDescent="0.35">
      <c r="A319" s="29"/>
      <c r="B319" s="74"/>
      <c r="C319" s="75"/>
      <c r="D319" s="29"/>
      <c r="E319" s="29"/>
      <c r="F319" s="29"/>
      <c r="G319" s="29"/>
      <c r="H319" s="27"/>
      <c r="I319" s="32"/>
      <c r="J319" s="5"/>
      <c r="K319" s="5"/>
      <c r="L319" s="5"/>
      <c r="M319" s="5"/>
      <c r="N319" s="5"/>
      <c r="O319" s="5"/>
      <c r="P319" s="5"/>
    </row>
    <row r="320" spans="1:16" x14ac:dyDescent="0.35">
      <c r="A320" s="29"/>
      <c r="B320" s="74"/>
      <c r="C320" s="75"/>
      <c r="D320" s="29"/>
      <c r="E320" s="29"/>
      <c r="F320" s="29"/>
      <c r="G320" s="29"/>
      <c r="H320" s="27"/>
      <c r="I320" s="32"/>
      <c r="J320" s="5"/>
      <c r="K320" s="5"/>
      <c r="L320" s="5"/>
      <c r="M320" s="5"/>
      <c r="N320" s="5"/>
      <c r="O320" s="5"/>
      <c r="P320" s="5"/>
    </row>
    <row r="321" spans="1:16" x14ac:dyDescent="0.35">
      <c r="A321" s="29"/>
      <c r="B321" s="74"/>
      <c r="C321" s="75"/>
      <c r="D321" s="29"/>
      <c r="E321" s="29"/>
      <c r="F321" s="29"/>
      <c r="G321" s="29"/>
      <c r="H321" s="27"/>
      <c r="I321" s="32"/>
      <c r="J321" s="5"/>
      <c r="K321" s="5"/>
      <c r="L321" s="5"/>
      <c r="M321" s="5"/>
      <c r="N321" s="5"/>
      <c r="O321" s="5"/>
      <c r="P321" s="5"/>
    </row>
    <row r="322" spans="1:16" x14ac:dyDescent="0.35">
      <c r="A322" s="29"/>
      <c r="B322" s="74"/>
      <c r="C322" s="75"/>
      <c r="D322" s="29"/>
      <c r="E322" s="29"/>
      <c r="F322" s="29"/>
      <c r="G322" s="29"/>
      <c r="H322" s="27"/>
      <c r="I322" s="32"/>
      <c r="J322" s="5"/>
      <c r="K322" s="5"/>
      <c r="L322" s="5"/>
      <c r="M322" s="5"/>
      <c r="N322" s="5"/>
      <c r="O322" s="5"/>
      <c r="P322" s="5"/>
    </row>
    <row r="323" spans="1:16" x14ac:dyDescent="0.35">
      <c r="A323" s="29"/>
      <c r="B323" s="74"/>
      <c r="C323" s="75"/>
      <c r="D323" s="29"/>
      <c r="E323" s="29"/>
      <c r="F323" s="29"/>
      <c r="G323" s="29"/>
      <c r="H323" s="27"/>
      <c r="I323" s="32"/>
      <c r="J323" s="5"/>
      <c r="K323" s="5"/>
      <c r="L323" s="5"/>
      <c r="M323" s="5"/>
      <c r="N323" s="5"/>
      <c r="O323" s="5"/>
      <c r="P323" s="5"/>
    </row>
    <row r="324" spans="1:16" x14ac:dyDescent="0.35">
      <c r="A324" s="29"/>
      <c r="B324" s="74"/>
      <c r="C324" s="75"/>
      <c r="D324" s="29"/>
      <c r="E324" s="29"/>
      <c r="F324" s="29"/>
      <c r="G324" s="29"/>
      <c r="H324" s="27"/>
      <c r="I324" s="32"/>
      <c r="J324" s="5"/>
      <c r="K324" s="5"/>
      <c r="L324" s="5"/>
      <c r="M324" s="5"/>
      <c r="N324" s="5"/>
      <c r="O324" s="5"/>
      <c r="P324" s="5"/>
    </row>
    <row r="325" spans="1:16" x14ac:dyDescent="0.35">
      <c r="A325" s="29"/>
      <c r="B325" s="74"/>
      <c r="C325" s="75"/>
      <c r="D325" s="29"/>
      <c r="E325" s="29"/>
      <c r="F325" s="29"/>
      <c r="G325" s="29"/>
      <c r="H325" s="27"/>
      <c r="I325" s="32"/>
      <c r="J325" s="5"/>
      <c r="K325" s="5"/>
      <c r="L325" s="5"/>
      <c r="M325" s="5"/>
      <c r="N325" s="5"/>
      <c r="O325" s="5"/>
      <c r="P325" s="5"/>
    </row>
    <row r="326" spans="1:16" x14ac:dyDescent="0.35">
      <c r="A326" s="29"/>
      <c r="B326" s="74"/>
      <c r="C326" s="75"/>
      <c r="D326" s="29"/>
      <c r="E326" s="29"/>
      <c r="F326" s="29"/>
      <c r="G326" s="29"/>
      <c r="H326" s="27"/>
      <c r="I326" s="32"/>
      <c r="J326" s="5"/>
      <c r="K326" s="5"/>
      <c r="L326" s="5"/>
      <c r="M326" s="5"/>
      <c r="N326" s="5"/>
      <c r="O326" s="5"/>
      <c r="P326" s="5"/>
    </row>
    <row r="327" spans="1:16" x14ac:dyDescent="0.35">
      <c r="A327" s="29"/>
      <c r="B327" s="74"/>
      <c r="C327" s="75"/>
      <c r="D327" s="29"/>
      <c r="E327" s="29"/>
      <c r="F327" s="29"/>
      <c r="G327" s="29"/>
      <c r="H327" s="27"/>
      <c r="I327" s="32"/>
      <c r="J327" s="5"/>
      <c r="K327" s="5"/>
      <c r="L327" s="5"/>
      <c r="M327" s="5"/>
      <c r="N327" s="5"/>
      <c r="O327" s="5"/>
      <c r="P327" s="5"/>
    </row>
    <row r="328" spans="1:16" x14ac:dyDescent="0.35">
      <c r="A328" s="29"/>
      <c r="B328" s="74"/>
      <c r="C328" s="75"/>
      <c r="D328" s="29"/>
      <c r="E328" s="29"/>
      <c r="F328" s="29"/>
      <c r="G328" s="29"/>
      <c r="H328" s="27"/>
      <c r="I328" s="32"/>
      <c r="J328" s="5"/>
      <c r="K328" s="5"/>
      <c r="L328" s="5"/>
      <c r="M328" s="5"/>
      <c r="N328" s="5"/>
      <c r="O328" s="5"/>
      <c r="P328" s="5"/>
    </row>
    <row r="329" spans="1:16" x14ac:dyDescent="0.35">
      <c r="A329" s="29"/>
      <c r="B329" s="74"/>
      <c r="C329" s="75"/>
      <c r="D329" s="29"/>
      <c r="E329" s="29"/>
      <c r="F329" s="29"/>
      <c r="G329" s="29"/>
      <c r="H329" s="27"/>
      <c r="I329" s="32"/>
      <c r="J329" s="5"/>
      <c r="K329" s="5"/>
      <c r="L329" s="5"/>
      <c r="M329" s="5"/>
      <c r="N329" s="5"/>
      <c r="O329" s="5"/>
      <c r="P329" s="5"/>
    </row>
    <row r="330" spans="1:16" x14ac:dyDescent="0.35">
      <c r="A330" s="29"/>
      <c r="B330" s="74"/>
      <c r="C330" s="75"/>
      <c r="D330" s="29"/>
      <c r="E330" s="29"/>
      <c r="F330" s="29"/>
      <c r="G330" s="29"/>
      <c r="H330" s="27"/>
      <c r="I330" s="32"/>
      <c r="J330" s="5"/>
      <c r="K330" s="5"/>
      <c r="L330" s="5"/>
      <c r="M330" s="5"/>
      <c r="N330" s="5"/>
      <c r="O330" s="5"/>
      <c r="P330" s="5"/>
    </row>
    <row r="331" spans="1:16" x14ac:dyDescent="0.35">
      <c r="A331" s="29"/>
      <c r="B331" s="74"/>
      <c r="C331" s="75"/>
      <c r="D331" s="29"/>
      <c r="E331" s="29"/>
      <c r="F331" s="29"/>
      <c r="G331" s="29"/>
      <c r="H331" s="27"/>
      <c r="I331" s="32"/>
      <c r="J331" s="5"/>
      <c r="K331" s="5"/>
      <c r="L331" s="5"/>
      <c r="M331" s="5"/>
      <c r="N331" s="5"/>
      <c r="O331" s="5"/>
      <c r="P331" s="5"/>
    </row>
    <row r="332" spans="1:16" x14ac:dyDescent="0.35">
      <c r="A332" s="29"/>
      <c r="B332" s="74"/>
      <c r="C332" s="75"/>
      <c r="D332" s="29"/>
      <c r="E332" s="29"/>
      <c r="F332" s="29"/>
      <c r="G332" s="29"/>
      <c r="H332" s="27"/>
      <c r="I332" s="32"/>
      <c r="J332" s="5"/>
      <c r="K332" s="5"/>
      <c r="L332" s="5"/>
      <c r="M332" s="5"/>
      <c r="N332" s="5"/>
      <c r="O332" s="5"/>
      <c r="P332" s="5"/>
    </row>
    <row r="333" spans="1:16" x14ac:dyDescent="0.35">
      <c r="A333" s="29"/>
      <c r="B333" s="74"/>
      <c r="C333" s="75"/>
      <c r="D333" s="29"/>
      <c r="E333" s="29"/>
      <c r="F333" s="29"/>
      <c r="G333" s="29"/>
      <c r="H333" s="27"/>
      <c r="I333" s="32"/>
      <c r="J333" s="5"/>
      <c r="K333" s="5"/>
      <c r="L333" s="5"/>
      <c r="M333" s="5"/>
      <c r="N333" s="5"/>
      <c r="O333" s="5"/>
      <c r="P333" s="5"/>
    </row>
    <row r="334" spans="1:16" x14ac:dyDescent="0.35">
      <c r="A334" s="29"/>
      <c r="B334" s="74"/>
      <c r="C334" s="75"/>
      <c r="D334" s="29"/>
      <c r="E334" s="29"/>
      <c r="F334" s="29"/>
      <c r="G334" s="29"/>
      <c r="H334" s="27"/>
      <c r="I334" s="32"/>
      <c r="J334" s="5"/>
      <c r="K334" s="5"/>
      <c r="L334" s="5"/>
      <c r="M334" s="5"/>
      <c r="N334" s="5"/>
      <c r="O334" s="5"/>
      <c r="P334" s="5"/>
    </row>
    <row r="335" spans="1:16" x14ac:dyDescent="0.35">
      <c r="A335" s="29"/>
      <c r="B335" s="74"/>
      <c r="C335" s="75"/>
      <c r="D335" s="29"/>
      <c r="E335" s="29"/>
      <c r="F335" s="29"/>
      <c r="G335" s="29"/>
      <c r="H335" s="27"/>
      <c r="I335" s="32"/>
      <c r="J335" s="5"/>
      <c r="K335" s="5"/>
      <c r="L335" s="5"/>
      <c r="M335" s="5"/>
      <c r="N335" s="5"/>
      <c r="O335" s="5"/>
      <c r="P335" s="5"/>
    </row>
    <row r="336" spans="1:16" x14ac:dyDescent="0.35">
      <c r="A336" s="29"/>
      <c r="B336" s="74"/>
      <c r="C336" s="75"/>
      <c r="D336" s="29"/>
      <c r="E336" s="29"/>
      <c r="F336" s="29"/>
      <c r="G336" s="29"/>
      <c r="H336" s="27"/>
      <c r="I336" s="32"/>
      <c r="J336" s="5"/>
      <c r="K336" s="5"/>
      <c r="L336" s="5"/>
      <c r="M336" s="5"/>
      <c r="N336" s="5"/>
      <c r="O336" s="5"/>
      <c r="P336" s="5"/>
    </row>
    <row r="337" spans="1:16" x14ac:dyDescent="0.35">
      <c r="A337" s="29"/>
      <c r="B337" s="74"/>
      <c r="C337" s="75"/>
      <c r="D337" s="29"/>
      <c r="E337" s="29"/>
      <c r="F337" s="29"/>
      <c r="G337" s="29"/>
      <c r="H337" s="27"/>
      <c r="I337" s="32"/>
      <c r="J337" s="5"/>
      <c r="K337" s="5"/>
      <c r="L337" s="5"/>
      <c r="M337" s="5"/>
      <c r="N337" s="5"/>
      <c r="O337" s="5"/>
      <c r="P337" s="5"/>
    </row>
    <row r="338" spans="1:16" x14ac:dyDescent="0.35">
      <c r="A338" s="29"/>
      <c r="B338" s="74"/>
      <c r="C338" s="75"/>
      <c r="D338" s="29"/>
      <c r="E338" s="29"/>
      <c r="F338" s="29"/>
      <c r="G338" s="29"/>
      <c r="H338" s="27"/>
      <c r="I338" s="32"/>
      <c r="J338" s="5"/>
      <c r="K338" s="5"/>
      <c r="L338" s="5"/>
      <c r="M338" s="5"/>
      <c r="N338" s="5"/>
      <c r="O338" s="5"/>
      <c r="P338" s="5"/>
    </row>
    <row r="339" spans="1:16" x14ac:dyDescent="0.35">
      <c r="A339" s="29"/>
      <c r="B339" s="74"/>
      <c r="C339" s="75"/>
      <c r="D339" s="29"/>
      <c r="E339" s="29"/>
      <c r="F339" s="29"/>
      <c r="G339" s="29"/>
      <c r="H339" s="27"/>
      <c r="I339" s="32"/>
      <c r="J339" s="5"/>
      <c r="K339" s="5"/>
      <c r="L339" s="5"/>
      <c r="M339" s="5"/>
      <c r="N339" s="5"/>
      <c r="O339" s="5"/>
      <c r="P339" s="5"/>
    </row>
    <row r="340" spans="1:16" x14ac:dyDescent="0.35">
      <c r="A340" s="29"/>
      <c r="B340" s="74"/>
      <c r="C340" s="75"/>
      <c r="D340" s="29"/>
      <c r="E340" s="29"/>
      <c r="F340" s="29"/>
      <c r="G340" s="29"/>
      <c r="H340" s="27"/>
      <c r="I340" s="32"/>
      <c r="J340" s="5"/>
      <c r="K340" s="5"/>
      <c r="L340" s="5"/>
      <c r="M340" s="5"/>
      <c r="N340" s="5"/>
      <c r="O340" s="5"/>
      <c r="P340" s="5"/>
    </row>
    <row r="341" spans="1:16" x14ac:dyDescent="0.35">
      <c r="A341" s="29"/>
      <c r="B341" s="74"/>
      <c r="C341" s="75"/>
      <c r="D341" s="29"/>
      <c r="E341" s="29"/>
      <c r="F341" s="29"/>
      <c r="G341" s="29"/>
      <c r="H341" s="27"/>
      <c r="I341" s="32"/>
      <c r="J341" s="5"/>
      <c r="K341" s="5"/>
      <c r="L341" s="5"/>
      <c r="M341" s="5"/>
      <c r="N341" s="5"/>
      <c r="O341" s="5"/>
      <c r="P341" s="5"/>
    </row>
    <row r="342" spans="1:16" x14ac:dyDescent="0.35">
      <c r="A342" s="29"/>
      <c r="B342" s="74"/>
      <c r="C342" s="75"/>
      <c r="D342" s="29"/>
      <c r="E342" s="29"/>
      <c r="F342" s="29"/>
      <c r="G342" s="29"/>
      <c r="H342" s="27"/>
      <c r="I342" s="32"/>
      <c r="J342" s="5"/>
      <c r="K342" s="5"/>
      <c r="L342" s="5"/>
      <c r="M342" s="5"/>
      <c r="N342" s="5"/>
      <c r="O342" s="5"/>
      <c r="P342" s="5"/>
    </row>
    <row r="343" spans="1:16" x14ac:dyDescent="0.35">
      <c r="A343" s="29"/>
      <c r="B343" s="74"/>
      <c r="C343" s="75"/>
      <c r="D343" s="29"/>
      <c r="E343" s="29"/>
      <c r="F343" s="29"/>
      <c r="G343" s="29"/>
      <c r="H343" s="27"/>
      <c r="I343" s="32"/>
      <c r="J343" s="5"/>
      <c r="K343" s="5"/>
      <c r="L343" s="5"/>
      <c r="M343" s="5"/>
      <c r="N343" s="5"/>
      <c r="O343" s="5"/>
      <c r="P343" s="5"/>
    </row>
    <row r="344" spans="1:16" x14ac:dyDescent="0.35">
      <c r="A344" s="29"/>
      <c r="B344" s="74"/>
      <c r="C344" s="75"/>
      <c r="D344" s="29"/>
      <c r="E344" s="29"/>
      <c r="F344" s="29"/>
      <c r="G344" s="29"/>
      <c r="H344" s="27"/>
      <c r="I344" s="32"/>
      <c r="J344" s="5"/>
      <c r="K344" s="5"/>
      <c r="L344" s="5"/>
      <c r="M344" s="5"/>
      <c r="N344" s="5"/>
      <c r="O344" s="5"/>
      <c r="P344" s="5"/>
    </row>
    <row r="345" spans="1:16" x14ac:dyDescent="0.35">
      <c r="A345" s="29"/>
      <c r="B345" s="74"/>
      <c r="C345" s="75"/>
      <c r="D345" s="29"/>
      <c r="E345" s="29"/>
      <c r="F345" s="29"/>
      <c r="G345" s="29"/>
      <c r="H345" s="27"/>
      <c r="I345" s="32"/>
      <c r="J345" s="5"/>
      <c r="K345" s="5"/>
      <c r="L345" s="5"/>
      <c r="M345" s="5"/>
      <c r="N345" s="5"/>
      <c r="O345" s="5"/>
      <c r="P345" s="5"/>
    </row>
    <row r="346" spans="1:16" x14ac:dyDescent="0.35">
      <c r="A346" s="29"/>
      <c r="B346" s="74"/>
      <c r="C346" s="75"/>
      <c r="D346" s="29"/>
      <c r="E346" s="29"/>
      <c r="F346" s="29"/>
      <c r="G346" s="29"/>
      <c r="H346" s="27"/>
      <c r="I346" s="32"/>
      <c r="J346" s="5"/>
      <c r="K346" s="5"/>
      <c r="L346" s="5"/>
      <c r="M346" s="5"/>
      <c r="N346" s="5"/>
      <c r="O346" s="5"/>
      <c r="P346" s="5"/>
    </row>
    <row r="347" spans="1:16" x14ac:dyDescent="0.35">
      <c r="A347" s="29"/>
      <c r="B347" s="74"/>
      <c r="C347" s="75"/>
      <c r="D347" s="29"/>
      <c r="E347" s="29"/>
      <c r="F347" s="29"/>
      <c r="G347" s="29"/>
      <c r="H347" s="27"/>
      <c r="I347" s="32"/>
      <c r="J347" s="5"/>
      <c r="K347" s="5"/>
      <c r="L347" s="5"/>
      <c r="M347" s="5"/>
      <c r="N347" s="5"/>
      <c r="O347" s="5"/>
      <c r="P347" s="5"/>
    </row>
    <row r="348" spans="1:16" x14ac:dyDescent="0.35">
      <c r="A348" s="29"/>
      <c r="B348" s="74"/>
      <c r="C348" s="75"/>
      <c r="D348" s="29"/>
      <c r="E348" s="29"/>
      <c r="F348" s="29"/>
      <c r="G348" s="29"/>
      <c r="H348" s="27"/>
      <c r="I348" s="32"/>
      <c r="J348" s="5"/>
      <c r="K348" s="5"/>
      <c r="L348" s="5"/>
      <c r="M348" s="5"/>
      <c r="N348" s="5"/>
      <c r="O348" s="5"/>
      <c r="P348" s="5"/>
    </row>
    <row r="349" spans="1:16" x14ac:dyDescent="0.35">
      <c r="A349" s="29"/>
      <c r="B349" s="74"/>
      <c r="C349" s="75"/>
      <c r="D349" s="29"/>
      <c r="E349" s="29"/>
      <c r="F349" s="29"/>
      <c r="G349" s="29"/>
      <c r="H349" s="27"/>
      <c r="I349" s="32"/>
      <c r="J349" s="5"/>
      <c r="K349" s="5"/>
      <c r="L349" s="5"/>
      <c r="M349" s="5"/>
      <c r="N349" s="5"/>
      <c r="O349" s="5"/>
      <c r="P349" s="5"/>
    </row>
    <row r="350" spans="1:16" x14ac:dyDescent="0.35">
      <c r="A350" s="29"/>
      <c r="B350" s="74"/>
      <c r="C350" s="75"/>
      <c r="D350" s="29"/>
      <c r="E350" s="29"/>
      <c r="F350" s="29"/>
      <c r="G350" s="29"/>
      <c r="H350" s="27"/>
      <c r="I350" s="32"/>
      <c r="J350" s="5"/>
      <c r="K350" s="5"/>
      <c r="L350" s="5"/>
      <c r="M350" s="5"/>
      <c r="N350" s="5"/>
      <c r="O350" s="5"/>
      <c r="P350" s="5"/>
    </row>
    <row r="351" spans="1:16" x14ac:dyDescent="0.35">
      <c r="A351" s="29"/>
      <c r="B351" s="74"/>
      <c r="C351" s="75"/>
      <c r="D351" s="29"/>
      <c r="E351" s="29"/>
      <c r="F351" s="29"/>
      <c r="G351" s="29"/>
      <c r="H351" s="27"/>
      <c r="I351" s="32"/>
      <c r="J351" s="5"/>
      <c r="K351" s="5"/>
      <c r="L351" s="5"/>
      <c r="M351" s="5"/>
      <c r="N351" s="5"/>
      <c r="O351" s="5"/>
      <c r="P351" s="5"/>
    </row>
    <row r="352" spans="1:16" x14ac:dyDescent="0.35">
      <c r="A352" s="29"/>
      <c r="B352" s="74"/>
      <c r="C352" s="75"/>
      <c r="D352" s="29"/>
      <c r="E352" s="29"/>
      <c r="F352" s="29"/>
      <c r="G352" s="29"/>
      <c r="H352" s="27"/>
      <c r="I352" s="32"/>
      <c r="J352" s="5"/>
      <c r="K352" s="5"/>
      <c r="L352" s="5"/>
      <c r="M352" s="5"/>
      <c r="N352" s="5"/>
      <c r="O352" s="5"/>
      <c r="P352" s="5"/>
    </row>
    <row r="353" spans="1:16" x14ac:dyDescent="0.35">
      <c r="A353" s="29"/>
      <c r="B353" s="74"/>
      <c r="C353" s="75"/>
      <c r="D353" s="29"/>
      <c r="E353" s="29"/>
      <c r="F353" s="29"/>
      <c r="G353" s="29"/>
      <c r="H353" s="27"/>
      <c r="I353" s="32"/>
      <c r="J353" s="5"/>
      <c r="K353" s="5"/>
      <c r="L353" s="5"/>
      <c r="M353" s="5"/>
      <c r="N353" s="5"/>
      <c r="O353" s="5"/>
      <c r="P353" s="5"/>
    </row>
    <row r="354" spans="1:16" x14ac:dyDescent="0.35">
      <c r="A354" s="29"/>
      <c r="B354" s="74"/>
      <c r="C354" s="75"/>
      <c r="D354" s="29"/>
      <c r="E354" s="29"/>
      <c r="F354" s="29"/>
      <c r="G354" s="29"/>
      <c r="H354" s="27"/>
      <c r="I354" s="32"/>
      <c r="J354" s="5"/>
      <c r="K354" s="5"/>
      <c r="L354" s="5"/>
      <c r="M354" s="5"/>
      <c r="N354" s="5"/>
      <c r="O354" s="5"/>
      <c r="P354" s="5"/>
    </row>
    <row r="355" spans="1:16" x14ac:dyDescent="0.35">
      <c r="A355" s="29"/>
      <c r="B355" s="74"/>
      <c r="C355" s="75"/>
      <c r="D355" s="29"/>
      <c r="E355" s="29"/>
      <c r="F355" s="29"/>
      <c r="G355" s="29"/>
      <c r="H355" s="27"/>
      <c r="I355" s="32"/>
      <c r="J355" s="5"/>
      <c r="K355" s="5"/>
      <c r="L355" s="5"/>
      <c r="M355" s="5"/>
      <c r="N355" s="5"/>
      <c r="O355" s="5"/>
      <c r="P355" s="5"/>
    </row>
    <row r="356" spans="1:16" x14ac:dyDescent="0.35">
      <c r="A356" s="29"/>
      <c r="B356" s="74"/>
      <c r="C356" s="75"/>
      <c r="D356" s="29"/>
      <c r="E356" s="29"/>
      <c r="F356" s="29"/>
      <c r="G356" s="29"/>
      <c r="H356" s="27"/>
      <c r="I356" s="32"/>
      <c r="J356" s="5"/>
      <c r="K356" s="5"/>
      <c r="L356" s="5"/>
      <c r="M356" s="5"/>
      <c r="N356" s="5"/>
      <c r="O356" s="5"/>
      <c r="P356" s="5"/>
    </row>
    <row r="357" spans="1:16" x14ac:dyDescent="0.35">
      <c r="A357" s="29"/>
      <c r="B357" s="74"/>
      <c r="C357" s="75"/>
      <c r="D357" s="29"/>
      <c r="E357" s="29"/>
      <c r="F357" s="29"/>
      <c r="G357" s="29"/>
      <c r="H357" s="27"/>
      <c r="I357" s="32"/>
      <c r="J357" s="5"/>
      <c r="K357" s="5"/>
      <c r="L357" s="5"/>
      <c r="M357" s="5"/>
      <c r="N357" s="5"/>
      <c r="O357" s="5"/>
      <c r="P357" s="5"/>
    </row>
    <row r="358" spans="1:16" x14ac:dyDescent="0.35">
      <c r="A358" s="29"/>
      <c r="B358" s="74"/>
      <c r="C358" s="75"/>
      <c r="D358" s="29"/>
      <c r="E358" s="29"/>
      <c r="F358" s="29"/>
      <c r="G358" s="29"/>
      <c r="H358" s="27"/>
      <c r="I358" s="32"/>
      <c r="J358" s="5"/>
      <c r="K358" s="5"/>
      <c r="L358" s="5"/>
      <c r="M358" s="5"/>
      <c r="N358" s="5"/>
      <c r="O358" s="5"/>
      <c r="P358" s="5"/>
    </row>
    <row r="359" spans="1:16" x14ac:dyDescent="0.35">
      <c r="A359" s="29"/>
      <c r="B359" s="74"/>
      <c r="C359" s="75"/>
      <c r="D359" s="29"/>
      <c r="E359" s="29"/>
      <c r="F359" s="29"/>
      <c r="G359" s="29"/>
      <c r="H359" s="27"/>
      <c r="I359" s="32"/>
      <c r="J359" s="5"/>
      <c r="K359" s="5"/>
      <c r="L359" s="5"/>
      <c r="M359" s="5"/>
      <c r="N359" s="5"/>
      <c r="O359" s="5"/>
      <c r="P359" s="5"/>
    </row>
    <row r="360" spans="1:16" x14ac:dyDescent="0.35">
      <c r="A360" s="29"/>
      <c r="B360" s="74"/>
      <c r="C360" s="75"/>
      <c r="D360" s="29"/>
      <c r="E360" s="29"/>
      <c r="F360" s="29"/>
      <c r="G360" s="29"/>
      <c r="H360" s="27"/>
      <c r="I360" s="32"/>
      <c r="J360" s="5"/>
      <c r="K360" s="5"/>
      <c r="L360" s="5"/>
      <c r="M360" s="5"/>
      <c r="N360" s="5"/>
      <c r="O360" s="5"/>
      <c r="P360" s="5"/>
    </row>
    <row r="361" spans="1:16" x14ac:dyDescent="0.35">
      <c r="A361" s="29"/>
      <c r="B361" s="74"/>
      <c r="C361" s="75"/>
      <c r="D361" s="29"/>
      <c r="E361" s="29"/>
      <c r="F361" s="29"/>
      <c r="G361" s="29"/>
      <c r="H361" s="27"/>
      <c r="I361" s="32"/>
      <c r="J361" s="5"/>
      <c r="K361" s="5"/>
      <c r="L361" s="5"/>
      <c r="M361" s="5"/>
      <c r="N361" s="5"/>
      <c r="O361" s="5"/>
      <c r="P361" s="5"/>
    </row>
    <row r="362" spans="1:16" x14ac:dyDescent="0.35">
      <c r="A362" s="29"/>
      <c r="B362" s="74"/>
      <c r="C362" s="75"/>
      <c r="D362" s="29"/>
      <c r="E362" s="29"/>
      <c r="F362" s="29"/>
      <c r="G362" s="29"/>
      <c r="H362" s="27"/>
      <c r="I362" s="32"/>
      <c r="J362" s="5"/>
      <c r="K362" s="5"/>
      <c r="L362" s="5"/>
      <c r="M362" s="5"/>
      <c r="N362" s="5"/>
      <c r="O362" s="5"/>
      <c r="P362" s="5"/>
    </row>
    <row r="363" spans="1:16" x14ac:dyDescent="0.35">
      <c r="A363" s="29"/>
      <c r="B363" s="74"/>
      <c r="C363" s="75"/>
      <c r="D363" s="29"/>
      <c r="E363" s="29"/>
      <c r="F363" s="29"/>
      <c r="G363" s="29"/>
      <c r="H363" s="27"/>
      <c r="I363" s="32"/>
      <c r="J363" s="5"/>
      <c r="K363" s="5"/>
      <c r="L363" s="5"/>
      <c r="M363" s="5"/>
      <c r="N363" s="5"/>
      <c r="O363" s="5"/>
      <c r="P363" s="5"/>
    </row>
    <row r="364" spans="1:16" x14ac:dyDescent="0.35">
      <c r="A364" s="29"/>
      <c r="B364" s="74"/>
      <c r="C364" s="75"/>
      <c r="D364" s="29"/>
      <c r="E364" s="29"/>
      <c r="F364" s="29"/>
      <c r="G364" s="29"/>
      <c r="H364" s="27"/>
      <c r="I364" s="32"/>
      <c r="J364" s="5"/>
      <c r="K364" s="5"/>
      <c r="L364" s="5"/>
      <c r="M364" s="5"/>
      <c r="N364" s="5"/>
      <c r="O364" s="5"/>
      <c r="P364" s="5"/>
    </row>
    <row r="365" spans="1:16" x14ac:dyDescent="0.35">
      <c r="A365" s="29"/>
      <c r="B365" s="74"/>
      <c r="C365" s="75"/>
      <c r="D365" s="29"/>
      <c r="E365" s="29"/>
      <c r="F365" s="29"/>
      <c r="G365" s="29"/>
      <c r="H365" s="27"/>
      <c r="I365" s="32"/>
      <c r="J365" s="5"/>
      <c r="K365" s="5"/>
      <c r="L365" s="5"/>
      <c r="M365" s="5"/>
      <c r="N365" s="5"/>
      <c r="O365" s="5"/>
      <c r="P365" s="5"/>
    </row>
    <row r="366" spans="1:16" x14ac:dyDescent="0.35">
      <c r="A366" s="29"/>
      <c r="B366" s="74"/>
      <c r="C366" s="75"/>
      <c r="D366" s="29"/>
      <c r="E366" s="29"/>
      <c r="F366" s="29"/>
      <c r="G366" s="29"/>
      <c r="H366" s="27"/>
      <c r="I366" s="32"/>
      <c r="J366" s="5"/>
      <c r="K366" s="5"/>
      <c r="L366" s="5"/>
      <c r="M366" s="5"/>
      <c r="N366" s="5"/>
      <c r="O366" s="5"/>
      <c r="P366" s="5"/>
    </row>
    <row r="367" spans="1:16" x14ac:dyDescent="0.35">
      <c r="A367" s="29"/>
      <c r="B367" s="74"/>
      <c r="C367" s="75"/>
      <c r="D367" s="29"/>
      <c r="E367" s="29"/>
      <c r="F367" s="29"/>
      <c r="G367" s="29"/>
      <c r="H367" s="27"/>
      <c r="I367" s="32"/>
      <c r="J367" s="5"/>
      <c r="K367" s="5"/>
      <c r="L367" s="5"/>
      <c r="M367" s="5"/>
      <c r="N367" s="5"/>
      <c r="O367" s="5"/>
      <c r="P367" s="5"/>
    </row>
    <row r="368" spans="1:16" x14ac:dyDescent="0.35">
      <c r="A368" s="29"/>
      <c r="B368" s="74"/>
      <c r="C368" s="75"/>
      <c r="D368" s="29"/>
      <c r="E368" s="29"/>
      <c r="F368" s="29"/>
      <c r="G368" s="29"/>
      <c r="H368" s="27"/>
      <c r="I368" s="32"/>
      <c r="J368" s="5"/>
      <c r="K368" s="5"/>
      <c r="L368" s="5"/>
      <c r="M368" s="5"/>
      <c r="N368" s="5"/>
      <c r="O368" s="5"/>
      <c r="P368" s="5"/>
    </row>
    <row r="369" spans="1:16" x14ac:dyDescent="0.35">
      <c r="A369" s="29"/>
      <c r="B369" s="74"/>
      <c r="C369" s="75"/>
      <c r="D369" s="29"/>
      <c r="E369" s="29"/>
      <c r="F369" s="29"/>
      <c r="G369" s="29"/>
      <c r="H369" s="27"/>
      <c r="I369" s="32"/>
      <c r="J369" s="5"/>
      <c r="K369" s="5"/>
      <c r="L369" s="5"/>
      <c r="M369" s="5"/>
      <c r="N369" s="5"/>
      <c r="O369" s="5"/>
      <c r="P369" s="5"/>
    </row>
    <row r="370" spans="1:16" x14ac:dyDescent="0.35">
      <c r="A370" s="29"/>
      <c r="B370" s="74"/>
      <c r="C370" s="75"/>
      <c r="D370" s="29"/>
      <c r="E370" s="29"/>
      <c r="F370" s="29"/>
      <c r="G370" s="29"/>
      <c r="H370" s="27"/>
      <c r="I370" s="32"/>
      <c r="J370" s="5"/>
      <c r="K370" s="5"/>
      <c r="L370" s="5"/>
      <c r="M370" s="5"/>
      <c r="N370" s="5"/>
      <c r="O370" s="5"/>
      <c r="P370" s="5"/>
    </row>
    <row r="371" spans="1:16" x14ac:dyDescent="0.35">
      <c r="A371" s="29"/>
      <c r="B371" s="74"/>
      <c r="C371" s="75"/>
      <c r="D371" s="29"/>
      <c r="E371" s="29"/>
      <c r="F371" s="29"/>
      <c r="G371" s="29"/>
      <c r="H371" s="27"/>
      <c r="I371" s="32"/>
      <c r="J371" s="5"/>
      <c r="K371" s="5"/>
      <c r="L371" s="5"/>
      <c r="M371" s="5"/>
      <c r="N371" s="5"/>
      <c r="O371" s="5"/>
      <c r="P371" s="5"/>
    </row>
    <row r="372" spans="1:16" x14ac:dyDescent="0.35">
      <c r="A372" s="29"/>
      <c r="B372" s="74"/>
      <c r="C372" s="75"/>
      <c r="D372" s="29"/>
      <c r="E372" s="29"/>
      <c r="F372" s="29"/>
      <c r="G372" s="29"/>
      <c r="H372" s="27"/>
      <c r="I372" s="32"/>
      <c r="J372" s="5"/>
      <c r="K372" s="5"/>
      <c r="L372" s="5"/>
      <c r="M372" s="5"/>
      <c r="N372" s="5"/>
      <c r="O372" s="5"/>
      <c r="P372" s="5"/>
    </row>
    <row r="373" spans="1:16" x14ac:dyDescent="0.35">
      <c r="A373" s="29"/>
      <c r="B373" s="74"/>
      <c r="C373" s="75"/>
      <c r="D373" s="29"/>
      <c r="E373" s="29"/>
      <c r="F373" s="29"/>
      <c r="G373" s="29"/>
      <c r="H373" s="27"/>
      <c r="I373" s="32"/>
      <c r="J373" s="5"/>
      <c r="K373" s="5"/>
      <c r="L373" s="5"/>
      <c r="M373" s="5"/>
      <c r="N373" s="5"/>
      <c r="O373" s="5"/>
      <c r="P373" s="5"/>
    </row>
    <row r="374" spans="1:16" x14ac:dyDescent="0.35">
      <c r="A374" s="29"/>
      <c r="B374" s="74"/>
      <c r="C374" s="75"/>
      <c r="D374" s="29"/>
      <c r="E374" s="29"/>
      <c r="F374" s="29"/>
      <c r="G374" s="29"/>
      <c r="H374" s="27"/>
      <c r="I374" s="32"/>
      <c r="J374" s="5"/>
      <c r="K374" s="5"/>
      <c r="L374" s="5"/>
      <c r="M374" s="5"/>
      <c r="N374" s="5"/>
      <c r="O374" s="5"/>
      <c r="P374" s="5"/>
    </row>
    <row r="375" spans="1:16" x14ac:dyDescent="0.35">
      <c r="A375" s="29"/>
      <c r="B375" s="74"/>
      <c r="C375" s="75"/>
      <c r="D375" s="29"/>
      <c r="E375" s="29"/>
      <c r="F375" s="29"/>
      <c r="G375" s="29"/>
      <c r="H375" s="27"/>
      <c r="I375" s="32"/>
      <c r="J375" s="5"/>
      <c r="K375" s="5"/>
      <c r="L375" s="5"/>
      <c r="M375" s="5"/>
      <c r="N375" s="5"/>
      <c r="O375" s="5"/>
      <c r="P375" s="5"/>
    </row>
    <row r="376" spans="1:16" x14ac:dyDescent="0.35">
      <c r="A376" s="29"/>
      <c r="B376" s="74"/>
      <c r="C376" s="75"/>
      <c r="D376" s="29"/>
      <c r="E376" s="29"/>
      <c r="F376" s="29"/>
      <c r="G376" s="29"/>
      <c r="H376" s="27"/>
      <c r="I376" s="32"/>
      <c r="J376" s="5"/>
      <c r="K376" s="5"/>
      <c r="L376" s="5"/>
      <c r="M376" s="5"/>
      <c r="N376" s="5"/>
      <c r="O376" s="5"/>
      <c r="P376" s="5"/>
    </row>
    <row r="377" spans="1:16" x14ac:dyDescent="0.35">
      <c r="A377" s="29"/>
      <c r="B377" s="74"/>
      <c r="C377" s="75"/>
      <c r="D377" s="29"/>
      <c r="E377" s="29"/>
      <c r="F377" s="29"/>
      <c r="G377" s="29"/>
      <c r="H377" s="27"/>
      <c r="I377" s="32"/>
      <c r="J377" s="5"/>
      <c r="K377" s="5"/>
      <c r="L377" s="5"/>
      <c r="M377" s="5"/>
      <c r="N377" s="5"/>
      <c r="O377" s="5"/>
      <c r="P377" s="5"/>
    </row>
    <row r="378" spans="1:16" x14ac:dyDescent="0.35">
      <c r="A378" s="29"/>
      <c r="B378" s="74"/>
      <c r="C378" s="75"/>
      <c r="D378" s="29"/>
      <c r="E378" s="29"/>
      <c r="F378" s="29"/>
      <c r="G378" s="29"/>
      <c r="H378" s="27"/>
      <c r="I378" s="32"/>
      <c r="J378" s="5"/>
      <c r="K378" s="5"/>
      <c r="L378" s="5"/>
      <c r="M378" s="5"/>
      <c r="N378" s="5"/>
      <c r="O378" s="5"/>
      <c r="P378" s="5"/>
    </row>
    <row r="379" spans="1:16" x14ac:dyDescent="0.35">
      <c r="A379" s="29"/>
      <c r="B379" s="74"/>
      <c r="C379" s="75"/>
      <c r="D379" s="29"/>
      <c r="E379" s="29"/>
      <c r="F379" s="29"/>
      <c r="G379" s="29"/>
      <c r="H379" s="27"/>
      <c r="I379" s="32"/>
      <c r="J379" s="5"/>
      <c r="K379" s="5"/>
      <c r="L379" s="5"/>
      <c r="M379" s="5"/>
      <c r="N379" s="5"/>
      <c r="O379" s="5"/>
      <c r="P379" s="5"/>
    </row>
    <row r="380" spans="1:16" x14ac:dyDescent="0.35">
      <c r="A380" s="29"/>
      <c r="B380" s="74"/>
      <c r="C380" s="75"/>
      <c r="D380" s="29"/>
      <c r="E380" s="29"/>
      <c r="F380" s="29"/>
      <c r="G380" s="29"/>
      <c r="H380" s="27"/>
      <c r="I380" s="32"/>
      <c r="J380" s="5"/>
      <c r="K380" s="5"/>
      <c r="L380" s="5"/>
      <c r="M380" s="5"/>
      <c r="N380" s="5"/>
      <c r="O380" s="5"/>
      <c r="P380" s="5"/>
    </row>
    <row r="381" spans="1:16" x14ac:dyDescent="0.35">
      <c r="A381" s="29"/>
      <c r="B381" s="74"/>
      <c r="C381" s="75"/>
      <c r="D381" s="29"/>
      <c r="E381" s="29"/>
      <c r="F381" s="29"/>
      <c r="G381" s="29"/>
      <c r="H381" s="27"/>
      <c r="I381" s="32"/>
      <c r="J381" s="5"/>
      <c r="K381" s="5"/>
      <c r="L381" s="5"/>
      <c r="M381" s="5"/>
      <c r="N381" s="5"/>
      <c r="O381" s="5"/>
      <c r="P381" s="5"/>
    </row>
    <row r="382" spans="1:16" x14ac:dyDescent="0.35">
      <c r="A382" s="29"/>
      <c r="B382" s="74"/>
      <c r="C382" s="75"/>
      <c r="D382" s="29"/>
      <c r="E382" s="29"/>
      <c r="F382" s="29"/>
      <c r="G382" s="29"/>
      <c r="H382" s="27"/>
      <c r="I382" s="32"/>
      <c r="J382" s="5"/>
      <c r="K382" s="5"/>
      <c r="L382" s="5"/>
      <c r="M382" s="5"/>
      <c r="N382" s="5"/>
      <c r="O382" s="5"/>
      <c r="P382" s="5"/>
    </row>
    <row r="383" spans="1:16" x14ac:dyDescent="0.35">
      <c r="A383" s="29"/>
      <c r="B383" s="74"/>
      <c r="C383" s="75"/>
      <c r="D383" s="29"/>
      <c r="E383" s="29"/>
      <c r="F383" s="29"/>
      <c r="G383" s="29"/>
      <c r="H383" s="27"/>
      <c r="I383" s="32"/>
      <c r="J383" s="5"/>
      <c r="K383" s="5"/>
      <c r="L383" s="5"/>
      <c r="M383" s="5"/>
      <c r="N383" s="5"/>
      <c r="O383" s="5"/>
      <c r="P383" s="5"/>
    </row>
    <row r="384" spans="1:16" x14ac:dyDescent="0.35">
      <c r="A384" s="29"/>
      <c r="B384" s="74"/>
      <c r="C384" s="75"/>
      <c r="D384" s="29"/>
      <c r="E384" s="29"/>
      <c r="F384" s="29"/>
      <c r="G384" s="29"/>
      <c r="H384" s="27"/>
      <c r="I384" s="32"/>
      <c r="J384" s="5"/>
      <c r="K384" s="5"/>
      <c r="L384" s="5"/>
      <c r="M384" s="5"/>
      <c r="N384" s="5"/>
      <c r="O384" s="5"/>
      <c r="P384" s="5"/>
    </row>
    <row r="385" spans="1:16" x14ac:dyDescent="0.35">
      <c r="A385" s="29"/>
      <c r="B385" s="74"/>
      <c r="C385" s="75"/>
      <c r="D385" s="29"/>
      <c r="E385" s="29"/>
      <c r="F385" s="29"/>
      <c r="G385" s="29"/>
      <c r="H385" s="27"/>
      <c r="I385" s="32"/>
      <c r="J385" s="5"/>
      <c r="K385" s="5"/>
      <c r="L385" s="5"/>
      <c r="M385" s="5"/>
      <c r="N385" s="5"/>
      <c r="O385" s="5"/>
      <c r="P385" s="5"/>
    </row>
    <row r="386" spans="1:16" x14ac:dyDescent="0.35">
      <c r="A386" s="29"/>
      <c r="B386" s="74"/>
      <c r="C386" s="75"/>
      <c r="D386" s="29"/>
      <c r="E386" s="29"/>
      <c r="F386" s="29"/>
      <c r="G386" s="29"/>
      <c r="H386" s="27"/>
      <c r="I386" s="32"/>
      <c r="J386" s="5"/>
      <c r="K386" s="5"/>
      <c r="L386" s="5"/>
      <c r="M386" s="5"/>
      <c r="N386" s="5"/>
      <c r="O386" s="5"/>
      <c r="P386" s="5"/>
    </row>
    <row r="387" spans="1:16" x14ac:dyDescent="0.35">
      <c r="A387" s="29"/>
      <c r="B387" s="74"/>
      <c r="C387" s="75"/>
      <c r="D387" s="29"/>
      <c r="E387" s="29"/>
      <c r="F387" s="29"/>
      <c r="G387" s="29"/>
      <c r="H387" s="27"/>
      <c r="I387" s="32"/>
      <c r="J387" s="5"/>
      <c r="K387" s="5"/>
      <c r="L387" s="5"/>
      <c r="M387" s="5"/>
      <c r="N387" s="5"/>
      <c r="O387" s="5"/>
      <c r="P387" s="5"/>
    </row>
    <row r="388" spans="1:16" x14ac:dyDescent="0.35">
      <c r="A388" s="29"/>
      <c r="B388" s="74"/>
      <c r="C388" s="75"/>
      <c r="D388" s="29"/>
      <c r="E388" s="29"/>
      <c r="F388" s="29"/>
      <c r="G388" s="29"/>
      <c r="H388" s="27"/>
      <c r="I388" s="32"/>
      <c r="J388" s="5"/>
      <c r="K388" s="5"/>
      <c r="L388" s="5"/>
      <c r="M388" s="5"/>
      <c r="N388" s="5"/>
      <c r="O388" s="5"/>
      <c r="P388" s="5"/>
    </row>
    <row r="389" spans="1:16" x14ac:dyDescent="0.35">
      <c r="A389" s="29"/>
      <c r="B389" s="74"/>
      <c r="C389" s="75"/>
      <c r="D389" s="29"/>
      <c r="E389" s="29"/>
      <c r="F389" s="29"/>
      <c r="G389" s="29"/>
      <c r="H389" s="27"/>
      <c r="I389" s="32"/>
      <c r="J389" s="5"/>
      <c r="K389" s="5"/>
      <c r="L389" s="5"/>
      <c r="M389" s="5"/>
      <c r="N389" s="5"/>
      <c r="O389" s="5"/>
      <c r="P389" s="5"/>
    </row>
    <row r="390" spans="1:16" x14ac:dyDescent="0.35">
      <c r="A390" s="29"/>
      <c r="B390" s="74"/>
      <c r="C390" s="75"/>
      <c r="D390" s="29"/>
      <c r="E390" s="29"/>
      <c r="F390" s="29"/>
      <c r="G390" s="29"/>
      <c r="H390" s="27"/>
      <c r="I390" s="32"/>
      <c r="J390" s="5"/>
      <c r="K390" s="5"/>
      <c r="L390" s="5"/>
      <c r="M390" s="5"/>
      <c r="N390" s="5"/>
      <c r="O390" s="5"/>
      <c r="P390" s="5"/>
    </row>
    <row r="391" spans="1:16" x14ac:dyDescent="0.35">
      <c r="A391" s="29"/>
      <c r="B391" s="74"/>
      <c r="C391" s="75"/>
      <c r="D391" s="29"/>
      <c r="E391" s="29"/>
      <c r="F391" s="29"/>
      <c r="G391" s="29"/>
      <c r="H391" s="27"/>
      <c r="I391" s="32"/>
      <c r="J391" s="5"/>
      <c r="K391" s="5"/>
      <c r="L391" s="5"/>
      <c r="M391" s="5"/>
      <c r="N391" s="5"/>
      <c r="O391" s="5"/>
      <c r="P391" s="5"/>
    </row>
    <row r="392" spans="1:16" x14ac:dyDescent="0.35">
      <c r="A392" s="29"/>
      <c r="B392" s="74"/>
      <c r="C392" s="75"/>
      <c r="D392" s="29"/>
      <c r="E392" s="29"/>
      <c r="F392" s="29"/>
      <c r="G392" s="29"/>
      <c r="H392" s="27"/>
      <c r="I392" s="32"/>
      <c r="J392" s="5"/>
      <c r="K392" s="5"/>
      <c r="L392" s="5"/>
      <c r="M392" s="5"/>
      <c r="N392" s="5"/>
      <c r="O392" s="5"/>
      <c r="P392" s="5"/>
    </row>
    <row r="393" spans="1:16" x14ac:dyDescent="0.35">
      <c r="A393" s="29"/>
      <c r="B393" s="74"/>
      <c r="C393" s="75"/>
      <c r="D393" s="29"/>
      <c r="E393" s="29"/>
      <c r="F393" s="29"/>
      <c r="G393" s="29"/>
      <c r="H393" s="27"/>
      <c r="I393" s="32"/>
      <c r="J393" s="5"/>
      <c r="K393" s="5"/>
      <c r="L393" s="5"/>
      <c r="M393" s="5"/>
      <c r="N393" s="5"/>
      <c r="O393" s="5"/>
      <c r="P393" s="5"/>
    </row>
    <row r="394" spans="1:16" x14ac:dyDescent="0.35">
      <c r="A394" s="29"/>
      <c r="B394" s="74"/>
      <c r="C394" s="75"/>
      <c r="D394" s="29"/>
      <c r="E394" s="29"/>
      <c r="F394" s="29"/>
      <c r="G394" s="29"/>
      <c r="H394" s="27"/>
      <c r="I394" s="32"/>
      <c r="J394" s="5"/>
      <c r="K394" s="5"/>
      <c r="L394" s="5"/>
      <c r="M394" s="5"/>
      <c r="N394" s="5"/>
      <c r="O394" s="5"/>
      <c r="P394" s="5"/>
    </row>
    <row r="395" spans="1:16" x14ac:dyDescent="0.35">
      <c r="A395" s="29"/>
      <c r="B395" s="74"/>
      <c r="C395" s="75"/>
      <c r="D395" s="29"/>
      <c r="E395" s="29"/>
      <c r="F395" s="29"/>
      <c r="G395" s="29"/>
      <c r="H395" s="27"/>
      <c r="I395" s="32"/>
      <c r="J395" s="5"/>
      <c r="K395" s="5"/>
      <c r="L395" s="5"/>
      <c r="M395" s="5"/>
      <c r="N395" s="5"/>
      <c r="O395" s="5"/>
      <c r="P395" s="5"/>
    </row>
    <row r="396" spans="1:16" x14ac:dyDescent="0.35">
      <c r="A396" s="29"/>
      <c r="B396" s="74"/>
      <c r="C396" s="75"/>
      <c r="D396" s="29"/>
      <c r="E396" s="29"/>
      <c r="F396" s="29"/>
      <c r="G396" s="29"/>
      <c r="H396" s="27"/>
      <c r="I396" s="32"/>
      <c r="J396" s="5"/>
      <c r="K396" s="5"/>
      <c r="L396" s="5"/>
      <c r="M396" s="5"/>
      <c r="N396" s="5"/>
      <c r="O396" s="5"/>
      <c r="P396" s="5"/>
    </row>
    <row r="397" spans="1:16" x14ac:dyDescent="0.35">
      <c r="A397" s="29"/>
      <c r="B397" s="74"/>
      <c r="C397" s="75"/>
      <c r="D397" s="29"/>
      <c r="E397" s="29"/>
      <c r="F397" s="29"/>
      <c r="G397" s="29"/>
      <c r="H397" s="27"/>
      <c r="I397" s="32"/>
      <c r="J397" s="5"/>
      <c r="K397" s="5"/>
      <c r="L397" s="5"/>
      <c r="M397" s="5"/>
      <c r="N397" s="5"/>
      <c r="O397" s="5"/>
      <c r="P397" s="5"/>
    </row>
    <row r="398" spans="1:16" x14ac:dyDescent="0.35">
      <c r="A398" s="29"/>
      <c r="B398" s="74"/>
      <c r="C398" s="75"/>
      <c r="D398" s="29"/>
      <c r="E398" s="29"/>
      <c r="F398" s="29"/>
      <c r="G398" s="29"/>
      <c r="H398" s="27"/>
      <c r="I398" s="32"/>
      <c r="J398" s="5"/>
      <c r="K398" s="5"/>
      <c r="L398" s="5"/>
      <c r="M398" s="5"/>
      <c r="N398" s="5"/>
      <c r="O398" s="5"/>
      <c r="P398" s="5"/>
    </row>
    <row r="399" spans="1:16" x14ac:dyDescent="0.35">
      <c r="A399" s="29"/>
      <c r="B399" s="74"/>
      <c r="C399" s="75"/>
      <c r="D399" s="29"/>
      <c r="E399" s="29"/>
      <c r="F399" s="29"/>
      <c r="G399" s="29"/>
      <c r="H399" s="27"/>
      <c r="I399" s="32"/>
      <c r="J399" s="5"/>
      <c r="K399" s="5"/>
      <c r="L399" s="5"/>
      <c r="M399" s="5"/>
      <c r="N399" s="5"/>
      <c r="O399" s="5"/>
      <c r="P399" s="5"/>
    </row>
    <row r="400" spans="1:16" x14ac:dyDescent="0.35">
      <c r="A400" s="29"/>
      <c r="B400" s="74"/>
      <c r="C400" s="75"/>
      <c r="D400" s="29"/>
      <c r="E400" s="29"/>
      <c r="F400" s="29"/>
      <c r="G400" s="29"/>
      <c r="H400" s="27"/>
      <c r="I400" s="32"/>
      <c r="J400" s="5"/>
      <c r="K400" s="5"/>
      <c r="L400" s="5"/>
      <c r="M400" s="5"/>
      <c r="N400" s="5"/>
      <c r="O400" s="5"/>
      <c r="P400" s="5"/>
    </row>
    <row r="401" spans="1:16" x14ac:dyDescent="0.35">
      <c r="A401" s="29"/>
      <c r="B401" s="74"/>
      <c r="C401" s="75"/>
      <c r="D401" s="29"/>
      <c r="E401" s="29"/>
      <c r="F401" s="29"/>
      <c r="G401" s="29"/>
      <c r="H401" s="27"/>
      <c r="I401" s="32"/>
      <c r="J401" s="5"/>
      <c r="K401" s="5"/>
      <c r="L401" s="5"/>
      <c r="M401" s="5"/>
      <c r="N401" s="5"/>
      <c r="O401" s="5"/>
      <c r="P401" s="5"/>
    </row>
    <row r="402" spans="1:16" x14ac:dyDescent="0.35">
      <c r="A402" s="29"/>
      <c r="B402" s="74"/>
      <c r="C402" s="75"/>
      <c r="D402" s="29"/>
      <c r="E402" s="29"/>
      <c r="F402" s="29"/>
      <c r="G402" s="29"/>
      <c r="H402" s="27"/>
      <c r="I402" s="32"/>
      <c r="J402" s="5"/>
      <c r="K402" s="5"/>
      <c r="L402" s="5"/>
      <c r="M402" s="5"/>
      <c r="N402" s="5"/>
      <c r="O402" s="5"/>
      <c r="P402" s="5"/>
    </row>
    <row r="403" spans="1:16" x14ac:dyDescent="0.35">
      <c r="A403" s="29"/>
      <c r="B403" s="74"/>
      <c r="C403" s="75"/>
      <c r="D403" s="29"/>
      <c r="E403" s="29"/>
      <c r="F403" s="29"/>
      <c r="G403" s="29"/>
      <c r="H403" s="27"/>
      <c r="I403" s="32"/>
      <c r="J403" s="5"/>
      <c r="K403" s="5"/>
      <c r="L403" s="5"/>
      <c r="M403" s="5"/>
      <c r="N403" s="5"/>
      <c r="O403" s="5"/>
      <c r="P403" s="5"/>
    </row>
    <row r="404" spans="1:16" x14ac:dyDescent="0.35">
      <c r="A404" s="29"/>
      <c r="B404" s="74"/>
      <c r="C404" s="75"/>
      <c r="D404" s="29"/>
      <c r="E404" s="29"/>
      <c r="F404" s="29"/>
      <c r="G404" s="29"/>
      <c r="H404" s="27"/>
      <c r="I404" s="32"/>
      <c r="J404" s="5"/>
      <c r="K404" s="5"/>
      <c r="L404" s="5"/>
      <c r="M404" s="5"/>
      <c r="N404" s="5"/>
      <c r="O404" s="5"/>
      <c r="P404" s="5"/>
    </row>
    <row r="405" spans="1:16" x14ac:dyDescent="0.35">
      <c r="A405" s="29"/>
      <c r="B405" s="74"/>
      <c r="C405" s="75"/>
      <c r="D405" s="29"/>
      <c r="E405" s="29"/>
      <c r="F405" s="29"/>
      <c r="G405" s="29"/>
      <c r="H405" s="27"/>
      <c r="I405" s="32"/>
      <c r="J405" s="5"/>
      <c r="K405" s="5"/>
      <c r="L405" s="5"/>
      <c r="M405" s="5"/>
      <c r="N405" s="5"/>
      <c r="O405" s="5"/>
      <c r="P405" s="5"/>
    </row>
    <row r="406" spans="1:16" x14ac:dyDescent="0.35">
      <c r="A406" s="29"/>
      <c r="B406" s="74"/>
      <c r="C406" s="75"/>
      <c r="D406" s="29"/>
      <c r="E406" s="29"/>
      <c r="F406" s="29"/>
      <c r="G406" s="29"/>
      <c r="H406" s="27"/>
      <c r="I406" s="32"/>
      <c r="J406" s="5"/>
      <c r="K406" s="5"/>
      <c r="L406" s="5"/>
      <c r="M406" s="5"/>
      <c r="N406" s="5"/>
      <c r="O406" s="5"/>
      <c r="P406" s="5"/>
    </row>
    <row r="407" spans="1:16" x14ac:dyDescent="0.35">
      <c r="A407" s="29"/>
      <c r="B407" s="74"/>
      <c r="C407" s="75"/>
      <c r="D407" s="29"/>
      <c r="E407" s="29"/>
      <c r="F407" s="29"/>
      <c r="G407" s="29"/>
      <c r="H407" s="27"/>
      <c r="I407" s="32"/>
      <c r="J407" s="5"/>
      <c r="K407" s="5"/>
      <c r="L407" s="5"/>
      <c r="M407" s="5"/>
      <c r="N407" s="5"/>
      <c r="O407" s="5"/>
      <c r="P407" s="5"/>
    </row>
    <row r="408" spans="1:16" x14ac:dyDescent="0.35">
      <c r="A408" s="29"/>
      <c r="B408" s="74"/>
      <c r="C408" s="75"/>
      <c r="D408" s="29"/>
      <c r="E408" s="29"/>
      <c r="F408" s="29"/>
      <c r="G408" s="29"/>
      <c r="H408" s="27"/>
      <c r="I408" s="32"/>
      <c r="J408" s="5"/>
      <c r="K408" s="5"/>
      <c r="L408" s="5"/>
      <c r="M408" s="5"/>
      <c r="N408" s="5"/>
      <c r="O408" s="5"/>
      <c r="P408" s="5"/>
    </row>
    <row r="409" spans="1:16" x14ac:dyDescent="0.35">
      <c r="A409" s="29"/>
      <c r="B409" s="74"/>
      <c r="C409" s="75"/>
      <c r="D409" s="29"/>
      <c r="E409" s="29"/>
      <c r="F409" s="29"/>
      <c r="G409" s="29"/>
      <c r="H409" s="27"/>
      <c r="I409" s="32"/>
      <c r="J409" s="5"/>
      <c r="K409" s="5"/>
      <c r="L409" s="5"/>
      <c r="M409" s="5"/>
      <c r="N409" s="5"/>
      <c r="O409" s="5"/>
      <c r="P409" s="5"/>
    </row>
    <row r="410" spans="1:16" x14ac:dyDescent="0.35">
      <c r="A410" s="29"/>
      <c r="B410" s="74"/>
      <c r="C410" s="75"/>
      <c r="D410" s="29"/>
      <c r="E410" s="29"/>
      <c r="F410" s="29"/>
      <c r="G410" s="29"/>
      <c r="H410" s="27"/>
      <c r="I410" s="32"/>
      <c r="J410" s="5"/>
      <c r="K410" s="5"/>
      <c r="L410" s="5"/>
      <c r="M410" s="5"/>
      <c r="N410" s="5"/>
      <c r="O410" s="5"/>
      <c r="P410" s="5"/>
    </row>
    <row r="411" spans="1:16" x14ac:dyDescent="0.35">
      <c r="A411" s="29"/>
      <c r="B411" s="74"/>
      <c r="C411" s="75"/>
      <c r="D411" s="29"/>
      <c r="E411" s="29"/>
      <c r="F411" s="29"/>
      <c r="G411" s="29"/>
      <c r="H411" s="27"/>
      <c r="I411" s="32"/>
      <c r="J411" s="5"/>
      <c r="K411" s="5"/>
      <c r="L411" s="5"/>
      <c r="M411" s="5"/>
      <c r="N411" s="5"/>
      <c r="O411" s="5"/>
      <c r="P411" s="5"/>
    </row>
    <row r="412" spans="1:16" x14ac:dyDescent="0.35">
      <c r="A412" s="29"/>
      <c r="B412" s="74"/>
      <c r="C412" s="75"/>
      <c r="D412" s="29"/>
      <c r="E412" s="29"/>
      <c r="F412" s="29"/>
      <c r="G412" s="29"/>
      <c r="H412" s="27"/>
      <c r="I412" s="32"/>
      <c r="J412" s="5"/>
      <c r="K412" s="5"/>
      <c r="L412" s="5"/>
      <c r="M412" s="5"/>
      <c r="N412" s="5"/>
      <c r="O412" s="5"/>
      <c r="P412" s="5"/>
    </row>
    <row r="413" spans="1:16" x14ac:dyDescent="0.35">
      <c r="A413" s="29"/>
      <c r="B413" s="74"/>
      <c r="C413" s="75"/>
      <c r="D413" s="29"/>
      <c r="E413" s="29"/>
      <c r="F413" s="29"/>
      <c r="G413" s="29"/>
      <c r="H413" s="27"/>
      <c r="I413" s="32"/>
      <c r="J413" s="5"/>
      <c r="K413" s="5"/>
      <c r="L413" s="5"/>
      <c r="M413" s="5"/>
      <c r="N413" s="5"/>
      <c r="O413" s="5"/>
      <c r="P413" s="5"/>
    </row>
    <row r="414" spans="1:16" x14ac:dyDescent="0.35">
      <c r="A414" s="29"/>
      <c r="B414" s="74"/>
      <c r="C414" s="75"/>
      <c r="D414" s="29"/>
      <c r="E414" s="29"/>
      <c r="F414" s="29"/>
      <c r="G414" s="29"/>
      <c r="H414" s="27"/>
      <c r="I414" s="32"/>
      <c r="J414" s="5"/>
      <c r="K414" s="5"/>
      <c r="L414" s="5"/>
      <c r="M414" s="5"/>
      <c r="N414" s="5"/>
      <c r="O414" s="5"/>
      <c r="P414" s="5"/>
    </row>
    <row r="415" spans="1:16" x14ac:dyDescent="0.35">
      <c r="A415" s="29"/>
      <c r="B415" s="74"/>
      <c r="C415" s="75"/>
      <c r="D415" s="29"/>
      <c r="E415" s="29"/>
      <c r="F415" s="29"/>
      <c r="G415" s="29"/>
      <c r="H415" s="27"/>
      <c r="I415" s="32"/>
      <c r="J415" s="5"/>
      <c r="K415" s="5"/>
      <c r="L415" s="5"/>
      <c r="M415" s="5"/>
      <c r="N415" s="5"/>
      <c r="O415" s="5"/>
      <c r="P415" s="5"/>
    </row>
    <row r="416" spans="1:16" x14ac:dyDescent="0.35">
      <c r="A416" s="29"/>
      <c r="B416" s="74"/>
      <c r="C416" s="75"/>
      <c r="D416" s="29"/>
      <c r="E416" s="29"/>
      <c r="F416" s="29"/>
      <c r="G416" s="29"/>
      <c r="H416" s="27"/>
      <c r="I416" s="32"/>
      <c r="J416" s="5"/>
      <c r="K416" s="5"/>
      <c r="L416" s="5"/>
      <c r="M416" s="5"/>
      <c r="N416" s="5"/>
      <c r="O416" s="5"/>
      <c r="P416" s="5"/>
    </row>
    <row r="417" spans="1:16" x14ac:dyDescent="0.35">
      <c r="A417" s="29"/>
      <c r="B417" s="74"/>
      <c r="C417" s="75"/>
      <c r="D417" s="29"/>
      <c r="E417" s="29"/>
      <c r="F417" s="29"/>
      <c r="G417" s="29"/>
      <c r="H417" s="27"/>
      <c r="I417" s="32"/>
      <c r="J417" s="5"/>
      <c r="K417" s="5"/>
      <c r="L417" s="5"/>
      <c r="M417" s="5"/>
      <c r="N417" s="5"/>
      <c r="O417" s="5"/>
      <c r="P417" s="5"/>
    </row>
    <row r="418" spans="1:16" x14ac:dyDescent="0.35">
      <c r="A418" s="29"/>
      <c r="B418" s="74"/>
      <c r="C418" s="75"/>
      <c r="D418" s="29"/>
      <c r="E418" s="29"/>
      <c r="F418" s="29"/>
      <c r="G418" s="29"/>
      <c r="H418" s="27"/>
      <c r="I418" s="32"/>
      <c r="J418" s="5"/>
      <c r="K418" s="5"/>
      <c r="L418" s="5"/>
      <c r="M418" s="5"/>
      <c r="N418" s="5"/>
      <c r="O418" s="5"/>
      <c r="P418" s="5"/>
    </row>
    <row r="419" spans="1:16" x14ac:dyDescent="0.35">
      <c r="A419" s="29"/>
      <c r="B419" s="74"/>
      <c r="C419" s="75"/>
      <c r="D419" s="29"/>
      <c r="E419" s="29"/>
      <c r="F419" s="29"/>
      <c r="G419" s="29"/>
      <c r="H419" s="27"/>
      <c r="I419" s="32"/>
      <c r="J419" s="5"/>
      <c r="K419" s="5"/>
      <c r="L419" s="5"/>
      <c r="M419" s="5"/>
      <c r="N419" s="5"/>
      <c r="O419" s="5"/>
      <c r="P419" s="5"/>
    </row>
    <row r="420" spans="1:16" x14ac:dyDescent="0.35">
      <c r="A420" s="29"/>
      <c r="B420" s="74"/>
      <c r="C420" s="75"/>
      <c r="D420" s="29"/>
      <c r="E420" s="29"/>
      <c r="F420" s="29"/>
      <c r="G420" s="29"/>
      <c r="H420" s="27"/>
      <c r="I420" s="32"/>
      <c r="J420" s="5"/>
      <c r="K420" s="5"/>
      <c r="L420" s="5"/>
      <c r="M420" s="5"/>
      <c r="N420" s="5"/>
      <c r="O420" s="5"/>
      <c r="P420" s="5"/>
    </row>
    <row r="421" spans="1:16" x14ac:dyDescent="0.35">
      <c r="A421" s="29"/>
      <c r="B421" s="74"/>
      <c r="C421" s="75"/>
      <c r="D421" s="29"/>
      <c r="E421" s="29"/>
      <c r="F421" s="29"/>
      <c r="G421" s="29"/>
      <c r="H421" s="27"/>
      <c r="I421" s="32"/>
      <c r="J421" s="5"/>
      <c r="K421" s="5"/>
      <c r="L421" s="5"/>
      <c r="M421" s="5"/>
      <c r="N421" s="5"/>
      <c r="O421" s="5"/>
      <c r="P421" s="5"/>
    </row>
    <row r="422" spans="1:16" x14ac:dyDescent="0.35">
      <c r="A422" s="29"/>
      <c r="B422" s="74"/>
      <c r="C422" s="75"/>
      <c r="D422" s="29"/>
      <c r="E422" s="29"/>
      <c r="F422" s="29"/>
      <c r="G422" s="29"/>
      <c r="H422" s="27"/>
      <c r="I422" s="32"/>
      <c r="J422" s="5"/>
      <c r="K422" s="5"/>
      <c r="L422" s="5"/>
      <c r="M422" s="5"/>
      <c r="N422" s="5"/>
      <c r="O422" s="5"/>
      <c r="P422" s="5"/>
    </row>
    <row r="423" spans="1:16" x14ac:dyDescent="0.35">
      <c r="A423" s="29"/>
      <c r="B423" s="74"/>
      <c r="C423" s="75"/>
      <c r="D423" s="29"/>
      <c r="E423" s="29"/>
      <c r="F423" s="29"/>
      <c r="G423" s="29"/>
      <c r="H423" s="27"/>
      <c r="I423" s="32"/>
      <c r="J423" s="5"/>
      <c r="K423" s="5"/>
      <c r="L423" s="5"/>
      <c r="M423" s="5"/>
      <c r="N423" s="5"/>
      <c r="O423" s="5"/>
      <c r="P423" s="5"/>
    </row>
    <row r="424" spans="1:16" x14ac:dyDescent="0.35">
      <c r="A424" s="29"/>
      <c r="B424" s="74"/>
      <c r="C424" s="75"/>
      <c r="D424" s="29"/>
      <c r="E424" s="29"/>
      <c r="F424" s="29"/>
      <c r="G424" s="29"/>
      <c r="H424" s="27"/>
      <c r="I424" s="32"/>
      <c r="J424" s="5"/>
      <c r="K424" s="5"/>
      <c r="L424" s="5"/>
      <c r="M424" s="5"/>
      <c r="N424" s="5"/>
      <c r="O424" s="5"/>
      <c r="P424" s="5"/>
    </row>
    <row r="425" spans="1:16" x14ac:dyDescent="0.35">
      <c r="A425" s="29"/>
      <c r="B425" s="74"/>
      <c r="C425" s="75"/>
      <c r="D425" s="29"/>
      <c r="E425" s="29"/>
      <c r="F425" s="29"/>
      <c r="G425" s="29"/>
      <c r="H425" s="27"/>
      <c r="I425" s="32"/>
      <c r="J425" s="5"/>
      <c r="K425" s="5"/>
      <c r="L425" s="5"/>
      <c r="M425" s="5"/>
      <c r="N425" s="5"/>
      <c r="O425" s="5"/>
      <c r="P425" s="5"/>
    </row>
    <row r="426" spans="1:16" x14ac:dyDescent="0.35">
      <c r="A426" s="29"/>
      <c r="B426" s="74"/>
      <c r="C426" s="75"/>
      <c r="D426" s="29"/>
      <c r="E426" s="29"/>
      <c r="F426" s="29"/>
      <c r="G426" s="29"/>
      <c r="H426" s="27"/>
      <c r="I426" s="32"/>
      <c r="J426" s="5"/>
      <c r="K426" s="5"/>
      <c r="L426" s="5"/>
      <c r="M426" s="5"/>
      <c r="N426" s="5"/>
      <c r="O426" s="5"/>
      <c r="P426" s="5"/>
    </row>
    <row r="427" spans="1:16" x14ac:dyDescent="0.35">
      <c r="A427" s="29"/>
      <c r="B427" s="74"/>
      <c r="C427" s="75"/>
      <c r="D427" s="29"/>
      <c r="E427" s="29"/>
      <c r="F427" s="29"/>
      <c r="G427" s="29"/>
      <c r="H427" s="27"/>
      <c r="I427" s="32"/>
      <c r="J427" s="5"/>
      <c r="K427" s="5"/>
      <c r="L427" s="5"/>
      <c r="M427" s="5"/>
      <c r="N427" s="5"/>
      <c r="O427" s="5"/>
      <c r="P427" s="5"/>
    </row>
    <row r="428" spans="1:16" x14ac:dyDescent="0.35">
      <c r="A428" s="29"/>
      <c r="B428" s="74"/>
      <c r="C428" s="75"/>
      <c r="D428" s="29"/>
      <c r="E428" s="29"/>
      <c r="F428" s="29"/>
      <c r="G428" s="29"/>
      <c r="H428" s="27"/>
      <c r="I428" s="32"/>
      <c r="J428" s="5"/>
      <c r="K428" s="5"/>
      <c r="L428" s="5"/>
      <c r="M428" s="5"/>
      <c r="N428" s="5"/>
      <c r="O428" s="5"/>
      <c r="P428" s="5"/>
    </row>
    <row r="429" spans="1:16" x14ac:dyDescent="0.35">
      <c r="A429" s="29"/>
      <c r="B429" s="74"/>
      <c r="C429" s="75"/>
      <c r="D429" s="29"/>
      <c r="E429" s="29"/>
      <c r="F429" s="29"/>
      <c r="G429" s="29"/>
      <c r="H429" s="27"/>
      <c r="I429" s="32"/>
      <c r="J429" s="5"/>
      <c r="K429" s="5"/>
      <c r="L429" s="5"/>
      <c r="M429" s="5"/>
      <c r="N429" s="5"/>
      <c r="O429" s="5"/>
      <c r="P429" s="5"/>
    </row>
    <row r="430" spans="1:16" x14ac:dyDescent="0.35">
      <c r="A430" s="29"/>
      <c r="B430" s="74"/>
      <c r="C430" s="75"/>
      <c r="D430" s="29"/>
      <c r="E430" s="29"/>
      <c r="F430" s="29"/>
      <c r="G430" s="29"/>
      <c r="H430" s="27"/>
      <c r="I430" s="32"/>
      <c r="J430" s="5"/>
      <c r="K430" s="5"/>
      <c r="L430" s="5"/>
      <c r="M430" s="5"/>
      <c r="N430" s="5"/>
      <c r="O430" s="5"/>
      <c r="P430" s="5"/>
    </row>
    <row r="431" spans="1:16" x14ac:dyDescent="0.35">
      <c r="A431" s="29"/>
      <c r="B431" s="74"/>
      <c r="C431" s="75"/>
      <c r="D431" s="29"/>
      <c r="E431" s="29"/>
      <c r="F431" s="29"/>
      <c r="G431" s="29"/>
      <c r="H431" s="27"/>
      <c r="I431" s="32"/>
      <c r="J431" s="5"/>
      <c r="K431" s="5"/>
      <c r="L431" s="5"/>
      <c r="M431" s="5"/>
      <c r="N431" s="5"/>
      <c r="O431" s="5"/>
      <c r="P431" s="5"/>
    </row>
    <row r="432" spans="1:16" x14ac:dyDescent="0.35">
      <c r="A432" s="29"/>
      <c r="B432" s="74"/>
      <c r="C432" s="75"/>
      <c r="D432" s="29"/>
      <c r="E432" s="29"/>
      <c r="F432" s="29"/>
      <c r="G432" s="29"/>
      <c r="H432" s="27"/>
      <c r="I432" s="32"/>
      <c r="J432" s="5"/>
      <c r="K432" s="5"/>
      <c r="L432" s="5"/>
      <c r="M432" s="5"/>
      <c r="N432" s="5"/>
      <c r="O432" s="5"/>
      <c r="P432" s="5"/>
    </row>
    <row r="433" spans="1:16" x14ac:dyDescent="0.35">
      <c r="A433" s="29"/>
      <c r="B433" s="74"/>
      <c r="C433" s="75"/>
      <c r="D433" s="29"/>
      <c r="E433" s="29"/>
      <c r="F433" s="29"/>
      <c r="G433" s="29"/>
      <c r="H433" s="27"/>
      <c r="I433" s="32"/>
      <c r="J433" s="5"/>
      <c r="K433" s="5"/>
      <c r="L433" s="5"/>
      <c r="M433" s="5"/>
      <c r="N433" s="5"/>
      <c r="O433" s="5"/>
      <c r="P433" s="5"/>
    </row>
    <row r="434" spans="1:16" x14ac:dyDescent="0.35">
      <c r="A434" s="29"/>
      <c r="B434" s="74"/>
      <c r="C434" s="75"/>
      <c r="D434" s="29"/>
      <c r="E434" s="29"/>
      <c r="F434" s="29"/>
      <c r="G434" s="29"/>
      <c r="H434" s="27"/>
      <c r="I434" s="32"/>
      <c r="J434" s="5"/>
      <c r="K434" s="5"/>
      <c r="L434" s="5"/>
      <c r="M434" s="5"/>
      <c r="N434" s="5"/>
      <c r="O434" s="5"/>
      <c r="P434" s="5"/>
    </row>
    <row r="435" spans="1:16" x14ac:dyDescent="0.35">
      <c r="A435" s="29"/>
      <c r="B435" s="74"/>
      <c r="C435" s="75"/>
      <c r="D435" s="29"/>
      <c r="E435" s="29"/>
      <c r="F435" s="29"/>
      <c r="G435" s="29"/>
      <c r="H435" s="27"/>
      <c r="I435" s="32"/>
      <c r="J435" s="5"/>
      <c r="K435" s="5"/>
      <c r="L435" s="5"/>
      <c r="M435" s="5"/>
      <c r="N435" s="5"/>
      <c r="O435" s="5"/>
      <c r="P435" s="5"/>
    </row>
    <row r="436" spans="1:16" x14ac:dyDescent="0.35">
      <c r="A436" s="29"/>
      <c r="B436" s="74"/>
      <c r="C436" s="75"/>
      <c r="D436" s="29"/>
      <c r="E436" s="29"/>
      <c r="F436" s="29"/>
      <c r="G436" s="29"/>
      <c r="H436" s="27"/>
      <c r="I436" s="32"/>
      <c r="J436" s="5"/>
      <c r="K436" s="5"/>
      <c r="L436" s="5"/>
      <c r="M436" s="5"/>
      <c r="N436" s="5"/>
      <c r="O436" s="5"/>
      <c r="P436" s="5"/>
    </row>
    <row r="437" spans="1:16" x14ac:dyDescent="0.35">
      <c r="A437" s="29"/>
      <c r="B437" s="74"/>
      <c r="C437" s="75"/>
      <c r="D437" s="29"/>
      <c r="E437" s="29"/>
      <c r="F437" s="29"/>
      <c r="G437" s="29"/>
      <c r="H437" s="27"/>
      <c r="I437" s="32"/>
      <c r="J437" s="5"/>
      <c r="K437" s="5"/>
      <c r="L437" s="5"/>
      <c r="M437" s="5"/>
      <c r="N437" s="5"/>
      <c r="O437" s="5"/>
      <c r="P437" s="5"/>
    </row>
    <row r="438" spans="1:16" x14ac:dyDescent="0.35">
      <c r="A438" s="29"/>
      <c r="B438" s="74"/>
      <c r="C438" s="75"/>
      <c r="D438" s="29"/>
      <c r="E438" s="29"/>
      <c r="F438" s="29"/>
      <c r="G438" s="29"/>
      <c r="H438" s="27"/>
      <c r="I438" s="32"/>
      <c r="J438" s="5"/>
      <c r="K438" s="5"/>
      <c r="L438" s="5"/>
      <c r="M438" s="5"/>
      <c r="N438" s="5"/>
      <c r="O438" s="5"/>
      <c r="P438" s="5"/>
    </row>
    <row r="439" spans="1:16" x14ac:dyDescent="0.35">
      <c r="A439" s="29"/>
      <c r="B439" s="74"/>
      <c r="C439" s="75"/>
      <c r="D439" s="29"/>
      <c r="E439" s="29"/>
      <c r="F439" s="29"/>
      <c r="G439" s="29"/>
      <c r="H439" s="27"/>
      <c r="I439" s="32"/>
      <c r="J439" s="5"/>
      <c r="K439" s="5"/>
      <c r="L439" s="5"/>
      <c r="M439" s="5"/>
      <c r="N439" s="5"/>
      <c r="O439" s="5"/>
      <c r="P439" s="5"/>
    </row>
    <row r="440" spans="1:16" x14ac:dyDescent="0.35">
      <c r="A440" s="29"/>
      <c r="B440" s="74"/>
      <c r="C440" s="75"/>
      <c r="D440" s="29"/>
      <c r="E440" s="29"/>
      <c r="F440" s="29"/>
      <c r="G440" s="29"/>
      <c r="H440" s="27"/>
      <c r="I440" s="32"/>
      <c r="J440" s="5"/>
      <c r="K440" s="5"/>
      <c r="L440" s="5"/>
      <c r="M440" s="5"/>
      <c r="N440" s="5"/>
      <c r="O440" s="5"/>
      <c r="P440" s="5"/>
    </row>
    <row r="441" spans="1:16" x14ac:dyDescent="0.35">
      <c r="A441" s="29"/>
      <c r="B441" s="74"/>
      <c r="C441" s="75"/>
      <c r="D441" s="29"/>
      <c r="E441" s="29"/>
      <c r="F441" s="29"/>
      <c r="G441" s="29"/>
      <c r="H441" s="27"/>
      <c r="I441" s="32"/>
      <c r="J441" s="5"/>
      <c r="K441" s="5"/>
      <c r="L441" s="5"/>
      <c r="M441" s="5"/>
      <c r="N441" s="5"/>
      <c r="O441" s="5"/>
      <c r="P441" s="5"/>
    </row>
    <row r="442" spans="1:16" x14ac:dyDescent="0.35">
      <c r="A442" s="29"/>
      <c r="B442" s="74"/>
      <c r="C442" s="75"/>
      <c r="D442" s="29"/>
      <c r="E442" s="29"/>
      <c r="F442" s="29"/>
      <c r="G442" s="29"/>
      <c r="H442" s="27"/>
      <c r="I442" s="32"/>
      <c r="J442" s="5"/>
      <c r="K442" s="5"/>
      <c r="L442" s="5"/>
      <c r="M442" s="5"/>
      <c r="N442" s="5"/>
      <c r="O442" s="5"/>
      <c r="P442" s="5"/>
    </row>
    <row r="443" spans="1:16" x14ac:dyDescent="0.35">
      <c r="A443" s="29"/>
      <c r="B443" s="74"/>
      <c r="C443" s="75"/>
      <c r="D443" s="29"/>
      <c r="E443" s="29"/>
      <c r="F443" s="29"/>
      <c r="G443" s="29"/>
      <c r="H443" s="27"/>
      <c r="I443" s="32"/>
      <c r="J443" s="5"/>
      <c r="K443" s="5"/>
      <c r="L443" s="5"/>
      <c r="M443" s="5"/>
      <c r="N443" s="5"/>
      <c r="O443" s="5"/>
      <c r="P443" s="5"/>
    </row>
    <row r="444" spans="1:16" x14ac:dyDescent="0.35">
      <c r="A444" s="29"/>
      <c r="B444" s="74"/>
      <c r="C444" s="75"/>
      <c r="D444" s="29"/>
      <c r="E444" s="29"/>
      <c r="F444" s="29"/>
      <c r="G444" s="29"/>
      <c r="H444" s="27"/>
      <c r="I444" s="32"/>
      <c r="J444" s="5"/>
      <c r="K444" s="5"/>
      <c r="L444" s="5"/>
      <c r="M444" s="5"/>
      <c r="N444" s="5"/>
      <c r="O444" s="5"/>
      <c r="P444" s="5"/>
    </row>
    <row r="445" spans="1:16" x14ac:dyDescent="0.35">
      <c r="A445" s="29"/>
      <c r="B445" s="74"/>
      <c r="C445" s="75"/>
      <c r="D445" s="29"/>
      <c r="E445" s="29"/>
      <c r="F445" s="29"/>
      <c r="G445" s="29"/>
      <c r="H445" s="27"/>
      <c r="I445" s="32"/>
      <c r="J445" s="5"/>
      <c r="K445" s="5"/>
      <c r="L445" s="5"/>
      <c r="M445" s="5"/>
      <c r="N445" s="5"/>
      <c r="O445" s="5"/>
      <c r="P445" s="5"/>
    </row>
    <row r="446" spans="1:16" x14ac:dyDescent="0.35">
      <c r="A446" s="29"/>
      <c r="B446" s="74"/>
      <c r="C446" s="75"/>
      <c r="D446" s="29"/>
      <c r="E446" s="29"/>
      <c r="F446" s="29"/>
      <c r="G446" s="29"/>
      <c r="H446" s="27"/>
      <c r="I446" s="32"/>
      <c r="J446" s="5"/>
      <c r="K446" s="5"/>
      <c r="L446" s="5"/>
      <c r="M446" s="5"/>
      <c r="N446" s="5"/>
      <c r="O446" s="5"/>
      <c r="P446" s="5"/>
    </row>
    <row r="447" spans="1:16" x14ac:dyDescent="0.35">
      <c r="A447" s="29"/>
      <c r="B447" s="74"/>
      <c r="C447" s="75"/>
      <c r="D447" s="29"/>
      <c r="E447" s="29"/>
      <c r="F447" s="29"/>
      <c r="G447" s="29"/>
      <c r="H447" s="27"/>
      <c r="I447" s="32"/>
      <c r="J447" s="5"/>
      <c r="K447" s="5"/>
      <c r="L447" s="5"/>
      <c r="M447" s="5"/>
      <c r="N447" s="5"/>
      <c r="O447" s="5"/>
      <c r="P447" s="5"/>
    </row>
    <row r="448" spans="1:16" x14ac:dyDescent="0.35">
      <c r="A448" s="29"/>
      <c r="B448" s="74"/>
      <c r="C448" s="75"/>
      <c r="D448" s="29"/>
      <c r="E448" s="29"/>
      <c r="F448" s="29"/>
      <c r="G448" s="29"/>
      <c r="H448" s="27"/>
      <c r="I448" s="32"/>
      <c r="J448" s="5"/>
      <c r="K448" s="5"/>
      <c r="L448" s="5"/>
      <c r="M448" s="5"/>
      <c r="N448" s="5"/>
      <c r="O448" s="5"/>
      <c r="P448" s="5"/>
    </row>
    <row r="449" spans="1:16" x14ac:dyDescent="0.35">
      <c r="A449" s="29"/>
      <c r="B449" s="74"/>
      <c r="C449" s="75"/>
      <c r="D449" s="29"/>
      <c r="E449" s="29"/>
      <c r="F449" s="29"/>
      <c r="G449" s="29"/>
      <c r="H449" s="27"/>
      <c r="I449" s="32"/>
      <c r="J449" s="5"/>
      <c r="K449" s="5"/>
      <c r="L449" s="5"/>
      <c r="M449" s="5"/>
      <c r="N449" s="5"/>
      <c r="O449" s="5"/>
      <c r="P449" s="5"/>
    </row>
    <row r="450" spans="1:16" x14ac:dyDescent="0.35">
      <c r="A450" s="29"/>
      <c r="B450" s="74"/>
      <c r="C450" s="75"/>
      <c r="D450" s="29"/>
      <c r="E450" s="29"/>
      <c r="F450" s="29"/>
      <c r="G450" s="29"/>
      <c r="H450" s="27"/>
      <c r="I450" s="32"/>
      <c r="J450" s="5"/>
      <c r="K450" s="5"/>
      <c r="L450" s="5"/>
      <c r="M450" s="5"/>
      <c r="N450" s="5"/>
      <c r="O450" s="5"/>
      <c r="P450" s="5"/>
    </row>
    <row r="451" spans="1:16" x14ac:dyDescent="0.35">
      <c r="A451" s="29"/>
      <c r="B451" s="74"/>
      <c r="C451" s="75"/>
      <c r="D451" s="29"/>
      <c r="E451" s="29"/>
      <c r="F451" s="29"/>
      <c r="G451" s="29"/>
      <c r="H451" s="27"/>
      <c r="I451" s="32"/>
      <c r="J451" s="5"/>
      <c r="K451" s="5"/>
      <c r="L451" s="5"/>
      <c r="M451" s="5"/>
      <c r="N451" s="5"/>
      <c r="O451" s="5"/>
      <c r="P451" s="5"/>
    </row>
    <row r="452" spans="1:16" x14ac:dyDescent="0.35">
      <c r="A452" s="29"/>
      <c r="B452" s="74"/>
      <c r="C452" s="75"/>
      <c r="D452" s="29"/>
      <c r="E452" s="29"/>
      <c r="F452" s="29"/>
      <c r="G452" s="29"/>
      <c r="H452" s="27"/>
      <c r="I452" s="32"/>
      <c r="J452" s="5"/>
      <c r="K452" s="5"/>
      <c r="L452" s="5"/>
      <c r="M452" s="5"/>
      <c r="N452" s="5"/>
      <c r="O452" s="5"/>
      <c r="P452" s="5"/>
    </row>
    <row r="453" spans="1:16" x14ac:dyDescent="0.35">
      <c r="A453" s="29"/>
      <c r="B453" s="74"/>
      <c r="C453" s="75"/>
      <c r="D453" s="29"/>
      <c r="E453" s="29"/>
      <c r="F453" s="29"/>
      <c r="G453" s="29"/>
      <c r="H453" s="27"/>
      <c r="I453" s="32"/>
      <c r="J453" s="5"/>
      <c r="K453" s="5"/>
      <c r="L453" s="5"/>
      <c r="M453" s="5"/>
      <c r="N453" s="5"/>
      <c r="O453" s="5"/>
      <c r="P453" s="5"/>
    </row>
    <row r="454" spans="1:16" x14ac:dyDescent="0.35">
      <c r="A454" s="29"/>
      <c r="B454" s="74"/>
      <c r="C454" s="75"/>
      <c r="D454" s="29"/>
      <c r="E454" s="29"/>
      <c r="F454" s="29"/>
      <c r="G454" s="29"/>
      <c r="H454" s="27"/>
      <c r="I454" s="32"/>
      <c r="J454" s="5"/>
      <c r="K454" s="5"/>
      <c r="L454" s="5"/>
      <c r="M454" s="5"/>
      <c r="N454" s="5"/>
      <c r="O454" s="5"/>
      <c r="P454" s="5"/>
    </row>
    <row r="455" spans="1:16" x14ac:dyDescent="0.35">
      <c r="A455" s="29"/>
      <c r="B455" s="74"/>
      <c r="C455" s="75"/>
      <c r="D455" s="29"/>
      <c r="E455" s="29"/>
      <c r="F455" s="29"/>
      <c r="G455" s="29"/>
      <c r="H455" s="27"/>
      <c r="I455" s="32"/>
      <c r="J455" s="5"/>
      <c r="K455" s="5"/>
      <c r="L455" s="5"/>
      <c r="M455" s="5"/>
      <c r="N455" s="5"/>
      <c r="O455" s="5"/>
      <c r="P455" s="5"/>
    </row>
    <row r="456" spans="1:16" x14ac:dyDescent="0.35">
      <c r="A456" s="29"/>
      <c r="B456" s="74"/>
      <c r="C456" s="75"/>
      <c r="D456" s="29"/>
      <c r="E456" s="29"/>
      <c r="F456" s="29"/>
      <c r="G456" s="29"/>
      <c r="H456" s="27"/>
      <c r="I456" s="32"/>
      <c r="J456" s="5"/>
      <c r="K456" s="5"/>
      <c r="L456" s="5"/>
      <c r="M456" s="5"/>
      <c r="N456" s="5"/>
      <c r="O456" s="5"/>
      <c r="P456" s="5"/>
    </row>
    <row r="457" spans="1:16" x14ac:dyDescent="0.35">
      <c r="A457" s="29"/>
      <c r="B457" s="74"/>
      <c r="C457" s="75"/>
      <c r="D457" s="29"/>
      <c r="E457" s="29"/>
      <c r="F457" s="29"/>
      <c r="G457" s="29"/>
      <c r="H457" s="27"/>
      <c r="I457" s="32"/>
      <c r="J457" s="5"/>
      <c r="K457" s="5"/>
      <c r="L457" s="5"/>
      <c r="M457" s="5"/>
      <c r="N457" s="5"/>
      <c r="O457" s="5"/>
      <c r="P457" s="5"/>
    </row>
    <row r="458" spans="1:16" x14ac:dyDescent="0.35">
      <c r="A458" s="29"/>
      <c r="B458" s="74"/>
      <c r="C458" s="75"/>
      <c r="D458" s="29"/>
      <c r="E458" s="29"/>
      <c r="F458" s="29"/>
      <c r="G458" s="29"/>
      <c r="H458" s="27"/>
      <c r="I458" s="32"/>
      <c r="J458" s="5"/>
      <c r="K458" s="5"/>
      <c r="L458" s="5"/>
      <c r="M458" s="5"/>
      <c r="N458" s="5"/>
      <c r="O458" s="5"/>
      <c r="P458" s="5"/>
    </row>
    <row r="459" spans="1:16" x14ac:dyDescent="0.35">
      <c r="A459" s="29"/>
      <c r="B459" s="74"/>
      <c r="C459" s="75"/>
      <c r="D459" s="29"/>
      <c r="E459" s="29"/>
      <c r="F459" s="29"/>
      <c r="G459" s="29"/>
      <c r="H459" s="27"/>
      <c r="I459" s="32"/>
      <c r="J459" s="5"/>
      <c r="K459" s="5"/>
      <c r="L459" s="5"/>
      <c r="M459" s="5"/>
      <c r="N459" s="5"/>
      <c r="O459" s="5"/>
      <c r="P459" s="5"/>
    </row>
    <row r="460" spans="1:16" x14ac:dyDescent="0.35">
      <c r="A460" s="29"/>
      <c r="B460" s="74"/>
      <c r="C460" s="75"/>
      <c r="D460" s="29"/>
      <c r="E460" s="29"/>
      <c r="F460" s="29"/>
      <c r="G460" s="29"/>
      <c r="H460" s="27"/>
      <c r="I460" s="32"/>
      <c r="J460" s="5"/>
      <c r="K460" s="5"/>
      <c r="L460" s="5"/>
      <c r="M460" s="5"/>
      <c r="N460" s="5"/>
      <c r="O460" s="5"/>
      <c r="P460" s="5"/>
    </row>
    <row r="461" spans="1:16" x14ac:dyDescent="0.35">
      <c r="A461" s="29"/>
      <c r="B461" s="74"/>
      <c r="C461" s="75"/>
      <c r="D461" s="29"/>
      <c r="E461" s="29"/>
      <c r="F461" s="29"/>
      <c r="G461" s="29"/>
      <c r="H461" s="27"/>
      <c r="I461" s="32"/>
      <c r="J461" s="5"/>
      <c r="K461" s="5"/>
      <c r="L461" s="5"/>
      <c r="M461" s="5"/>
      <c r="N461" s="5"/>
      <c r="O461" s="5"/>
      <c r="P461" s="5"/>
    </row>
    <row r="462" spans="1:16" x14ac:dyDescent="0.35">
      <c r="A462" s="29"/>
      <c r="B462" s="74"/>
      <c r="C462" s="75"/>
      <c r="D462" s="29"/>
      <c r="E462" s="29"/>
      <c r="F462" s="29"/>
      <c r="G462" s="29"/>
      <c r="H462" s="27"/>
      <c r="I462" s="32"/>
      <c r="J462" s="5"/>
      <c r="K462" s="5"/>
      <c r="L462" s="5"/>
      <c r="M462" s="5"/>
      <c r="N462" s="5"/>
      <c r="O462" s="5"/>
      <c r="P462" s="5"/>
    </row>
    <row r="463" spans="1:16" x14ac:dyDescent="0.35">
      <c r="A463" s="29"/>
      <c r="B463" s="74"/>
      <c r="C463" s="75"/>
      <c r="D463" s="29"/>
      <c r="E463" s="29"/>
      <c r="F463" s="29"/>
      <c r="G463" s="29"/>
      <c r="H463" s="27"/>
      <c r="I463" s="32"/>
      <c r="J463" s="5"/>
      <c r="K463" s="5"/>
      <c r="L463" s="5"/>
      <c r="M463" s="5"/>
      <c r="N463" s="5"/>
      <c r="O463" s="5"/>
      <c r="P463" s="5"/>
    </row>
    <row r="464" spans="1:16" x14ac:dyDescent="0.35">
      <c r="A464" s="29"/>
      <c r="B464" s="74"/>
      <c r="C464" s="75"/>
      <c r="D464" s="29"/>
      <c r="E464" s="29"/>
      <c r="F464" s="29"/>
      <c r="G464" s="29"/>
      <c r="H464" s="27"/>
      <c r="I464" s="32"/>
      <c r="J464" s="5"/>
      <c r="K464" s="5"/>
      <c r="L464" s="5"/>
      <c r="M464" s="5"/>
      <c r="N464" s="5"/>
      <c r="O464" s="5"/>
      <c r="P464" s="5"/>
    </row>
    <row r="465" spans="1:16" x14ac:dyDescent="0.35">
      <c r="A465" s="29"/>
      <c r="B465" s="74"/>
      <c r="C465" s="75"/>
      <c r="D465" s="29"/>
      <c r="E465" s="29"/>
      <c r="F465" s="29"/>
      <c r="G465" s="29"/>
      <c r="H465" s="27"/>
      <c r="I465" s="32"/>
      <c r="J465" s="5"/>
      <c r="K465" s="5"/>
      <c r="L465" s="5"/>
      <c r="M465" s="5"/>
      <c r="N465" s="5"/>
      <c r="O465" s="5"/>
      <c r="P465" s="5"/>
    </row>
    <row r="466" spans="1:16" x14ac:dyDescent="0.35">
      <c r="A466" s="29"/>
      <c r="B466" s="74"/>
      <c r="C466" s="75"/>
      <c r="D466" s="29"/>
      <c r="E466" s="29"/>
      <c r="F466" s="29"/>
      <c r="G466" s="29"/>
      <c r="H466" s="27"/>
      <c r="I466" s="32"/>
      <c r="J466" s="5"/>
      <c r="K466" s="5"/>
      <c r="L466" s="5"/>
      <c r="M466" s="5"/>
      <c r="N466" s="5"/>
      <c r="O466" s="5"/>
      <c r="P466" s="5"/>
    </row>
    <row r="467" spans="1:16" x14ac:dyDescent="0.35">
      <c r="A467" s="29"/>
      <c r="B467" s="74"/>
      <c r="C467" s="75"/>
      <c r="D467" s="29"/>
      <c r="E467" s="29"/>
      <c r="F467" s="29"/>
      <c r="G467" s="29"/>
      <c r="H467" s="27"/>
      <c r="I467" s="32"/>
      <c r="J467" s="5"/>
      <c r="K467" s="5"/>
      <c r="L467" s="5"/>
      <c r="M467" s="5"/>
      <c r="N467" s="5"/>
      <c r="O467" s="5"/>
      <c r="P467" s="5"/>
    </row>
    <row r="468" spans="1:16" x14ac:dyDescent="0.35">
      <c r="A468" s="29"/>
      <c r="B468" s="74"/>
      <c r="C468" s="75"/>
      <c r="D468" s="29"/>
      <c r="E468" s="29"/>
      <c r="F468" s="29"/>
      <c r="G468" s="29"/>
      <c r="H468" s="27"/>
      <c r="I468" s="32"/>
      <c r="J468" s="5"/>
      <c r="K468" s="5"/>
      <c r="L468" s="5"/>
      <c r="M468" s="5"/>
      <c r="N468" s="5"/>
      <c r="O468" s="5"/>
      <c r="P468" s="5"/>
    </row>
    <row r="469" spans="1:16" x14ac:dyDescent="0.35">
      <c r="A469" s="29"/>
      <c r="B469" s="74"/>
      <c r="C469" s="75"/>
      <c r="D469" s="29"/>
      <c r="E469" s="29"/>
      <c r="F469" s="29"/>
      <c r="G469" s="29"/>
      <c r="H469" s="27"/>
      <c r="I469" s="32"/>
      <c r="J469" s="5"/>
      <c r="K469" s="5"/>
      <c r="L469" s="5"/>
      <c r="M469" s="5"/>
      <c r="N469" s="5"/>
      <c r="O469" s="5"/>
      <c r="P469" s="5"/>
    </row>
    <row r="470" spans="1:16" x14ac:dyDescent="0.35">
      <c r="A470" s="29"/>
      <c r="B470" s="74"/>
      <c r="C470" s="75"/>
      <c r="D470" s="29"/>
      <c r="E470" s="29"/>
      <c r="F470" s="29"/>
      <c r="G470" s="29"/>
      <c r="H470" s="27"/>
      <c r="I470" s="32"/>
      <c r="J470" s="5"/>
      <c r="K470" s="5"/>
      <c r="L470" s="5"/>
      <c r="M470" s="5"/>
      <c r="N470" s="5"/>
      <c r="O470" s="5"/>
      <c r="P470" s="5"/>
    </row>
    <row r="471" spans="1:16" x14ac:dyDescent="0.35">
      <c r="A471" s="29"/>
      <c r="B471" s="74"/>
      <c r="C471" s="75"/>
      <c r="D471" s="29"/>
      <c r="E471" s="29"/>
      <c r="F471" s="29"/>
      <c r="G471" s="29"/>
      <c r="H471" s="27"/>
      <c r="I471" s="32"/>
      <c r="J471" s="5"/>
      <c r="K471" s="5"/>
      <c r="L471" s="5"/>
      <c r="M471" s="5"/>
      <c r="N471" s="5"/>
      <c r="O471" s="5"/>
      <c r="P471" s="5"/>
    </row>
    <row r="472" spans="1:16" x14ac:dyDescent="0.35">
      <c r="A472" s="29"/>
      <c r="B472" s="74"/>
      <c r="C472" s="75"/>
      <c r="D472" s="29"/>
      <c r="E472" s="29"/>
      <c r="F472" s="29"/>
      <c r="G472" s="29"/>
      <c r="H472" s="27"/>
      <c r="I472" s="32"/>
      <c r="J472" s="5"/>
      <c r="K472" s="5"/>
      <c r="L472" s="5"/>
      <c r="M472" s="5"/>
      <c r="N472" s="5"/>
      <c r="O472" s="5"/>
      <c r="P472" s="5"/>
    </row>
    <row r="473" spans="1:16" x14ac:dyDescent="0.35">
      <c r="A473" s="29"/>
      <c r="B473" s="74"/>
      <c r="C473" s="75"/>
      <c r="D473" s="29"/>
      <c r="E473" s="29"/>
      <c r="F473" s="29"/>
      <c r="G473" s="29"/>
      <c r="H473" s="27"/>
      <c r="I473" s="32"/>
      <c r="J473" s="5"/>
      <c r="K473" s="5"/>
      <c r="L473" s="5"/>
      <c r="M473" s="5"/>
      <c r="N473" s="5"/>
      <c r="O473" s="5"/>
      <c r="P473" s="5"/>
    </row>
    <row r="474" spans="1:16" x14ac:dyDescent="0.35">
      <c r="A474" s="29"/>
      <c r="B474" s="74"/>
      <c r="C474" s="75"/>
      <c r="D474" s="29"/>
      <c r="E474" s="29"/>
      <c r="F474" s="29"/>
      <c r="G474" s="29"/>
      <c r="H474" s="27"/>
      <c r="I474" s="32"/>
      <c r="J474" s="5"/>
      <c r="K474" s="5"/>
      <c r="L474" s="5"/>
      <c r="M474" s="5"/>
      <c r="N474" s="5"/>
      <c r="O474" s="5"/>
      <c r="P474" s="5"/>
    </row>
    <row r="475" spans="1:16" x14ac:dyDescent="0.35">
      <c r="A475" s="29"/>
      <c r="B475" s="74"/>
      <c r="C475" s="75"/>
      <c r="D475" s="29"/>
      <c r="E475" s="29"/>
      <c r="F475" s="29"/>
      <c r="G475" s="29"/>
      <c r="H475" s="27"/>
      <c r="I475" s="32"/>
      <c r="J475" s="5"/>
      <c r="K475" s="5"/>
      <c r="L475" s="5"/>
      <c r="M475" s="5"/>
      <c r="N475" s="5"/>
      <c r="O475" s="5"/>
      <c r="P475" s="5"/>
    </row>
    <row r="476" spans="1:16" x14ac:dyDescent="0.35">
      <c r="A476" s="29"/>
      <c r="B476" s="74"/>
      <c r="C476" s="75"/>
      <c r="D476" s="29"/>
      <c r="E476" s="29"/>
      <c r="F476" s="29"/>
      <c r="G476" s="29"/>
      <c r="H476" s="27"/>
      <c r="I476" s="32"/>
      <c r="J476" s="5"/>
      <c r="K476" s="5"/>
      <c r="L476" s="5"/>
      <c r="M476" s="5"/>
      <c r="N476" s="5"/>
      <c r="O476" s="5"/>
      <c r="P476" s="5"/>
    </row>
    <row r="477" spans="1:16" x14ac:dyDescent="0.35">
      <c r="A477" s="29"/>
      <c r="B477" s="74"/>
      <c r="C477" s="75"/>
      <c r="D477" s="29"/>
      <c r="E477" s="29"/>
      <c r="F477" s="29"/>
      <c r="G477" s="29"/>
      <c r="H477" s="27"/>
      <c r="I477" s="32"/>
      <c r="J477" s="5"/>
      <c r="K477" s="5"/>
      <c r="L477" s="5"/>
      <c r="M477" s="5"/>
      <c r="N477" s="5"/>
      <c r="O477" s="5"/>
      <c r="P477" s="5"/>
    </row>
    <row r="478" spans="1:16" x14ac:dyDescent="0.35">
      <c r="A478" s="29"/>
      <c r="B478" s="74"/>
      <c r="C478" s="75"/>
      <c r="D478" s="29"/>
      <c r="E478" s="29"/>
      <c r="F478" s="29"/>
      <c r="G478" s="29"/>
      <c r="H478" s="27"/>
      <c r="I478" s="32"/>
      <c r="J478" s="5"/>
      <c r="K478" s="5"/>
      <c r="L478" s="5"/>
      <c r="M478" s="5"/>
      <c r="N478" s="5"/>
      <c r="O478" s="5"/>
      <c r="P478" s="5"/>
    </row>
    <row r="479" spans="1:16" x14ac:dyDescent="0.35">
      <c r="A479" s="29"/>
      <c r="B479" s="74"/>
      <c r="C479" s="75"/>
      <c r="D479" s="29"/>
      <c r="E479" s="29"/>
      <c r="F479" s="29"/>
      <c r="G479" s="29"/>
      <c r="H479" s="27"/>
      <c r="I479" s="32"/>
      <c r="J479" s="5"/>
      <c r="K479" s="5"/>
      <c r="L479" s="5"/>
      <c r="M479" s="5"/>
      <c r="N479" s="5"/>
      <c r="O479" s="5"/>
      <c r="P479" s="5"/>
    </row>
    <row r="480" spans="1:16" x14ac:dyDescent="0.35">
      <c r="A480" s="29"/>
      <c r="B480" s="74"/>
      <c r="C480" s="75"/>
      <c r="D480" s="29"/>
      <c r="E480" s="29"/>
      <c r="F480" s="29"/>
      <c r="G480" s="29"/>
      <c r="H480" s="27"/>
      <c r="I480" s="32"/>
      <c r="J480" s="5"/>
      <c r="K480" s="5"/>
      <c r="L480" s="5"/>
      <c r="M480" s="5"/>
      <c r="N480" s="5"/>
      <c r="O480" s="5"/>
      <c r="P480" s="5"/>
    </row>
    <row r="481" spans="1:16" x14ac:dyDescent="0.35">
      <c r="A481" s="29"/>
      <c r="B481" s="74"/>
      <c r="C481" s="75"/>
      <c r="D481" s="29"/>
      <c r="E481" s="29"/>
      <c r="F481" s="29"/>
      <c r="G481" s="29"/>
      <c r="H481" s="27"/>
      <c r="I481" s="32"/>
      <c r="J481" s="5"/>
      <c r="K481" s="5"/>
      <c r="L481" s="5"/>
      <c r="M481" s="5"/>
      <c r="N481" s="5"/>
      <c r="O481" s="5"/>
      <c r="P481" s="5"/>
    </row>
    <row r="482" spans="1:16" x14ac:dyDescent="0.35">
      <c r="A482" s="29"/>
      <c r="B482" s="74"/>
      <c r="C482" s="75"/>
      <c r="D482" s="29"/>
      <c r="E482" s="29"/>
      <c r="F482" s="29"/>
      <c r="G482" s="29"/>
      <c r="H482" s="27"/>
      <c r="I482" s="32"/>
      <c r="J482" s="5"/>
      <c r="K482" s="5"/>
      <c r="L482" s="5"/>
      <c r="M482" s="5"/>
      <c r="N482" s="5"/>
      <c r="O482" s="5"/>
      <c r="P482" s="5"/>
    </row>
    <row r="483" spans="1:16" x14ac:dyDescent="0.35">
      <c r="A483" s="29"/>
      <c r="B483" s="74"/>
      <c r="C483" s="75"/>
      <c r="D483" s="29"/>
      <c r="E483" s="29"/>
      <c r="F483" s="29"/>
      <c r="G483" s="29"/>
      <c r="H483" s="27"/>
      <c r="I483" s="32"/>
      <c r="J483" s="5"/>
      <c r="K483" s="5"/>
      <c r="L483" s="5"/>
      <c r="M483" s="5"/>
      <c r="N483" s="5"/>
      <c r="O483" s="5"/>
      <c r="P483" s="5"/>
    </row>
    <row r="484" spans="1:16" x14ac:dyDescent="0.35">
      <c r="A484" s="29"/>
      <c r="B484" s="74"/>
      <c r="C484" s="75"/>
      <c r="D484" s="29"/>
      <c r="E484" s="29"/>
      <c r="F484" s="29"/>
      <c r="G484" s="29"/>
      <c r="H484" s="27"/>
      <c r="I484" s="32"/>
      <c r="J484" s="5"/>
      <c r="K484" s="5"/>
      <c r="L484" s="5"/>
      <c r="M484" s="5"/>
      <c r="N484" s="5"/>
      <c r="O484" s="5"/>
      <c r="P484" s="5"/>
    </row>
    <row r="485" spans="1:16" x14ac:dyDescent="0.35">
      <c r="A485" s="29"/>
      <c r="B485" s="74"/>
      <c r="C485" s="75"/>
      <c r="D485" s="29"/>
      <c r="E485" s="29"/>
      <c r="F485" s="29"/>
      <c r="G485" s="29"/>
      <c r="H485" s="27"/>
      <c r="I485" s="32"/>
      <c r="J485" s="5"/>
      <c r="K485" s="5"/>
      <c r="L485" s="5"/>
      <c r="M485" s="5"/>
      <c r="N485" s="5"/>
      <c r="O485" s="5"/>
      <c r="P485" s="5"/>
    </row>
    <row r="486" spans="1:16" x14ac:dyDescent="0.35">
      <c r="A486" s="29"/>
      <c r="B486" s="74"/>
      <c r="C486" s="75"/>
      <c r="D486" s="29"/>
      <c r="E486" s="29"/>
      <c r="F486" s="29"/>
      <c r="G486" s="29"/>
      <c r="H486" s="27"/>
      <c r="I486" s="32"/>
      <c r="J486" s="5"/>
      <c r="K486" s="5"/>
      <c r="L486" s="5"/>
      <c r="M486" s="5"/>
      <c r="N486" s="5"/>
      <c r="O486" s="5"/>
      <c r="P486" s="5"/>
    </row>
    <row r="487" spans="1:16" x14ac:dyDescent="0.35">
      <c r="A487" s="29"/>
      <c r="B487" s="74"/>
      <c r="C487" s="75"/>
      <c r="D487" s="29"/>
      <c r="E487" s="29"/>
      <c r="F487" s="29"/>
      <c r="G487" s="29"/>
      <c r="H487" s="27"/>
      <c r="I487" s="32"/>
      <c r="J487" s="5"/>
      <c r="K487" s="5"/>
      <c r="L487" s="5"/>
      <c r="M487" s="5"/>
      <c r="N487" s="5"/>
      <c r="O487" s="5"/>
      <c r="P487" s="5"/>
    </row>
    <row r="488" spans="1:16" x14ac:dyDescent="0.35">
      <c r="A488" s="29"/>
      <c r="B488" s="74"/>
      <c r="C488" s="75"/>
      <c r="D488" s="29"/>
      <c r="E488" s="29"/>
      <c r="F488" s="29"/>
      <c r="G488" s="29"/>
      <c r="H488" s="27"/>
      <c r="I488" s="32"/>
      <c r="J488" s="5"/>
      <c r="K488" s="5"/>
      <c r="L488" s="5"/>
      <c r="M488" s="5"/>
      <c r="N488" s="5"/>
      <c r="O488" s="5"/>
      <c r="P488" s="5"/>
    </row>
    <row r="489" spans="1:16" x14ac:dyDescent="0.35">
      <c r="A489" s="29"/>
      <c r="B489" s="74"/>
      <c r="C489" s="75"/>
      <c r="D489" s="29"/>
      <c r="E489" s="29"/>
      <c r="F489" s="29"/>
      <c r="G489" s="29"/>
      <c r="H489" s="27"/>
      <c r="I489" s="32"/>
      <c r="J489" s="5"/>
      <c r="K489" s="5"/>
      <c r="L489" s="5"/>
      <c r="M489" s="5"/>
      <c r="N489" s="5"/>
      <c r="O489" s="5"/>
      <c r="P489" s="5"/>
    </row>
    <row r="490" spans="1:16" x14ac:dyDescent="0.35">
      <c r="A490" s="29"/>
      <c r="B490" s="74"/>
      <c r="C490" s="75"/>
      <c r="D490" s="29"/>
      <c r="E490" s="29"/>
      <c r="F490" s="29"/>
      <c r="G490" s="29"/>
      <c r="H490" s="27"/>
      <c r="I490" s="32"/>
      <c r="J490" s="5"/>
      <c r="K490" s="5"/>
      <c r="L490" s="5"/>
      <c r="M490" s="5"/>
      <c r="N490" s="5"/>
      <c r="O490" s="5"/>
      <c r="P490" s="5"/>
    </row>
    <row r="491" spans="1:16" x14ac:dyDescent="0.35">
      <c r="A491" s="29"/>
      <c r="B491" s="74"/>
      <c r="C491" s="75"/>
      <c r="D491" s="29"/>
      <c r="E491" s="29"/>
      <c r="F491" s="29"/>
      <c r="G491" s="29"/>
      <c r="H491" s="27"/>
      <c r="I491" s="32"/>
      <c r="J491" s="5"/>
      <c r="K491" s="5"/>
      <c r="L491" s="5"/>
      <c r="M491" s="5"/>
      <c r="N491" s="5"/>
      <c r="O491" s="5"/>
      <c r="P491" s="5"/>
    </row>
    <row r="492" spans="1:16" x14ac:dyDescent="0.35">
      <c r="A492" s="29"/>
      <c r="B492" s="74"/>
      <c r="C492" s="75"/>
      <c r="D492" s="29"/>
      <c r="E492" s="29"/>
      <c r="F492" s="29"/>
      <c r="G492" s="29"/>
      <c r="H492" s="27"/>
      <c r="I492" s="32"/>
      <c r="J492" s="5"/>
      <c r="K492" s="5"/>
      <c r="L492" s="5"/>
      <c r="M492" s="5"/>
      <c r="N492" s="5"/>
      <c r="O492" s="5"/>
      <c r="P492" s="5"/>
    </row>
    <row r="493" spans="1:16" x14ac:dyDescent="0.35">
      <c r="A493" s="29"/>
      <c r="B493" s="74"/>
      <c r="C493" s="75"/>
      <c r="D493" s="29"/>
      <c r="E493" s="29"/>
      <c r="F493" s="29"/>
      <c r="G493" s="29"/>
      <c r="H493" s="27"/>
      <c r="I493" s="32"/>
      <c r="J493" s="5"/>
      <c r="K493" s="5"/>
      <c r="L493" s="5"/>
      <c r="M493" s="5"/>
      <c r="N493" s="5"/>
      <c r="O493" s="5"/>
      <c r="P493" s="5"/>
    </row>
    <row r="494" spans="1:16" x14ac:dyDescent="0.35">
      <c r="A494" s="29"/>
      <c r="B494" s="74"/>
      <c r="C494" s="75"/>
      <c r="D494" s="29"/>
      <c r="E494" s="29"/>
      <c r="F494" s="29"/>
      <c r="G494" s="29"/>
      <c r="H494" s="27"/>
      <c r="I494" s="32"/>
      <c r="J494" s="5"/>
      <c r="K494" s="5"/>
      <c r="L494" s="5"/>
      <c r="M494" s="5"/>
      <c r="N494" s="5"/>
      <c r="O494" s="5"/>
      <c r="P494" s="5"/>
    </row>
    <row r="495" spans="1:16" x14ac:dyDescent="0.35">
      <c r="A495" s="29"/>
      <c r="B495" s="74"/>
      <c r="C495" s="75"/>
      <c r="D495" s="29"/>
      <c r="E495" s="29"/>
      <c r="F495" s="29"/>
      <c r="G495" s="29"/>
      <c r="H495" s="27"/>
      <c r="I495" s="32"/>
      <c r="J495" s="5"/>
      <c r="K495" s="5"/>
      <c r="L495" s="5"/>
      <c r="M495" s="5"/>
      <c r="N495" s="5"/>
      <c r="O495" s="5"/>
      <c r="P495" s="5"/>
    </row>
    <row r="496" spans="1:16" x14ac:dyDescent="0.35">
      <c r="A496" s="29"/>
      <c r="B496" s="74"/>
      <c r="C496" s="75"/>
      <c r="D496" s="29"/>
      <c r="E496" s="29"/>
      <c r="F496" s="29"/>
      <c r="G496" s="29"/>
      <c r="H496" s="27"/>
      <c r="I496" s="32"/>
      <c r="J496" s="5"/>
      <c r="K496" s="5"/>
      <c r="L496" s="5"/>
      <c r="M496" s="5"/>
      <c r="N496" s="5"/>
      <c r="O496" s="5"/>
      <c r="P496" s="5"/>
    </row>
    <row r="497" spans="1:16" x14ac:dyDescent="0.35">
      <c r="A497" s="29"/>
      <c r="B497" s="74"/>
      <c r="C497" s="75"/>
      <c r="D497" s="29"/>
      <c r="E497" s="29"/>
      <c r="F497" s="29"/>
      <c r="G497" s="29"/>
      <c r="H497" s="27"/>
      <c r="I497" s="32"/>
      <c r="J497" s="5"/>
      <c r="K497" s="5"/>
      <c r="L497" s="5"/>
      <c r="M497" s="5"/>
      <c r="N497" s="5"/>
      <c r="O497" s="5"/>
      <c r="P497" s="5"/>
    </row>
    <row r="498" spans="1:16" x14ac:dyDescent="0.35">
      <c r="A498" s="29"/>
      <c r="B498" s="74"/>
      <c r="C498" s="75"/>
      <c r="D498" s="29"/>
      <c r="E498" s="29"/>
      <c r="F498" s="29"/>
      <c r="G498" s="29"/>
      <c r="H498" s="27"/>
      <c r="I498" s="32"/>
      <c r="J498" s="5"/>
      <c r="K498" s="5"/>
      <c r="L498" s="5"/>
      <c r="M498" s="5"/>
      <c r="N498" s="5"/>
      <c r="O498" s="5"/>
      <c r="P498" s="5"/>
    </row>
    <row r="499" spans="1:16" x14ac:dyDescent="0.35">
      <c r="A499" s="29"/>
      <c r="B499" s="74"/>
      <c r="C499" s="75"/>
      <c r="D499" s="29"/>
      <c r="E499" s="29"/>
      <c r="F499" s="29"/>
      <c r="G499" s="29"/>
      <c r="H499" s="27"/>
      <c r="I499" s="32"/>
      <c r="J499" s="5"/>
      <c r="K499" s="5"/>
      <c r="L499" s="5"/>
      <c r="M499" s="5"/>
      <c r="N499" s="5"/>
      <c r="O499" s="5"/>
      <c r="P499" s="5"/>
    </row>
    <row r="500" spans="1:16" x14ac:dyDescent="0.35">
      <c r="A500" s="29"/>
      <c r="B500" s="74"/>
      <c r="C500" s="75"/>
      <c r="D500" s="29"/>
      <c r="E500" s="29"/>
      <c r="F500" s="29"/>
      <c r="G500" s="29"/>
      <c r="H500" s="27"/>
      <c r="I500" s="32"/>
      <c r="J500" s="5"/>
      <c r="K500" s="5"/>
      <c r="L500" s="5"/>
      <c r="M500" s="5"/>
      <c r="N500" s="5"/>
      <c r="O500" s="5"/>
      <c r="P500" s="5"/>
    </row>
    <row r="501" spans="1:16" x14ac:dyDescent="0.35">
      <c r="A501" s="29"/>
      <c r="B501" s="74"/>
      <c r="C501" s="75"/>
      <c r="D501" s="29"/>
      <c r="E501" s="29"/>
      <c r="F501" s="29"/>
      <c r="G501" s="29"/>
      <c r="H501" s="27"/>
      <c r="I501" s="32"/>
      <c r="J501" s="5"/>
      <c r="K501" s="5"/>
      <c r="L501" s="5"/>
      <c r="M501" s="5"/>
      <c r="N501" s="5"/>
      <c r="O501" s="5"/>
      <c r="P501" s="5"/>
    </row>
    <row r="502" spans="1:16" x14ac:dyDescent="0.35">
      <c r="A502" s="29"/>
      <c r="B502" s="74"/>
      <c r="C502" s="75"/>
      <c r="D502" s="29"/>
      <c r="E502" s="29"/>
      <c r="F502" s="29"/>
      <c r="G502" s="29"/>
      <c r="H502" s="27"/>
      <c r="I502" s="32"/>
      <c r="J502" s="5"/>
      <c r="K502" s="5"/>
      <c r="L502" s="5"/>
      <c r="M502" s="5"/>
      <c r="N502" s="5"/>
      <c r="O502" s="5"/>
      <c r="P502" s="5"/>
    </row>
    <row r="503" spans="1:16" x14ac:dyDescent="0.35">
      <c r="A503" s="29"/>
      <c r="B503" s="74"/>
      <c r="C503" s="75"/>
      <c r="D503" s="29"/>
      <c r="E503" s="29"/>
      <c r="F503" s="29"/>
      <c r="G503" s="29"/>
      <c r="H503" s="27"/>
      <c r="I503" s="32"/>
      <c r="J503" s="5"/>
      <c r="K503" s="5"/>
      <c r="L503" s="5"/>
      <c r="M503" s="5"/>
      <c r="N503" s="5"/>
      <c r="O503" s="5"/>
      <c r="P503" s="5"/>
    </row>
    <row r="504" spans="1:16" x14ac:dyDescent="0.35">
      <c r="A504" s="29"/>
      <c r="B504" s="74"/>
      <c r="C504" s="75"/>
      <c r="D504" s="29"/>
      <c r="E504" s="29"/>
      <c r="F504" s="29"/>
      <c r="G504" s="29"/>
      <c r="H504" s="27"/>
      <c r="I504" s="32"/>
      <c r="J504" s="5"/>
      <c r="K504" s="5"/>
      <c r="L504" s="5"/>
      <c r="M504" s="5"/>
      <c r="N504" s="5"/>
      <c r="O504" s="5"/>
      <c r="P504" s="5"/>
    </row>
    <row r="505" spans="1:16" x14ac:dyDescent="0.35">
      <c r="A505" s="29"/>
      <c r="B505" s="74"/>
      <c r="C505" s="75"/>
      <c r="D505" s="29"/>
      <c r="E505" s="29"/>
      <c r="F505" s="29"/>
      <c r="G505" s="29"/>
      <c r="H505" s="27"/>
      <c r="I505" s="32"/>
      <c r="J505" s="5"/>
      <c r="K505" s="5"/>
      <c r="L505" s="5"/>
      <c r="M505" s="5"/>
      <c r="N505" s="5"/>
      <c r="O505" s="5"/>
      <c r="P505" s="5"/>
    </row>
    <row r="506" spans="1:16" x14ac:dyDescent="0.35">
      <c r="A506" s="29"/>
      <c r="B506" s="74"/>
      <c r="C506" s="75"/>
      <c r="D506" s="29"/>
      <c r="E506" s="29"/>
      <c r="F506" s="29"/>
      <c r="G506" s="29"/>
      <c r="H506" s="27"/>
      <c r="I506" s="32"/>
      <c r="J506" s="5"/>
      <c r="K506" s="5"/>
      <c r="L506" s="5"/>
      <c r="M506" s="5"/>
      <c r="N506" s="5"/>
      <c r="O506" s="5"/>
      <c r="P506" s="5"/>
    </row>
    <row r="507" spans="1:16" x14ac:dyDescent="0.35">
      <c r="A507" s="29"/>
      <c r="B507" s="74"/>
      <c r="C507" s="75"/>
      <c r="D507" s="29"/>
      <c r="E507" s="29"/>
      <c r="F507" s="29"/>
      <c r="G507" s="29"/>
      <c r="H507" s="27"/>
      <c r="I507" s="32"/>
      <c r="J507" s="5"/>
      <c r="K507" s="5"/>
      <c r="L507" s="5"/>
      <c r="M507" s="5"/>
      <c r="N507" s="5"/>
      <c r="O507" s="5"/>
      <c r="P507" s="5"/>
    </row>
    <row r="508" spans="1:16" x14ac:dyDescent="0.35">
      <c r="A508" s="29"/>
      <c r="B508" s="74"/>
      <c r="C508" s="75"/>
      <c r="D508" s="29"/>
      <c r="E508" s="29"/>
      <c r="F508" s="29"/>
      <c r="G508" s="29"/>
      <c r="H508" s="27"/>
      <c r="I508" s="32"/>
      <c r="J508" s="5"/>
      <c r="K508" s="5"/>
      <c r="L508" s="5"/>
      <c r="M508" s="5"/>
      <c r="N508" s="5"/>
      <c r="O508" s="5"/>
      <c r="P508" s="5"/>
    </row>
    <row r="509" spans="1:16" x14ac:dyDescent="0.35">
      <c r="A509" s="29"/>
      <c r="B509" s="74"/>
      <c r="C509" s="75"/>
      <c r="D509" s="29"/>
      <c r="E509" s="29"/>
      <c r="F509" s="29"/>
      <c r="G509" s="29"/>
      <c r="H509" s="27"/>
      <c r="I509" s="32"/>
      <c r="J509" s="5"/>
      <c r="K509" s="5"/>
      <c r="L509" s="5"/>
      <c r="M509" s="5"/>
      <c r="N509" s="5"/>
      <c r="O509" s="5"/>
      <c r="P509" s="5"/>
    </row>
    <row r="510" spans="1:16" x14ac:dyDescent="0.35">
      <c r="A510" s="29"/>
      <c r="B510" s="74"/>
      <c r="C510" s="75"/>
      <c r="D510" s="29"/>
      <c r="E510" s="29"/>
      <c r="F510" s="29"/>
      <c r="G510" s="29"/>
      <c r="H510" s="27"/>
      <c r="I510" s="32"/>
      <c r="J510" s="5"/>
      <c r="K510" s="5"/>
      <c r="L510" s="5"/>
      <c r="M510" s="5"/>
      <c r="N510" s="5"/>
      <c r="O510" s="5"/>
      <c r="P510" s="5"/>
    </row>
    <row r="511" spans="1:16" x14ac:dyDescent="0.35">
      <c r="A511" s="29"/>
      <c r="B511" s="74"/>
      <c r="C511" s="75"/>
      <c r="D511" s="29"/>
      <c r="E511" s="29"/>
      <c r="F511" s="29"/>
      <c r="G511" s="29"/>
      <c r="H511" s="27"/>
      <c r="I511" s="32"/>
      <c r="J511" s="5"/>
      <c r="K511" s="5"/>
      <c r="L511" s="5"/>
      <c r="M511" s="5"/>
      <c r="N511" s="5"/>
      <c r="O511" s="5"/>
      <c r="P511" s="5"/>
    </row>
    <row r="512" spans="1:16" x14ac:dyDescent="0.35">
      <c r="A512" s="29"/>
      <c r="B512" s="74"/>
      <c r="C512" s="75"/>
      <c r="D512" s="29"/>
      <c r="E512" s="29"/>
      <c r="F512" s="29"/>
      <c r="G512" s="29"/>
      <c r="H512" s="27"/>
      <c r="I512" s="32"/>
      <c r="J512" s="5"/>
      <c r="K512" s="5"/>
      <c r="L512" s="5"/>
      <c r="M512" s="5"/>
      <c r="N512" s="5"/>
      <c r="O512" s="5"/>
      <c r="P512" s="5"/>
    </row>
    <row r="513" spans="1:16" x14ac:dyDescent="0.35">
      <c r="A513" s="29"/>
      <c r="B513" s="74"/>
      <c r="C513" s="75"/>
      <c r="D513" s="29"/>
      <c r="E513" s="29"/>
      <c r="F513" s="29"/>
      <c r="G513" s="29"/>
      <c r="H513" s="27"/>
      <c r="I513" s="32"/>
      <c r="J513" s="5"/>
      <c r="K513" s="5"/>
      <c r="L513" s="5"/>
      <c r="M513" s="5"/>
      <c r="N513" s="5"/>
      <c r="O513" s="5"/>
      <c r="P513" s="5"/>
    </row>
    <row r="514" spans="1:16" x14ac:dyDescent="0.35">
      <c r="A514" s="29"/>
      <c r="B514" s="74"/>
      <c r="C514" s="75"/>
      <c r="D514" s="29"/>
      <c r="E514" s="29"/>
      <c r="F514" s="29"/>
      <c r="G514" s="29"/>
      <c r="H514" s="27"/>
      <c r="I514" s="32"/>
      <c r="J514" s="5"/>
      <c r="K514" s="5"/>
      <c r="L514" s="5"/>
      <c r="M514" s="5"/>
      <c r="N514" s="5"/>
      <c r="O514" s="5"/>
      <c r="P514" s="5"/>
    </row>
    <row r="515" spans="1:16" x14ac:dyDescent="0.35">
      <c r="A515" s="29"/>
      <c r="B515" s="74"/>
      <c r="C515" s="75"/>
      <c r="D515" s="29"/>
      <c r="E515" s="29"/>
      <c r="F515" s="29"/>
      <c r="G515" s="29"/>
      <c r="H515" s="27"/>
      <c r="I515" s="32"/>
      <c r="J515" s="5"/>
      <c r="K515" s="5"/>
      <c r="L515" s="5"/>
      <c r="M515" s="5"/>
      <c r="N515" s="5"/>
      <c r="O515" s="5"/>
      <c r="P515" s="5"/>
    </row>
    <row r="516" spans="1:16" x14ac:dyDescent="0.35">
      <c r="A516" s="29"/>
      <c r="B516" s="74"/>
      <c r="C516" s="75"/>
      <c r="D516" s="29"/>
      <c r="E516" s="29"/>
      <c r="F516" s="29"/>
      <c r="G516" s="29"/>
      <c r="H516" s="27"/>
      <c r="I516" s="32"/>
      <c r="J516" s="5"/>
      <c r="K516" s="5"/>
      <c r="L516" s="5"/>
      <c r="M516" s="5"/>
      <c r="N516" s="5"/>
      <c r="O516" s="5"/>
      <c r="P516" s="5"/>
    </row>
    <row r="517" spans="1:16" x14ac:dyDescent="0.35">
      <c r="A517" s="29"/>
      <c r="B517" s="74"/>
      <c r="C517" s="75"/>
      <c r="D517" s="29"/>
      <c r="E517" s="29"/>
      <c r="F517" s="29"/>
      <c r="G517" s="29"/>
      <c r="H517" s="27"/>
      <c r="I517" s="32"/>
      <c r="J517" s="5"/>
      <c r="K517" s="5"/>
      <c r="L517" s="5"/>
      <c r="M517" s="5"/>
      <c r="N517" s="5"/>
      <c r="O517" s="5"/>
      <c r="P517" s="5"/>
    </row>
    <row r="518" spans="1:16" x14ac:dyDescent="0.35">
      <c r="A518" s="29"/>
      <c r="B518" s="74"/>
      <c r="C518" s="75"/>
      <c r="D518" s="29"/>
      <c r="E518" s="29"/>
      <c r="F518" s="29"/>
      <c r="G518" s="29"/>
      <c r="H518" s="27"/>
      <c r="I518" s="32"/>
      <c r="J518" s="5"/>
      <c r="K518" s="5"/>
      <c r="L518" s="5"/>
      <c r="M518" s="5"/>
      <c r="N518" s="5"/>
      <c r="O518" s="5"/>
      <c r="P518" s="5"/>
    </row>
    <row r="519" spans="1:16" x14ac:dyDescent="0.35">
      <c r="A519" s="29"/>
      <c r="B519" s="74"/>
      <c r="C519" s="75"/>
      <c r="D519" s="29"/>
      <c r="E519" s="29"/>
      <c r="F519" s="29"/>
      <c r="G519" s="29"/>
      <c r="H519" s="27"/>
      <c r="I519" s="32"/>
      <c r="J519" s="5"/>
      <c r="K519" s="5"/>
      <c r="L519" s="5"/>
      <c r="M519" s="5"/>
      <c r="N519" s="5"/>
      <c r="O519" s="5"/>
      <c r="P519" s="5"/>
    </row>
    <row r="520" spans="1:16" x14ac:dyDescent="0.35">
      <c r="A520" s="29"/>
      <c r="B520" s="74"/>
      <c r="C520" s="75"/>
      <c r="D520" s="29"/>
      <c r="E520" s="29"/>
      <c r="F520" s="29"/>
      <c r="G520" s="29"/>
      <c r="H520" s="27"/>
      <c r="I520" s="32"/>
      <c r="J520" s="5"/>
      <c r="K520" s="5"/>
      <c r="L520" s="5"/>
      <c r="M520" s="5"/>
      <c r="N520" s="5"/>
      <c r="O520" s="5"/>
      <c r="P520" s="5"/>
    </row>
    <row r="521" spans="1:16" x14ac:dyDescent="0.35">
      <c r="A521" s="29"/>
      <c r="B521" s="74"/>
      <c r="C521" s="75"/>
      <c r="D521" s="29"/>
      <c r="E521" s="29"/>
      <c r="F521" s="29"/>
      <c r="G521" s="29"/>
      <c r="H521" s="27"/>
      <c r="I521" s="32"/>
      <c r="J521" s="5"/>
      <c r="K521" s="5"/>
      <c r="L521" s="5"/>
      <c r="M521" s="5"/>
      <c r="N521" s="5"/>
      <c r="O521" s="5"/>
      <c r="P521" s="5"/>
    </row>
    <row r="522" spans="1:16" x14ac:dyDescent="0.35">
      <c r="A522" s="29"/>
      <c r="B522" s="74"/>
      <c r="C522" s="75"/>
      <c r="D522" s="29"/>
      <c r="E522" s="29"/>
      <c r="F522" s="29"/>
      <c r="G522" s="29"/>
      <c r="H522" s="27"/>
      <c r="I522" s="32"/>
      <c r="J522" s="5"/>
      <c r="K522" s="5"/>
      <c r="L522" s="5"/>
      <c r="M522" s="5"/>
      <c r="N522" s="5"/>
      <c r="O522" s="5"/>
      <c r="P522" s="5"/>
    </row>
    <row r="523" spans="1:16" x14ac:dyDescent="0.35">
      <c r="A523" s="29"/>
      <c r="B523" s="74"/>
      <c r="C523" s="75"/>
      <c r="D523" s="29"/>
      <c r="E523" s="29"/>
      <c r="F523" s="29"/>
      <c r="G523" s="29"/>
      <c r="H523" s="27"/>
      <c r="I523" s="32"/>
      <c r="J523" s="5"/>
      <c r="K523" s="5"/>
      <c r="L523" s="5"/>
      <c r="M523" s="5"/>
      <c r="N523" s="5"/>
      <c r="O523" s="5"/>
      <c r="P523" s="5"/>
    </row>
    <row r="524" spans="1:16" x14ac:dyDescent="0.35">
      <c r="A524" s="29"/>
      <c r="B524" s="74"/>
      <c r="C524" s="75"/>
      <c r="D524" s="29"/>
      <c r="E524" s="29"/>
      <c r="F524" s="29"/>
      <c r="G524" s="29"/>
      <c r="H524" s="27"/>
      <c r="I524" s="32"/>
      <c r="J524" s="5"/>
      <c r="K524" s="5"/>
      <c r="L524" s="5"/>
      <c r="M524" s="5"/>
      <c r="N524" s="5"/>
      <c r="O524" s="5"/>
      <c r="P524" s="5"/>
    </row>
    <row r="525" spans="1:16" x14ac:dyDescent="0.35">
      <c r="A525" s="29"/>
      <c r="B525" s="74"/>
      <c r="C525" s="75"/>
      <c r="D525" s="29"/>
      <c r="E525" s="29"/>
      <c r="F525" s="29"/>
      <c r="G525" s="29"/>
      <c r="H525" s="27"/>
      <c r="I525" s="32"/>
      <c r="J525" s="5"/>
      <c r="K525" s="5"/>
      <c r="L525" s="5"/>
      <c r="M525" s="5"/>
      <c r="N525" s="5"/>
      <c r="O525" s="5"/>
      <c r="P525" s="5"/>
    </row>
    <row r="526" spans="1:16" x14ac:dyDescent="0.35">
      <c r="A526" s="29"/>
      <c r="B526" s="74"/>
      <c r="C526" s="75"/>
      <c r="D526" s="29"/>
      <c r="E526" s="29"/>
      <c r="F526" s="29"/>
      <c r="G526" s="29"/>
      <c r="H526" s="27"/>
      <c r="I526" s="32"/>
      <c r="J526" s="5"/>
      <c r="K526" s="5"/>
      <c r="L526" s="5"/>
      <c r="M526" s="5"/>
      <c r="N526" s="5"/>
      <c r="O526" s="5"/>
      <c r="P526" s="5"/>
    </row>
    <row r="527" spans="1:16" x14ac:dyDescent="0.35">
      <c r="A527" s="29"/>
      <c r="B527" s="74"/>
      <c r="C527" s="75"/>
      <c r="D527" s="29"/>
      <c r="E527" s="29"/>
      <c r="F527" s="29"/>
      <c r="G527" s="29"/>
      <c r="H527" s="27"/>
      <c r="I527" s="32"/>
      <c r="J527" s="5"/>
      <c r="K527" s="5"/>
      <c r="L527" s="5"/>
      <c r="M527" s="5"/>
      <c r="N527" s="5"/>
      <c r="O527" s="5"/>
      <c r="P527" s="5"/>
    </row>
    <row r="528" spans="1:16" x14ac:dyDescent="0.35">
      <c r="A528" s="29"/>
      <c r="B528" s="74"/>
      <c r="C528" s="75"/>
      <c r="D528" s="29"/>
      <c r="E528" s="29"/>
      <c r="F528" s="29"/>
      <c r="G528" s="29"/>
      <c r="H528" s="27"/>
      <c r="I528" s="32"/>
      <c r="J528" s="5"/>
      <c r="K528" s="5"/>
      <c r="L528" s="5"/>
      <c r="M528" s="5"/>
      <c r="N528" s="5"/>
      <c r="O528" s="5"/>
      <c r="P528" s="5"/>
    </row>
    <row r="529" spans="1:16" x14ac:dyDescent="0.35">
      <c r="A529" s="29"/>
      <c r="B529" s="74"/>
      <c r="C529" s="75"/>
      <c r="D529" s="29"/>
      <c r="E529" s="29"/>
      <c r="F529" s="29"/>
      <c r="G529" s="29"/>
      <c r="H529" s="27"/>
      <c r="I529" s="32"/>
      <c r="J529" s="5"/>
      <c r="K529" s="5"/>
      <c r="L529" s="5"/>
      <c r="M529" s="5"/>
      <c r="N529" s="5"/>
      <c r="O529" s="5"/>
      <c r="P529" s="5"/>
    </row>
    <row r="530" spans="1:16" x14ac:dyDescent="0.35">
      <c r="A530" s="29"/>
      <c r="B530" s="74"/>
      <c r="C530" s="75"/>
      <c r="D530" s="29"/>
      <c r="E530" s="29"/>
      <c r="F530" s="29"/>
      <c r="G530" s="29"/>
      <c r="H530" s="27"/>
      <c r="I530" s="32"/>
      <c r="J530" s="5"/>
      <c r="K530" s="5"/>
      <c r="L530" s="5"/>
      <c r="M530" s="5"/>
      <c r="N530" s="5"/>
      <c r="O530" s="5"/>
      <c r="P530" s="5"/>
    </row>
    <row r="531" spans="1:16" x14ac:dyDescent="0.35">
      <c r="A531" s="29"/>
      <c r="B531" s="74"/>
      <c r="C531" s="75"/>
      <c r="D531" s="29"/>
      <c r="E531" s="29"/>
      <c r="F531" s="29"/>
      <c r="G531" s="29"/>
      <c r="H531" s="27"/>
      <c r="I531" s="32"/>
      <c r="J531" s="5"/>
      <c r="K531" s="5"/>
      <c r="L531" s="5"/>
      <c r="M531" s="5"/>
      <c r="N531" s="5"/>
      <c r="O531" s="5"/>
      <c r="P531" s="5"/>
    </row>
    <row r="532" spans="1:16" x14ac:dyDescent="0.35">
      <c r="A532" s="29"/>
      <c r="B532" s="74"/>
      <c r="C532" s="75"/>
      <c r="D532" s="29"/>
      <c r="E532" s="29"/>
      <c r="F532" s="29"/>
      <c r="G532" s="29"/>
      <c r="H532" s="27"/>
      <c r="I532" s="32"/>
      <c r="J532" s="5"/>
      <c r="K532" s="5"/>
      <c r="L532" s="5"/>
      <c r="M532" s="5"/>
      <c r="N532" s="5"/>
      <c r="O532" s="5"/>
      <c r="P532" s="5"/>
    </row>
    <row r="533" spans="1:16" x14ac:dyDescent="0.35">
      <c r="A533" s="29"/>
      <c r="B533" s="74"/>
      <c r="C533" s="75"/>
      <c r="D533" s="29"/>
      <c r="E533" s="29"/>
      <c r="F533" s="29"/>
      <c r="G533" s="29"/>
      <c r="H533" s="27"/>
      <c r="I533" s="32"/>
      <c r="J533" s="5"/>
      <c r="K533" s="5"/>
      <c r="L533" s="5"/>
      <c r="M533" s="5"/>
      <c r="N533" s="5"/>
      <c r="O533" s="5"/>
      <c r="P533" s="5"/>
    </row>
    <row r="534" spans="1:16" x14ac:dyDescent="0.35">
      <c r="A534" s="29"/>
      <c r="B534" s="74"/>
      <c r="C534" s="75"/>
      <c r="D534" s="29"/>
      <c r="E534" s="29"/>
      <c r="F534" s="29"/>
      <c r="G534" s="29"/>
      <c r="H534" s="27"/>
      <c r="I534" s="32"/>
      <c r="J534" s="5"/>
      <c r="K534" s="5"/>
      <c r="L534" s="5"/>
      <c r="M534" s="5"/>
      <c r="N534" s="5"/>
      <c r="O534" s="5"/>
      <c r="P534" s="5"/>
    </row>
    <row r="535" spans="1:16" x14ac:dyDescent="0.35">
      <c r="A535" s="29"/>
      <c r="B535" s="74"/>
      <c r="C535" s="75"/>
      <c r="D535" s="29"/>
      <c r="E535" s="29"/>
      <c r="F535" s="29"/>
      <c r="G535" s="29"/>
      <c r="H535" s="27"/>
      <c r="I535" s="32"/>
      <c r="J535" s="5"/>
      <c r="K535" s="5"/>
      <c r="L535" s="5"/>
      <c r="M535" s="5"/>
      <c r="N535" s="5"/>
      <c r="O535" s="5"/>
      <c r="P535" s="5"/>
    </row>
    <row r="536" spans="1:16" x14ac:dyDescent="0.35">
      <c r="A536" s="29"/>
      <c r="B536" s="74"/>
      <c r="C536" s="75"/>
      <c r="D536" s="29"/>
      <c r="E536" s="29"/>
      <c r="F536" s="29"/>
      <c r="G536" s="29"/>
      <c r="H536" s="27"/>
      <c r="I536" s="32"/>
      <c r="J536" s="5"/>
      <c r="K536" s="5"/>
      <c r="L536" s="5"/>
      <c r="M536" s="5"/>
      <c r="N536" s="5"/>
      <c r="O536" s="5"/>
      <c r="P536" s="5"/>
    </row>
    <row r="537" spans="1:16" x14ac:dyDescent="0.35">
      <c r="A537" s="29"/>
      <c r="B537" s="74"/>
      <c r="C537" s="75"/>
      <c r="D537" s="29"/>
      <c r="E537" s="29"/>
      <c r="F537" s="29"/>
      <c r="G537" s="29"/>
      <c r="H537" s="27"/>
      <c r="I537" s="32"/>
      <c r="J537" s="5"/>
      <c r="K537" s="5"/>
      <c r="L537" s="5"/>
      <c r="M537" s="5"/>
      <c r="N537" s="5"/>
      <c r="O537" s="5"/>
      <c r="P537" s="5"/>
    </row>
    <row r="538" spans="1:16" x14ac:dyDescent="0.35">
      <c r="A538" s="29"/>
      <c r="B538" s="74"/>
      <c r="C538" s="75"/>
      <c r="D538" s="29"/>
      <c r="E538" s="29"/>
      <c r="F538" s="29"/>
      <c r="G538" s="29"/>
      <c r="H538" s="27"/>
      <c r="I538" s="32"/>
      <c r="J538" s="5"/>
      <c r="K538" s="5"/>
      <c r="L538" s="5"/>
      <c r="M538" s="5"/>
      <c r="N538" s="5"/>
      <c r="O538" s="5"/>
      <c r="P538" s="5"/>
    </row>
    <row r="539" spans="1:16" x14ac:dyDescent="0.35">
      <c r="A539" s="29"/>
      <c r="B539" s="74"/>
      <c r="C539" s="75"/>
      <c r="D539" s="29"/>
      <c r="E539" s="29"/>
      <c r="F539" s="29"/>
      <c r="G539" s="29"/>
      <c r="H539" s="27"/>
      <c r="I539" s="32"/>
      <c r="J539" s="5"/>
      <c r="K539" s="5"/>
      <c r="L539" s="5"/>
      <c r="M539" s="5"/>
      <c r="N539" s="5"/>
      <c r="O539" s="5"/>
      <c r="P539" s="5"/>
    </row>
    <row r="540" spans="1:16" x14ac:dyDescent="0.35">
      <c r="A540" s="29"/>
      <c r="B540" s="74"/>
      <c r="C540" s="75"/>
      <c r="D540" s="29"/>
      <c r="E540" s="29"/>
      <c r="F540" s="29"/>
      <c r="G540" s="29"/>
      <c r="H540" s="27"/>
      <c r="I540" s="32"/>
      <c r="J540" s="5"/>
      <c r="K540" s="5"/>
      <c r="L540" s="5"/>
      <c r="M540" s="5"/>
      <c r="N540" s="5"/>
      <c r="O540" s="5"/>
      <c r="P540" s="5"/>
    </row>
    <row r="541" spans="1:16" x14ac:dyDescent="0.35">
      <c r="A541" s="29"/>
      <c r="B541" s="74"/>
      <c r="C541" s="75"/>
      <c r="D541" s="29"/>
      <c r="E541" s="29"/>
      <c r="F541" s="29"/>
      <c r="G541" s="29"/>
      <c r="H541" s="27"/>
      <c r="I541" s="32"/>
      <c r="J541" s="5"/>
      <c r="K541" s="5"/>
      <c r="L541" s="5"/>
      <c r="M541" s="5"/>
      <c r="N541" s="5"/>
      <c r="O541" s="5"/>
      <c r="P541" s="5"/>
    </row>
    <row r="542" spans="1:16" x14ac:dyDescent="0.35">
      <c r="A542" s="29"/>
      <c r="B542" s="74"/>
      <c r="C542" s="75"/>
      <c r="D542" s="29"/>
      <c r="E542" s="29"/>
      <c r="F542" s="29"/>
      <c r="G542" s="29"/>
      <c r="H542" s="27"/>
      <c r="I542" s="32"/>
      <c r="J542" s="5"/>
      <c r="K542" s="5"/>
      <c r="L542" s="5"/>
      <c r="M542" s="5"/>
      <c r="N542" s="5"/>
      <c r="O542" s="5"/>
      <c r="P542" s="5"/>
    </row>
    <row r="543" spans="1:16" x14ac:dyDescent="0.35">
      <c r="A543" s="29"/>
      <c r="B543" s="74"/>
      <c r="C543" s="75"/>
      <c r="D543" s="29"/>
      <c r="E543" s="29"/>
      <c r="F543" s="29"/>
      <c r="G543" s="29"/>
      <c r="H543" s="27"/>
      <c r="I543" s="32"/>
      <c r="J543" s="5"/>
      <c r="K543" s="5"/>
      <c r="L543" s="5"/>
      <c r="M543" s="5"/>
      <c r="N543" s="5"/>
      <c r="O543" s="5"/>
      <c r="P543" s="5"/>
    </row>
    <row r="544" spans="1:16" x14ac:dyDescent="0.35">
      <c r="A544" s="29"/>
      <c r="B544" s="74"/>
      <c r="C544" s="75"/>
      <c r="D544" s="29"/>
      <c r="E544" s="29"/>
      <c r="F544" s="29"/>
      <c r="G544" s="29"/>
      <c r="H544" s="27"/>
      <c r="I544" s="32"/>
      <c r="J544" s="5"/>
      <c r="K544" s="5"/>
      <c r="L544" s="5"/>
      <c r="M544" s="5"/>
      <c r="N544" s="5"/>
      <c r="O544" s="5"/>
      <c r="P544" s="5"/>
    </row>
    <row r="545" spans="1:16" x14ac:dyDescent="0.35">
      <c r="A545" s="29"/>
      <c r="B545" s="74"/>
      <c r="C545" s="75"/>
      <c r="D545" s="29"/>
      <c r="E545" s="29"/>
      <c r="F545" s="29"/>
      <c r="G545" s="29"/>
      <c r="H545" s="27"/>
      <c r="I545" s="32"/>
      <c r="J545" s="5"/>
      <c r="K545" s="5"/>
      <c r="L545" s="5"/>
      <c r="M545" s="5"/>
      <c r="N545" s="5"/>
      <c r="O545" s="5"/>
      <c r="P545" s="5"/>
    </row>
    <row r="546" spans="1:16" x14ac:dyDescent="0.35">
      <c r="A546" s="29"/>
      <c r="B546" s="74"/>
      <c r="C546" s="75"/>
      <c r="D546" s="29"/>
      <c r="E546" s="29"/>
      <c r="F546" s="29"/>
      <c r="G546" s="29"/>
      <c r="H546" s="27"/>
      <c r="I546" s="32"/>
      <c r="J546" s="5"/>
      <c r="K546" s="5"/>
      <c r="L546" s="5"/>
      <c r="M546" s="5"/>
      <c r="N546" s="5"/>
      <c r="O546" s="5"/>
      <c r="P546" s="5"/>
    </row>
    <row r="547" spans="1:16" x14ac:dyDescent="0.35">
      <c r="A547" s="29"/>
      <c r="B547" s="74"/>
      <c r="C547" s="75"/>
      <c r="D547" s="29"/>
      <c r="E547" s="29"/>
      <c r="F547" s="29"/>
      <c r="G547" s="29"/>
      <c r="H547" s="27"/>
      <c r="I547" s="32"/>
      <c r="J547" s="5"/>
      <c r="K547" s="5"/>
      <c r="L547" s="5"/>
      <c r="M547" s="5"/>
      <c r="N547" s="5"/>
      <c r="O547" s="5"/>
      <c r="P547" s="5"/>
    </row>
    <row r="548" spans="1:16" x14ac:dyDescent="0.35">
      <c r="A548" s="29"/>
      <c r="B548" s="74"/>
      <c r="C548" s="75"/>
      <c r="D548" s="29"/>
      <c r="E548" s="29"/>
      <c r="F548" s="29"/>
      <c r="G548" s="29"/>
      <c r="H548" s="27"/>
      <c r="I548" s="32"/>
      <c r="J548" s="5"/>
      <c r="K548" s="5"/>
      <c r="L548" s="5"/>
      <c r="M548" s="5"/>
      <c r="N548" s="5"/>
      <c r="O548" s="5"/>
      <c r="P548" s="5"/>
    </row>
    <row r="549" spans="1:16" x14ac:dyDescent="0.35">
      <c r="A549" s="29"/>
      <c r="B549" s="74"/>
      <c r="C549" s="75"/>
      <c r="D549" s="29"/>
      <c r="E549" s="29"/>
      <c r="F549" s="29"/>
      <c r="G549" s="29"/>
      <c r="H549" s="27"/>
      <c r="I549" s="32"/>
      <c r="J549" s="5"/>
      <c r="K549" s="5"/>
      <c r="L549" s="5"/>
      <c r="M549" s="5"/>
      <c r="N549" s="5"/>
      <c r="O549" s="5"/>
      <c r="P549" s="5"/>
    </row>
    <row r="550" spans="1:16" x14ac:dyDescent="0.35">
      <c r="A550" s="29"/>
      <c r="B550" s="74"/>
      <c r="C550" s="75"/>
      <c r="D550" s="29"/>
      <c r="E550" s="29"/>
      <c r="F550" s="29"/>
      <c r="G550" s="29"/>
      <c r="H550" s="27"/>
      <c r="I550" s="32"/>
      <c r="J550" s="5"/>
      <c r="K550" s="5"/>
      <c r="L550" s="5"/>
      <c r="M550" s="5"/>
      <c r="N550" s="5"/>
      <c r="O550" s="5"/>
      <c r="P550" s="5"/>
    </row>
    <row r="551" spans="1:16" x14ac:dyDescent="0.35">
      <c r="A551" s="29"/>
      <c r="B551" s="74"/>
      <c r="C551" s="75"/>
      <c r="D551" s="29"/>
      <c r="E551" s="29"/>
      <c r="F551" s="29"/>
      <c r="G551" s="29"/>
      <c r="H551" s="27"/>
      <c r="I551" s="32"/>
      <c r="J551" s="5"/>
      <c r="K551" s="5"/>
      <c r="L551" s="5"/>
      <c r="M551" s="5"/>
      <c r="N551" s="5"/>
      <c r="O551" s="5"/>
      <c r="P551" s="5"/>
    </row>
    <row r="552" spans="1:16" x14ac:dyDescent="0.35">
      <c r="A552" s="29"/>
      <c r="B552" s="74"/>
      <c r="C552" s="75"/>
      <c r="D552" s="29"/>
      <c r="E552" s="29"/>
      <c r="F552" s="29"/>
      <c r="G552" s="29"/>
      <c r="H552" s="27"/>
      <c r="I552" s="32"/>
      <c r="J552" s="5"/>
      <c r="K552" s="5"/>
      <c r="L552" s="5"/>
      <c r="M552" s="5"/>
      <c r="N552" s="5"/>
      <c r="O552" s="5"/>
      <c r="P552" s="5"/>
    </row>
    <row r="553" spans="1:16" x14ac:dyDescent="0.35">
      <c r="A553" s="29"/>
      <c r="B553" s="74"/>
      <c r="C553" s="75"/>
      <c r="D553" s="29"/>
      <c r="E553" s="29"/>
      <c r="F553" s="29"/>
      <c r="G553" s="29"/>
      <c r="H553" s="27"/>
      <c r="I553" s="32"/>
      <c r="J553" s="5"/>
      <c r="K553" s="5"/>
      <c r="L553" s="5"/>
      <c r="M553" s="5"/>
      <c r="N553" s="5"/>
      <c r="O553" s="5"/>
      <c r="P553" s="5"/>
    </row>
    <row r="554" spans="1:16" x14ac:dyDescent="0.35">
      <c r="A554" s="29"/>
      <c r="B554" s="74"/>
      <c r="C554" s="75"/>
      <c r="D554" s="29"/>
      <c r="E554" s="29"/>
      <c r="F554" s="29"/>
      <c r="G554" s="29"/>
      <c r="H554" s="27"/>
      <c r="I554" s="32"/>
      <c r="J554" s="5"/>
      <c r="K554" s="5"/>
      <c r="L554" s="5"/>
      <c r="M554" s="5"/>
      <c r="N554" s="5"/>
      <c r="O554" s="5"/>
      <c r="P554" s="5"/>
    </row>
    <row r="555" spans="1:16" x14ac:dyDescent="0.35">
      <c r="A555" s="29"/>
      <c r="B555" s="74"/>
      <c r="C555" s="75"/>
      <c r="D555" s="29"/>
      <c r="E555" s="29"/>
      <c r="F555" s="29"/>
      <c r="G555" s="29"/>
      <c r="H555" s="27"/>
      <c r="I555" s="32"/>
      <c r="J555" s="5"/>
      <c r="K555" s="5"/>
      <c r="L555" s="5"/>
      <c r="M555" s="5"/>
      <c r="N555" s="5"/>
      <c r="O555" s="5"/>
      <c r="P555" s="5"/>
    </row>
    <row r="556" spans="1:16" x14ac:dyDescent="0.35">
      <c r="A556" s="29"/>
      <c r="B556" s="74"/>
      <c r="C556" s="75"/>
      <c r="D556" s="29"/>
      <c r="E556" s="29"/>
      <c r="F556" s="29"/>
      <c r="G556" s="29"/>
      <c r="H556" s="27"/>
      <c r="I556" s="32"/>
      <c r="J556" s="5"/>
      <c r="K556" s="5"/>
      <c r="L556" s="5"/>
      <c r="M556" s="5"/>
      <c r="N556" s="5"/>
      <c r="O556" s="5"/>
      <c r="P556" s="5"/>
    </row>
    <row r="557" spans="1:16" x14ac:dyDescent="0.35">
      <c r="A557" s="29"/>
      <c r="B557" s="74"/>
      <c r="C557" s="75"/>
      <c r="D557" s="29"/>
      <c r="E557" s="29"/>
      <c r="F557" s="29"/>
      <c r="G557" s="29"/>
      <c r="H557" s="27"/>
      <c r="I557" s="32"/>
      <c r="J557" s="5"/>
      <c r="K557" s="5"/>
      <c r="L557" s="5"/>
      <c r="M557" s="5"/>
      <c r="N557" s="5"/>
      <c r="O557" s="5"/>
      <c r="P557" s="5"/>
    </row>
    <row r="558" spans="1:16" x14ac:dyDescent="0.35">
      <c r="A558" s="29"/>
      <c r="B558" s="74"/>
      <c r="C558" s="75"/>
      <c r="D558" s="29"/>
      <c r="E558" s="29"/>
      <c r="F558" s="29"/>
      <c r="G558" s="29"/>
      <c r="H558" s="27"/>
      <c r="I558" s="32"/>
      <c r="J558" s="5"/>
      <c r="K558" s="5"/>
      <c r="L558" s="5"/>
      <c r="M558" s="5"/>
      <c r="N558" s="5"/>
      <c r="O558" s="5"/>
      <c r="P558" s="5"/>
    </row>
    <row r="559" spans="1:16" x14ac:dyDescent="0.35">
      <c r="A559" s="29"/>
      <c r="B559" s="74"/>
      <c r="C559" s="75"/>
      <c r="D559" s="29"/>
      <c r="E559" s="29"/>
      <c r="F559" s="29"/>
      <c r="G559" s="29"/>
      <c r="H559" s="27"/>
      <c r="I559" s="32"/>
      <c r="J559" s="5"/>
      <c r="K559" s="5"/>
      <c r="L559" s="5"/>
      <c r="M559" s="5"/>
      <c r="N559" s="5"/>
      <c r="O559" s="5"/>
      <c r="P559" s="5"/>
    </row>
    <row r="560" spans="1:16" x14ac:dyDescent="0.35">
      <c r="A560" s="29"/>
      <c r="B560" s="74"/>
      <c r="C560" s="75"/>
      <c r="D560" s="29"/>
      <c r="E560" s="29"/>
      <c r="F560" s="29"/>
      <c r="G560" s="29"/>
      <c r="H560" s="27"/>
      <c r="I560" s="32"/>
      <c r="J560" s="5"/>
      <c r="K560" s="5"/>
      <c r="L560" s="5"/>
      <c r="M560" s="5"/>
      <c r="N560" s="5"/>
      <c r="O560" s="5"/>
      <c r="P560" s="5"/>
    </row>
    <row r="561" spans="1:16" x14ac:dyDescent="0.35">
      <c r="A561" s="29"/>
      <c r="B561" s="74"/>
      <c r="C561" s="75"/>
      <c r="D561" s="29"/>
      <c r="E561" s="29"/>
      <c r="F561" s="29"/>
      <c r="G561" s="29"/>
      <c r="H561" s="27"/>
      <c r="I561" s="32"/>
      <c r="J561" s="5"/>
      <c r="K561" s="5"/>
      <c r="L561" s="5"/>
      <c r="M561" s="5"/>
      <c r="N561" s="5"/>
      <c r="O561" s="5"/>
      <c r="P561" s="5"/>
    </row>
    <row r="562" spans="1:16" x14ac:dyDescent="0.35">
      <c r="A562" s="29"/>
      <c r="B562" s="74"/>
      <c r="C562" s="75"/>
      <c r="D562" s="29"/>
      <c r="E562" s="29"/>
      <c r="F562" s="29"/>
      <c r="G562" s="29"/>
      <c r="H562" s="27"/>
      <c r="I562" s="32"/>
      <c r="J562" s="5"/>
      <c r="K562" s="5"/>
      <c r="L562" s="5"/>
      <c r="M562" s="5"/>
      <c r="N562" s="5"/>
      <c r="O562" s="5"/>
      <c r="P562" s="5"/>
    </row>
    <row r="563" spans="1:16" x14ac:dyDescent="0.35">
      <c r="A563" s="29"/>
      <c r="B563" s="74"/>
      <c r="C563" s="75"/>
      <c r="D563" s="29"/>
      <c r="E563" s="29"/>
      <c r="F563" s="29"/>
      <c r="G563" s="29"/>
      <c r="H563" s="27"/>
      <c r="I563" s="32"/>
      <c r="J563" s="5"/>
      <c r="K563" s="5"/>
      <c r="L563" s="5"/>
      <c r="M563" s="5"/>
      <c r="N563" s="5"/>
      <c r="O563" s="5"/>
      <c r="P563" s="5"/>
    </row>
    <row r="564" spans="1:16" x14ac:dyDescent="0.35">
      <c r="A564" s="29"/>
      <c r="B564" s="74"/>
      <c r="C564" s="75"/>
      <c r="D564" s="29"/>
      <c r="E564" s="29"/>
      <c r="F564" s="29"/>
      <c r="G564" s="29"/>
      <c r="H564" s="27"/>
      <c r="I564" s="32"/>
      <c r="J564" s="5"/>
      <c r="K564" s="5"/>
      <c r="L564" s="5"/>
      <c r="M564" s="5"/>
      <c r="N564" s="5"/>
      <c r="O564" s="5"/>
      <c r="P564" s="5"/>
    </row>
    <row r="565" spans="1:16" x14ac:dyDescent="0.35">
      <c r="A565" s="29"/>
      <c r="B565" s="74"/>
      <c r="C565" s="75"/>
      <c r="D565" s="29"/>
      <c r="E565" s="29"/>
      <c r="F565" s="29"/>
      <c r="G565" s="29"/>
      <c r="H565" s="27"/>
      <c r="I565" s="32"/>
      <c r="J565" s="5"/>
      <c r="K565" s="5"/>
      <c r="L565" s="5"/>
      <c r="M565" s="5"/>
      <c r="N565" s="5"/>
      <c r="O565" s="5"/>
      <c r="P565" s="5"/>
    </row>
    <row r="566" spans="1:16" x14ac:dyDescent="0.35">
      <c r="A566" s="29"/>
      <c r="B566" s="74"/>
      <c r="C566" s="75"/>
      <c r="D566" s="29"/>
      <c r="E566" s="29"/>
      <c r="F566" s="29"/>
      <c r="G566" s="29"/>
      <c r="H566" s="27"/>
      <c r="I566" s="32"/>
      <c r="J566" s="5"/>
      <c r="K566" s="5"/>
      <c r="L566" s="5"/>
      <c r="M566" s="5"/>
      <c r="N566" s="5"/>
      <c r="O566" s="5"/>
      <c r="P566" s="5"/>
    </row>
    <row r="567" spans="1:16" x14ac:dyDescent="0.35">
      <c r="A567" s="29"/>
      <c r="B567" s="74"/>
      <c r="C567" s="75"/>
      <c r="D567" s="29"/>
      <c r="E567" s="29"/>
      <c r="F567" s="29"/>
      <c r="G567" s="29"/>
      <c r="H567" s="27"/>
      <c r="I567" s="32"/>
      <c r="J567" s="5"/>
      <c r="K567" s="5"/>
      <c r="L567" s="5"/>
      <c r="M567" s="5"/>
      <c r="N567" s="5"/>
      <c r="O567" s="5"/>
      <c r="P567" s="5"/>
    </row>
    <row r="568" spans="1:16" x14ac:dyDescent="0.35">
      <c r="A568" s="29"/>
      <c r="B568" s="74"/>
      <c r="C568" s="75"/>
      <c r="D568" s="29"/>
      <c r="E568" s="29"/>
      <c r="F568" s="29"/>
      <c r="G568" s="29"/>
      <c r="H568" s="27"/>
      <c r="I568" s="32"/>
      <c r="J568" s="5"/>
      <c r="K568" s="5"/>
      <c r="L568" s="5"/>
      <c r="M568" s="5"/>
      <c r="N568" s="5"/>
      <c r="O568" s="5"/>
      <c r="P568" s="5"/>
    </row>
    <row r="569" spans="1:16" x14ac:dyDescent="0.35">
      <c r="A569" s="29"/>
      <c r="B569" s="74"/>
      <c r="C569" s="75"/>
      <c r="D569" s="29"/>
      <c r="E569" s="29"/>
      <c r="F569" s="29"/>
      <c r="G569" s="29"/>
      <c r="H569" s="27"/>
      <c r="I569" s="32"/>
      <c r="J569" s="5"/>
      <c r="K569" s="5"/>
      <c r="L569" s="5"/>
      <c r="M569" s="5"/>
      <c r="N569" s="5"/>
      <c r="O569" s="5"/>
      <c r="P569" s="5"/>
    </row>
    <row r="570" spans="1:16" x14ac:dyDescent="0.35">
      <c r="A570" s="29"/>
      <c r="B570" s="74"/>
      <c r="C570" s="75"/>
      <c r="D570" s="29"/>
      <c r="E570" s="29"/>
      <c r="F570" s="29"/>
      <c r="G570" s="29"/>
      <c r="H570" s="27"/>
      <c r="I570" s="32"/>
      <c r="J570" s="5"/>
      <c r="K570" s="5"/>
      <c r="L570" s="5"/>
      <c r="M570" s="5"/>
      <c r="N570" s="5"/>
      <c r="O570" s="5"/>
      <c r="P570" s="5"/>
    </row>
    <row r="571" spans="1:16" x14ac:dyDescent="0.35">
      <c r="A571" s="29"/>
      <c r="B571" s="74"/>
      <c r="C571" s="75"/>
      <c r="D571" s="29"/>
      <c r="E571" s="29"/>
      <c r="F571" s="29"/>
      <c r="G571" s="29"/>
      <c r="H571" s="27"/>
      <c r="I571" s="32"/>
      <c r="J571" s="5"/>
      <c r="K571" s="5"/>
      <c r="L571" s="5"/>
      <c r="M571" s="5"/>
      <c r="N571" s="5"/>
      <c r="O571" s="5"/>
      <c r="P571" s="5"/>
    </row>
    <row r="572" spans="1:16" x14ac:dyDescent="0.35">
      <c r="A572" s="29"/>
      <c r="B572" s="74"/>
      <c r="C572" s="75"/>
      <c r="D572" s="29"/>
      <c r="E572" s="29"/>
      <c r="F572" s="29"/>
      <c r="G572" s="29"/>
      <c r="H572" s="27"/>
      <c r="I572" s="32"/>
      <c r="J572" s="5"/>
      <c r="K572" s="5"/>
      <c r="L572" s="5"/>
      <c r="M572" s="5"/>
      <c r="N572" s="5"/>
      <c r="O572" s="5"/>
      <c r="P572" s="5"/>
    </row>
    <row r="573" spans="1:16" x14ac:dyDescent="0.35">
      <c r="A573" s="29"/>
      <c r="B573" s="74"/>
      <c r="C573" s="75"/>
      <c r="D573" s="29"/>
      <c r="E573" s="29"/>
      <c r="F573" s="29"/>
      <c r="G573" s="29"/>
      <c r="H573" s="27"/>
      <c r="I573" s="32"/>
      <c r="J573" s="5"/>
      <c r="K573" s="5"/>
      <c r="L573" s="5"/>
      <c r="M573" s="5"/>
      <c r="N573" s="5"/>
      <c r="O573" s="5"/>
      <c r="P573" s="5"/>
    </row>
    <row r="574" spans="1:16" x14ac:dyDescent="0.35">
      <c r="A574" s="29"/>
      <c r="B574" s="74"/>
      <c r="C574" s="75"/>
      <c r="D574" s="29"/>
      <c r="E574" s="29"/>
      <c r="F574" s="29"/>
      <c r="G574" s="29"/>
      <c r="H574" s="27"/>
      <c r="I574" s="32"/>
      <c r="J574" s="5"/>
      <c r="K574" s="5"/>
      <c r="L574" s="5"/>
      <c r="M574" s="5"/>
      <c r="N574" s="5"/>
      <c r="O574" s="5"/>
      <c r="P574" s="5"/>
    </row>
    <row r="575" spans="1:16" x14ac:dyDescent="0.35">
      <c r="A575" s="29"/>
      <c r="B575" s="74"/>
      <c r="C575" s="75"/>
      <c r="D575" s="29"/>
      <c r="E575" s="29"/>
      <c r="F575" s="29"/>
      <c r="G575" s="29"/>
      <c r="H575" s="27"/>
      <c r="I575" s="32"/>
      <c r="J575" s="5"/>
      <c r="K575" s="5"/>
      <c r="L575" s="5"/>
      <c r="M575" s="5"/>
      <c r="N575" s="5"/>
      <c r="O575" s="5"/>
      <c r="P575" s="5"/>
    </row>
    <row r="576" spans="1:16" x14ac:dyDescent="0.35">
      <c r="A576" s="29"/>
      <c r="B576" s="74"/>
      <c r="C576" s="75"/>
      <c r="D576" s="29"/>
      <c r="E576" s="29"/>
      <c r="F576" s="29"/>
      <c r="G576" s="29"/>
      <c r="H576" s="27"/>
      <c r="I576" s="32"/>
      <c r="J576" s="5"/>
      <c r="K576" s="5"/>
      <c r="L576" s="5"/>
      <c r="M576" s="5"/>
      <c r="N576" s="5"/>
      <c r="O576" s="5"/>
      <c r="P576" s="5"/>
    </row>
    <row r="577" spans="1:16" x14ac:dyDescent="0.35">
      <c r="A577" s="29"/>
      <c r="B577" s="74"/>
      <c r="C577" s="75"/>
      <c r="D577" s="29"/>
      <c r="E577" s="29"/>
      <c r="F577" s="29"/>
      <c r="G577" s="29"/>
      <c r="H577" s="27"/>
      <c r="I577" s="32"/>
      <c r="J577" s="5"/>
      <c r="K577" s="5"/>
      <c r="L577" s="5"/>
      <c r="M577" s="5"/>
      <c r="N577" s="5"/>
      <c r="O577" s="5"/>
      <c r="P577" s="5"/>
    </row>
    <row r="578" spans="1:16" x14ac:dyDescent="0.35">
      <c r="A578" s="29"/>
      <c r="B578" s="74"/>
      <c r="C578" s="75"/>
      <c r="D578" s="29"/>
      <c r="E578" s="29"/>
      <c r="F578" s="29"/>
      <c r="G578" s="29"/>
      <c r="H578" s="27"/>
      <c r="I578" s="32"/>
      <c r="J578" s="5"/>
      <c r="K578" s="5"/>
      <c r="L578" s="5"/>
      <c r="M578" s="5"/>
      <c r="N578" s="5"/>
      <c r="O578" s="5"/>
      <c r="P578" s="5"/>
    </row>
    <row r="579" spans="1:16" x14ac:dyDescent="0.35">
      <c r="A579" s="29"/>
      <c r="B579" s="74"/>
      <c r="C579" s="75"/>
      <c r="D579" s="29"/>
      <c r="E579" s="29"/>
      <c r="F579" s="29"/>
      <c r="G579" s="29"/>
      <c r="H579" s="27"/>
      <c r="I579" s="32"/>
      <c r="J579" s="5"/>
      <c r="K579" s="5"/>
      <c r="L579" s="5"/>
      <c r="M579" s="5"/>
      <c r="N579" s="5"/>
      <c r="O579" s="5"/>
      <c r="P579" s="5"/>
    </row>
    <row r="580" spans="1:16" x14ac:dyDescent="0.35">
      <c r="A580" s="29"/>
      <c r="B580" s="74"/>
      <c r="C580" s="75"/>
      <c r="D580" s="29"/>
      <c r="E580" s="29"/>
      <c r="F580" s="29"/>
      <c r="G580" s="29"/>
      <c r="H580" s="27"/>
      <c r="I580" s="32"/>
      <c r="J580" s="5"/>
      <c r="K580" s="5"/>
      <c r="L580" s="5"/>
      <c r="M580" s="5"/>
      <c r="N580" s="5"/>
      <c r="O580" s="5"/>
      <c r="P580" s="5"/>
    </row>
    <row r="581" spans="1:16" x14ac:dyDescent="0.35">
      <c r="A581" s="29"/>
      <c r="B581" s="74"/>
      <c r="C581" s="75"/>
      <c r="D581" s="29"/>
      <c r="E581" s="29"/>
      <c r="F581" s="29"/>
      <c r="G581" s="29"/>
      <c r="H581" s="27"/>
      <c r="I581" s="32"/>
      <c r="J581" s="5"/>
      <c r="K581" s="5"/>
      <c r="L581" s="5"/>
      <c r="M581" s="5"/>
      <c r="N581" s="5"/>
      <c r="O581" s="5"/>
      <c r="P581" s="5"/>
    </row>
    <row r="582" spans="1:16" x14ac:dyDescent="0.35">
      <c r="A582" s="29"/>
      <c r="B582" s="74"/>
      <c r="C582" s="75"/>
      <c r="D582" s="29"/>
      <c r="E582" s="29"/>
      <c r="F582" s="29"/>
      <c r="G582" s="29"/>
      <c r="H582" s="27"/>
      <c r="I582" s="32"/>
      <c r="J582" s="5"/>
      <c r="K582" s="5"/>
      <c r="L582" s="5"/>
      <c r="M582" s="5"/>
      <c r="N582" s="5"/>
      <c r="O582" s="5"/>
      <c r="P582" s="5"/>
    </row>
    <row r="583" spans="1:16" x14ac:dyDescent="0.35">
      <c r="A583" s="29"/>
      <c r="B583" s="74"/>
      <c r="C583" s="75"/>
      <c r="D583" s="29"/>
      <c r="E583" s="29"/>
      <c r="F583" s="29"/>
      <c r="G583" s="29"/>
      <c r="H583" s="27"/>
      <c r="I583" s="32"/>
      <c r="J583" s="5"/>
      <c r="K583" s="5"/>
      <c r="L583" s="5"/>
      <c r="M583" s="5"/>
      <c r="N583" s="5"/>
      <c r="O583" s="5"/>
      <c r="P583" s="5"/>
    </row>
    <row r="584" spans="1:16" x14ac:dyDescent="0.35">
      <c r="A584" s="29"/>
      <c r="B584" s="74"/>
      <c r="C584" s="75"/>
      <c r="D584" s="29"/>
      <c r="E584" s="29"/>
      <c r="F584" s="29"/>
      <c r="G584" s="29"/>
      <c r="H584" s="27"/>
      <c r="I584" s="32"/>
      <c r="J584" s="5"/>
      <c r="K584" s="5"/>
      <c r="L584" s="5"/>
      <c r="M584" s="5"/>
      <c r="N584" s="5"/>
      <c r="O584" s="5"/>
      <c r="P584" s="5"/>
    </row>
    <row r="585" spans="1:16" x14ac:dyDescent="0.35">
      <c r="A585" s="29"/>
      <c r="B585" s="74"/>
      <c r="C585" s="75"/>
      <c r="D585" s="29"/>
      <c r="E585" s="29"/>
      <c r="F585" s="29"/>
      <c r="G585" s="29"/>
      <c r="H585" s="27"/>
      <c r="I585" s="32"/>
      <c r="J585" s="5"/>
      <c r="K585" s="5"/>
      <c r="L585" s="5"/>
      <c r="M585" s="5"/>
      <c r="N585" s="5"/>
      <c r="O585" s="5"/>
      <c r="P585" s="5"/>
    </row>
    <row r="586" spans="1:16" x14ac:dyDescent="0.35">
      <c r="A586" s="29"/>
      <c r="B586" s="74"/>
      <c r="C586" s="75"/>
      <c r="D586" s="29"/>
      <c r="E586" s="29"/>
      <c r="F586" s="29"/>
      <c r="G586" s="29"/>
      <c r="H586" s="27"/>
      <c r="I586" s="32"/>
      <c r="J586" s="5"/>
      <c r="K586" s="5"/>
      <c r="L586" s="5"/>
      <c r="M586" s="5"/>
      <c r="N586" s="5"/>
      <c r="O586" s="5"/>
      <c r="P586" s="5"/>
    </row>
    <row r="587" spans="1:16" x14ac:dyDescent="0.35">
      <c r="A587" s="29"/>
      <c r="B587" s="74"/>
      <c r="C587" s="75"/>
      <c r="D587" s="29"/>
      <c r="E587" s="29"/>
      <c r="F587" s="29"/>
      <c r="G587" s="29"/>
      <c r="H587" s="27"/>
      <c r="I587" s="32"/>
      <c r="J587" s="5"/>
      <c r="K587" s="5"/>
      <c r="L587" s="5"/>
      <c r="M587" s="5"/>
      <c r="N587" s="5"/>
      <c r="O587" s="5"/>
      <c r="P587" s="5"/>
    </row>
    <row r="588" spans="1:16" x14ac:dyDescent="0.35">
      <c r="A588" s="29"/>
      <c r="B588" s="74"/>
      <c r="C588" s="75"/>
      <c r="D588" s="29"/>
      <c r="E588" s="29"/>
      <c r="F588" s="29"/>
      <c r="G588" s="29"/>
      <c r="H588" s="27"/>
      <c r="I588" s="32"/>
      <c r="J588" s="5"/>
      <c r="K588" s="5"/>
      <c r="L588" s="5"/>
      <c r="M588" s="5"/>
      <c r="N588" s="5"/>
      <c r="O588" s="5"/>
      <c r="P588" s="5"/>
    </row>
    <row r="589" spans="1:16" x14ac:dyDescent="0.35">
      <c r="A589" s="29"/>
      <c r="B589" s="74"/>
      <c r="C589" s="75"/>
      <c r="D589" s="29"/>
      <c r="E589" s="29"/>
      <c r="F589" s="29"/>
      <c r="G589" s="29"/>
      <c r="H589" s="27"/>
      <c r="I589" s="32"/>
      <c r="J589" s="5"/>
      <c r="K589" s="5"/>
      <c r="L589" s="5"/>
      <c r="M589" s="5"/>
      <c r="N589" s="5"/>
      <c r="O589" s="5"/>
      <c r="P589" s="5"/>
    </row>
    <row r="590" spans="1:16" x14ac:dyDescent="0.35">
      <c r="A590" s="29"/>
      <c r="B590" s="74"/>
      <c r="C590" s="75"/>
      <c r="D590" s="29"/>
      <c r="E590" s="29"/>
      <c r="F590" s="29"/>
      <c r="G590" s="29"/>
      <c r="H590" s="27"/>
      <c r="I590" s="32"/>
      <c r="J590" s="5"/>
      <c r="K590" s="5"/>
      <c r="L590" s="5"/>
      <c r="M590" s="5"/>
      <c r="N590" s="5"/>
      <c r="O590" s="5"/>
      <c r="P590" s="5"/>
    </row>
    <row r="591" spans="1:16" x14ac:dyDescent="0.35">
      <c r="A591" s="29"/>
      <c r="B591" s="74"/>
      <c r="C591" s="75"/>
      <c r="D591" s="29"/>
      <c r="E591" s="29"/>
      <c r="F591" s="29"/>
      <c r="G591" s="29"/>
      <c r="H591" s="27"/>
      <c r="I591" s="32"/>
      <c r="J591" s="5"/>
      <c r="K591" s="5"/>
      <c r="L591" s="5"/>
      <c r="M591" s="5"/>
      <c r="N591" s="5"/>
      <c r="O591" s="5"/>
      <c r="P591" s="5"/>
    </row>
    <row r="592" spans="1:16" x14ac:dyDescent="0.35">
      <c r="A592" s="29"/>
      <c r="B592" s="74"/>
      <c r="C592" s="75"/>
      <c r="D592" s="29"/>
      <c r="E592" s="29"/>
      <c r="F592" s="29"/>
      <c r="G592" s="29"/>
      <c r="H592" s="27"/>
      <c r="I592" s="32"/>
      <c r="J592" s="5"/>
      <c r="K592" s="5"/>
      <c r="L592" s="5"/>
      <c r="M592" s="5"/>
      <c r="N592" s="5"/>
      <c r="O592" s="5"/>
      <c r="P592" s="5"/>
    </row>
    <row r="593" spans="1:16" x14ac:dyDescent="0.35">
      <c r="A593" s="29"/>
      <c r="B593" s="74"/>
      <c r="C593" s="75"/>
      <c r="D593" s="29"/>
      <c r="E593" s="29"/>
      <c r="F593" s="29"/>
      <c r="G593" s="29"/>
      <c r="H593" s="27"/>
      <c r="I593" s="32"/>
      <c r="J593" s="5"/>
      <c r="K593" s="5"/>
      <c r="L593" s="5"/>
      <c r="M593" s="5"/>
      <c r="N593" s="5"/>
      <c r="O593" s="5"/>
      <c r="P593" s="5"/>
    </row>
    <row r="594" spans="1:16" x14ac:dyDescent="0.35">
      <c r="A594" s="29"/>
      <c r="B594" s="74"/>
      <c r="C594" s="75"/>
      <c r="D594" s="29"/>
      <c r="E594" s="29"/>
      <c r="F594" s="29"/>
      <c r="G594" s="29"/>
      <c r="H594" s="27"/>
      <c r="I594" s="32"/>
      <c r="J594" s="5"/>
      <c r="K594" s="5"/>
      <c r="L594" s="5"/>
      <c r="M594" s="5"/>
      <c r="N594" s="5"/>
      <c r="O594" s="5"/>
      <c r="P594" s="5"/>
    </row>
    <row r="595" spans="1:16" x14ac:dyDescent="0.35">
      <c r="A595" s="29"/>
      <c r="B595" s="74"/>
      <c r="C595" s="75"/>
      <c r="D595" s="29"/>
      <c r="E595" s="29"/>
      <c r="F595" s="29"/>
      <c r="G595" s="29"/>
      <c r="H595" s="27"/>
      <c r="I595" s="32"/>
      <c r="J595" s="5"/>
      <c r="K595" s="5"/>
      <c r="L595" s="5"/>
      <c r="M595" s="5"/>
      <c r="N595" s="5"/>
      <c r="O595" s="5"/>
      <c r="P595" s="5"/>
    </row>
    <row r="596" spans="1:16" x14ac:dyDescent="0.35">
      <c r="A596" s="29"/>
      <c r="B596" s="74"/>
      <c r="C596" s="75"/>
      <c r="D596" s="29"/>
      <c r="E596" s="29"/>
      <c r="F596" s="29"/>
      <c r="G596" s="29"/>
      <c r="H596" s="27"/>
      <c r="I596" s="32"/>
      <c r="J596" s="5"/>
      <c r="K596" s="5"/>
      <c r="L596" s="5"/>
      <c r="M596" s="5"/>
      <c r="N596" s="5"/>
      <c r="O596" s="5"/>
      <c r="P596" s="5"/>
    </row>
    <row r="597" spans="1:16" x14ac:dyDescent="0.35">
      <c r="A597" s="29"/>
      <c r="B597" s="74"/>
      <c r="C597" s="75"/>
      <c r="D597" s="29"/>
      <c r="E597" s="29"/>
      <c r="F597" s="29"/>
      <c r="G597" s="29"/>
      <c r="H597" s="27"/>
      <c r="I597" s="32"/>
      <c r="J597" s="5"/>
      <c r="K597" s="5"/>
      <c r="L597" s="5"/>
      <c r="M597" s="5"/>
      <c r="N597" s="5"/>
      <c r="O597" s="5"/>
      <c r="P597" s="5"/>
    </row>
    <row r="598" spans="1:16" x14ac:dyDescent="0.35">
      <c r="A598" s="29"/>
      <c r="B598" s="74"/>
      <c r="C598" s="75"/>
      <c r="D598" s="29"/>
      <c r="E598" s="29"/>
      <c r="F598" s="29"/>
      <c r="G598" s="29"/>
      <c r="H598" s="27"/>
      <c r="I598" s="32"/>
      <c r="J598" s="5"/>
      <c r="K598" s="5"/>
      <c r="L598" s="5"/>
      <c r="M598" s="5"/>
      <c r="N598" s="5"/>
      <c r="O598" s="5"/>
      <c r="P598" s="5"/>
    </row>
    <row r="599" spans="1:16" x14ac:dyDescent="0.35">
      <c r="A599" s="29"/>
      <c r="B599" s="74"/>
      <c r="C599" s="75"/>
      <c r="D599" s="29"/>
      <c r="E599" s="29"/>
      <c r="F599" s="29"/>
      <c r="G599" s="29"/>
      <c r="H599" s="27"/>
      <c r="I599" s="32"/>
      <c r="J599" s="5"/>
      <c r="K599" s="5"/>
      <c r="L599" s="5"/>
      <c r="M599" s="5"/>
      <c r="N599" s="5"/>
      <c r="O599" s="5"/>
      <c r="P599" s="5"/>
    </row>
    <row r="600" spans="1:16" x14ac:dyDescent="0.35">
      <c r="A600" s="29"/>
      <c r="B600" s="74"/>
      <c r="C600" s="75"/>
      <c r="D600" s="29"/>
      <c r="E600" s="29"/>
      <c r="F600" s="29"/>
      <c r="G600" s="29"/>
      <c r="H600" s="27"/>
      <c r="I600" s="32"/>
      <c r="J600" s="5"/>
      <c r="K600" s="5"/>
      <c r="L600" s="5"/>
      <c r="M600" s="5"/>
      <c r="N600" s="5"/>
      <c r="O600" s="5"/>
      <c r="P600" s="5"/>
    </row>
    <row r="601" spans="1:16" x14ac:dyDescent="0.35">
      <c r="A601" s="29"/>
      <c r="B601" s="74"/>
      <c r="C601" s="75"/>
      <c r="D601" s="29"/>
      <c r="E601" s="29"/>
      <c r="F601" s="29"/>
      <c r="G601" s="29"/>
      <c r="H601" s="27"/>
      <c r="I601" s="32"/>
      <c r="J601" s="5"/>
      <c r="K601" s="5"/>
      <c r="L601" s="5"/>
      <c r="M601" s="5"/>
      <c r="N601" s="5"/>
      <c r="O601" s="5"/>
      <c r="P601" s="5"/>
    </row>
    <row r="602" spans="1:16" x14ac:dyDescent="0.35">
      <c r="A602" s="29"/>
      <c r="B602" s="74"/>
      <c r="C602" s="75"/>
      <c r="D602" s="29"/>
      <c r="E602" s="29"/>
      <c r="F602" s="29"/>
      <c r="G602" s="29"/>
      <c r="H602" s="27"/>
      <c r="I602" s="32"/>
      <c r="J602" s="5"/>
      <c r="K602" s="5"/>
      <c r="L602" s="5"/>
      <c r="M602" s="5"/>
      <c r="N602" s="5"/>
      <c r="O602" s="5"/>
      <c r="P602" s="5"/>
    </row>
    <row r="603" spans="1:16" x14ac:dyDescent="0.35">
      <c r="A603" s="29"/>
      <c r="B603" s="74"/>
      <c r="C603" s="75"/>
      <c r="D603" s="29"/>
      <c r="E603" s="29"/>
      <c r="F603" s="29"/>
      <c r="G603" s="29"/>
      <c r="H603" s="27"/>
      <c r="I603" s="32"/>
      <c r="J603" s="5"/>
      <c r="K603" s="5"/>
      <c r="L603" s="5"/>
      <c r="M603" s="5"/>
      <c r="N603" s="5"/>
      <c r="O603" s="5"/>
      <c r="P603" s="5"/>
    </row>
    <row r="604" spans="1:16" x14ac:dyDescent="0.35">
      <c r="A604" s="29"/>
      <c r="B604" s="74"/>
      <c r="C604" s="75"/>
      <c r="D604" s="29"/>
      <c r="E604" s="29"/>
      <c r="F604" s="29"/>
      <c r="G604" s="29"/>
      <c r="H604" s="27"/>
      <c r="I604" s="32"/>
      <c r="J604" s="5"/>
      <c r="K604" s="5"/>
      <c r="L604" s="5"/>
      <c r="M604" s="5"/>
      <c r="N604" s="5"/>
      <c r="O604" s="5"/>
      <c r="P604" s="5"/>
    </row>
    <row r="605" spans="1:16" x14ac:dyDescent="0.35">
      <c r="A605" s="29"/>
      <c r="B605" s="74"/>
      <c r="C605" s="75"/>
      <c r="D605" s="29"/>
      <c r="E605" s="29"/>
      <c r="F605" s="29"/>
      <c r="G605" s="29"/>
      <c r="H605" s="27"/>
      <c r="I605" s="32"/>
      <c r="J605" s="5"/>
      <c r="K605" s="5"/>
      <c r="L605" s="5"/>
      <c r="M605" s="5"/>
      <c r="N605" s="5"/>
      <c r="O605" s="5"/>
      <c r="P605" s="5"/>
    </row>
    <row r="606" spans="1:16" x14ac:dyDescent="0.35">
      <c r="A606" s="29"/>
      <c r="B606" s="74"/>
      <c r="C606" s="75"/>
      <c r="D606" s="29"/>
      <c r="E606" s="29"/>
      <c r="F606" s="29"/>
      <c r="G606" s="29"/>
      <c r="H606" s="27"/>
      <c r="I606" s="32"/>
      <c r="J606" s="5"/>
      <c r="K606" s="5"/>
      <c r="L606" s="5"/>
      <c r="M606" s="5"/>
      <c r="N606" s="5"/>
      <c r="O606" s="5"/>
      <c r="P606" s="5"/>
    </row>
    <row r="607" spans="1:16" x14ac:dyDescent="0.35">
      <c r="A607" s="29"/>
      <c r="B607" s="74"/>
      <c r="C607" s="75"/>
      <c r="D607" s="29"/>
      <c r="E607" s="29"/>
      <c r="F607" s="29"/>
      <c r="G607" s="29"/>
      <c r="H607" s="27"/>
      <c r="I607" s="32"/>
      <c r="J607" s="5"/>
      <c r="K607" s="5"/>
      <c r="L607" s="5"/>
      <c r="M607" s="5"/>
      <c r="N607" s="5"/>
      <c r="O607" s="5"/>
      <c r="P607" s="5"/>
    </row>
    <row r="608" spans="1:16" x14ac:dyDescent="0.35">
      <c r="A608" s="29"/>
      <c r="B608" s="74"/>
      <c r="C608" s="75"/>
      <c r="D608" s="29"/>
      <c r="E608" s="29"/>
      <c r="F608" s="29"/>
      <c r="G608" s="29"/>
      <c r="H608" s="27"/>
      <c r="I608" s="32"/>
      <c r="J608" s="5"/>
      <c r="K608" s="5"/>
      <c r="L608" s="5"/>
      <c r="M608" s="5"/>
      <c r="N608" s="5"/>
      <c r="O608" s="5"/>
      <c r="P608" s="5"/>
    </row>
    <row r="609" spans="1:16" x14ac:dyDescent="0.35">
      <c r="A609" s="29"/>
      <c r="B609" s="74"/>
      <c r="C609" s="75"/>
      <c r="D609" s="29"/>
      <c r="E609" s="29"/>
      <c r="F609" s="29"/>
      <c r="G609" s="29"/>
      <c r="H609" s="27"/>
      <c r="I609" s="32"/>
      <c r="J609" s="5"/>
      <c r="K609" s="5"/>
      <c r="L609" s="5"/>
      <c r="M609" s="5"/>
      <c r="N609" s="5"/>
      <c r="O609" s="5"/>
      <c r="P609" s="5"/>
    </row>
    <row r="610" spans="1:16" x14ac:dyDescent="0.35">
      <c r="A610" s="29"/>
      <c r="B610" s="74"/>
      <c r="C610" s="75"/>
      <c r="D610" s="29"/>
      <c r="E610" s="29"/>
      <c r="F610" s="29"/>
      <c r="G610" s="29"/>
      <c r="H610" s="27"/>
      <c r="I610" s="32"/>
      <c r="J610" s="5"/>
      <c r="K610" s="5"/>
      <c r="L610" s="5"/>
      <c r="M610" s="5"/>
      <c r="N610" s="5"/>
      <c r="O610" s="5"/>
      <c r="P610" s="5"/>
    </row>
    <row r="611" spans="1:16" x14ac:dyDescent="0.35">
      <c r="A611" s="29"/>
      <c r="B611" s="74"/>
      <c r="C611" s="75"/>
      <c r="D611" s="29"/>
      <c r="E611" s="29"/>
      <c r="F611" s="29"/>
      <c r="G611" s="29"/>
      <c r="H611" s="27"/>
      <c r="I611" s="32"/>
      <c r="J611" s="5"/>
      <c r="K611" s="5"/>
      <c r="L611" s="5"/>
      <c r="M611" s="5"/>
      <c r="N611" s="5"/>
      <c r="O611" s="5"/>
      <c r="P611" s="5"/>
    </row>
    <row r="612" spans="1:16" x14ac:dyDescent="0.35">
      <c r="A612" s="29"/>
      <c r="B612" s="74"/>
      <c r="C612" s="75"/>
      <c r="D612" s="29"/>
      <c r="E612" s="29"/>
      <c r="F612" s="29"/>
      <c r="G612" s="29"/>
      <c r="H612" s="27"/>
      <c r="I612" s="32"/>
      <c r="J612" s="5"/>
      <c r="K612" s="5"/>
      <c r="L612" s="5"/>
      <c r="M612" s="5"/>
      <c r="N612" s="5"/>
      <c r="O612" s="5"/>
      <c r="P612" s="5"/>
    </row>
    <row r="613" spans="1:16" x14ac:dyDescent="0.35">
      <c r="A613" s="29"/>
      <c r="B613" s="74"/>
      <c r="C613" s="75"/>
      <c r="D613" s="29"/>
      <c r="E613" s="29"/>
      <c r="F613" s="29"/>
      <c r="G613" s="29"/>
      <c r="H613" s="27"/>
      <c r="I613" s="32"/>
      <c r="J613" s="5"/>
      <c r="K613" s="5"/>
      <c r="L613" s="5"/>
      <c r="M613" s="5"/>
      <c r="N613" s="5"/>
      <c r="O613" s="5"/>
      <c r="P613" s="5"/>
    </row>
    <row r="614" spans="1:16" x14ac:dyDescent="0.35">
      <c r="A614" s="29"/>
      <c r="B614" s="74"/>
      <c r="C614" s="75"/>
      <c r="D614" s="29"/>
      <c r="E614" s="29"/>
      <c r="F614" s="29"/>
      <c r="G614" s="29"/>
      <c r="H614" s="27"/>
      <c r="I614" s="32"/>
      <c r="J614" s="5"/>
      <c r="K614" s="5"/>
      <c r="L614" s="5"/>
      <c r="M614" s="5"/>
      <c r="N614" s="5"/>
      <c r="O614" s="5"/>
      <c r="P614" s="5"/>
    </row>
    <row r="615" spans="1:16" x14ac:dyDescent="0.35">
      <c r="A615" s="29"/>
      <c r="B615" s="74"/>
      <c r="C615" s="75"/>
      <c r="D615" s="29"/>
      <c r="E615" s="29"/>
      <c r="F615" s="29"/>
      <c r="G615" s="29"/>
      <c r="H615" s="27"/>
      <c r="I615" s="32"/>
      <c r="J615" s="5"/>
      <c r="K615" s="5"/>
      <c r="L615" s="5"/>
      <c r="M615" s="5"/>
      <c r="N615" s="5"/>
      <c r="O615" s="5"/>
      <c r="P615" s="5"/>
    </row>
    <row r="616" spans="1:16" x14ac:dyDescent="0.35">
      <c r="A616" s="29"/>
      <c r="B616" s="74"/>
      <c r="C616" s="75"/>
      <c r="D616" s="29"/>
      <c r="E616" s="29"/>
      <c r="F616" s="29"/>
      <c r="G616" s="29"/>
      <c r="H616" s="27"/>
      <c r="I616" s="32"/>
      <c r="J616" s="5"/>
      <c r="K616" s="5"/>
      <c r="L616" s="5"/>
      <c r="M616" s="5"/>
      <c r="N616" s="5"/>
      <c r="O616" s="5"/>
      <c r="P616" s="5"/>
    </row>
    <row r="617" spans="1:16" x14ac:dyDescent="0.35">
      <c r="A617" s="29"/>
      <c r="B617" s="74"/>
      <c r="C617" s="75"/>
      <c r="D617" s="29"/>
      <c r="E617" s="29"/>
      <c r="F617" s="29"/>
      <c r="G617" s="29"/>
      <c r="H617" s="27"/>
      <c r="I617" s="32"/>
      <c r="J617" s="5"/>
      <c r="K617" s="5"/>
      <c r="L617" s="5"/>
      <c r="M617" s="5"/>
      <c r="N617" s="5"/>
      <c r="O617" s="5"/>
      <c r="P617" s="5"/>
    </row>
    <row r="618" spans="1:16" x14ac:dyDescent="0.35">
      <c r="A618" s="29"/>
      <c r="B618" s="74"/>
      <c r="C618" s="75"/>
      <c r="D618" s="29"/>
      <c r="E618" s="29"/>
      <c r="F618" s="29"/>
      <c r="G618" s="29"/>
      <c r="H618" s="27"/>
      <c r="I618" s="32"/>
      <c r="J618" s="5"/>
      <c r="K618" s="5"/>
      <c r="L618" s="5"/>
      <c r="M618" s="5"/>
      <c r="N618" s="5"/>
      <c r="O618" s="5"/>
      <c r="P618" s="5"/>
    </row>
    <row r="619" spans="1:16" x14ac:dyDescent="0.35">
      <c r="A619" s="29"/>
      <c r="B619" s="74"/>
      <c r="C619" s="75"/>
      <c r="D619" s="29"/>
      <c r="E619" s="29"/>
      <c r="F619" s="29"/>
      <c r="G619" s="29"/>
      <c r="H619" s="27"/>
      <c r="I619" s="32"/>
      <c r="J619" s="5"/>
      <c r="K619" s="5"/>
      <c r="L619" s="5"/>
      <c r="M619" s="5"/>
      <c r="N619" s="5"/>
      <c r="O619" s="5"/>
      <c r="P619" s="5"/>
    </row>
    <row r="620" spans="1:16" x14ac:dyDescent="0.35">
      <c r="A620" s="29"/>
      <c r="B620" s="74"/>
      <c r="C620" s="75"/>
      <c r="D620" s="29"/>
      <c r="E620" s="29"/>
      <c r="F620" s="29"/>
      <c r="G620" s="29"/>
      <c r="H620" s="27"/>
      <c r="I620" s="32"/>
      <c r="J620" s="5"/>
      <c r="K620" s="5"/>
      <c r="L620" s="5"/>
      <c r="M620" s="5"/>
      <c r="N620" s="5"/>
      <c r="O620" s="5"/>
      <c r="P620" s="5"/>
    </row>
    <row r="621" spans="1:16" x14ac:dyDescent="0.35">
      <c r="A621" s="29"/>
      <c r="B621" s="74"/>
      <c r="C621" s="75"/>
      <c r="D621" s="29"/>
      <c r="E621" s="29"/>
      <c r="F621" s="29"/>
      <c r="G621" s="29"/>
      <c r="H621" s="27"/>
      <c r="I621" s="32"/>
      <c r="J621" s="5"/>
      <c r="K621" s="5"/>
      <c r="L621" s="5"/>
      <c r="M621" s="5"/>
      <c r="N621" s="5"/>
      <c r="O621" s="5"/>
      <c r="P621" s="5"/>
    </row>
    <row r="622" spans="1:16" x14ac:dyDescent="0.35">
      <c r="A622" s="29"/>
      <c r="B622" s="74"/>
      <c r="C622" s="75"/>
      <c r="D622" s="29"/>
      <c r="E622" s="29"/>
      <c r="F622" s="29"/>
      <c r="G622" s="29"/>
      <c r="H622" s="27"/>
      <c r="I622" s="32"/>
      <c r="J622" s="5"/>
      <c r="K622" s="5"/>
      <c r="L622" s="5"/>
      <c r="M622" s="5"/>
      <c r="N622" s="5"/>
      <c r="O622" s="5"/>
      <c r="P622" s="5"/>
    </row>
    <row r="623" spans="1:16" x14ac:dyDescent="0.35">
      <c r="A623" s="29"/>
      <c r="B623" s="74"/>
      <c r="C623" s="75"/>
      <c r="D623" s="29"/>
      <c r="E623" s="29"/>
      <c r="F623" s="29"/>
      <c r="G623" s="29"/>
      <c r="H623" s="27"/>
      <c r="I623" s="32"/>
      <c r="J623" s="5"/>
      <c r="K623" s="5"/>
      <c r="L623" s="5"/>
      <c r="M623" s="5"/>
      <c r="N623" s="5"/>
      <c r="O623" s="5"/>
      <c r="P623" s="5"/>
    </row>
    <row r="624" spans="1:16" x14ac:dyDescent="0.35">
      <c r="A624" s="29"/>
      <c r="B624" s="74"/>
      <c r="C624" s="75"/>
      <c r="D624" s="29"/>
      <c r="E624" s="29"/>
      <c r="F624" s="29"/>
      <c r="G624" s="29"/>
      <c r="H624" s="27"/>
      <c r="I624" s="32"/>
      <c r="J624" s="5"/>
      <c r="K624" s="5"/>
      <c r="L624" s="5"/>
      <c r="M624" s="5"/>
      <c r="N624" s="5"/>
      <c r="O624" s="5"/>
      <c r="P624" s="5"/>
    </row>
    <row r="625" spans="1:16" x14ac:dyDescent="0.35">
      <c r="A625" s="29"/>
      <c r="B625" s="74"/>
      <c r="C625" s="75"/>
      <c r="D625" s="29"/>
      <c r="E625" s="29"/>
      <c r="F625" s="29"/>
      <c r="G625" s="29"/>
      <c r="H625" s="27"/>
      <c r="I625" s="32"/>
      <c r="J625" s="5"/>
      <c r="K625" s="5"/>
      <c r="L625" s="5"/>
      <c r="M625" s="5"/>
      <c r="N625" s="5"/>
      <c r="O625" s="5"/>
      <c r="P625" s="5"/>
    </row>
    <row r="626" spans="1:16" x14ac:dyDescent="0.35">
      <c r="A626" s="29"/>
      <c r="B626" s="74"/>
      <c r="C626" s="75"/>
      <c r="D626" s="29"/>
      <c r="E626" s="29"/>
      <c r="F626" s="29"/>
      <c r="G626" s="29"/>
      <c r="H626" s="27"/>
      <c r="I626" s="32"/>
      <c r="J626" s="5"/>
      <c r="K626" s="5"/>
      <c r="L626" s="5"/>
      <c r="M626" s="5"/>
      <c r="N626" s="5"/>
      <c r="O626" s="5"/>
      <c r="P626" s="5"/>
    </row>
    <row r="627" spans="1:16" x14ac:dyDescent="0.35">
      <c r="A627" s="29"/>
      <c r="B627" s="74"/>
      <c r="C627" s="75"/>
      <c r="D627" s="29"/>
      <c r="E627" s="29"/>
      <c r="F627" s="29"/>
      <c r="G627" s="29"/>
      <c r="H627" s="27"/>
      <c r="I627" s="32"/>
      <c r="J627" s="5"/>
      <c r="K627" s="5"/>
      <c r="L627" s="5"/>
      <c r="M627" s="5"/>
      <c r="N627" s="5"/>
      <c r="O627" s="5"/>
      <c r="P627" s="5"/>
    </row>
    <row r="628" spans="1:16" x14ac:dyDescent="0.35">
      <c r="A628" s="29"/>
      <c r="B628" s="74"/>
      <c r="C628" s="75"/>
      <c r="D628" s="29"/>
      <c r="E628" s="29"/>
      <c r="F628" s="29"/>
      <c r="G628" s="29"/>
      <c r="H628" s="27"/>
      <c r="I628" s="32"/>
      <c r="J628" s="5"/>
      <c r="K628" s="5"/>
      <c r="L628" s="5"/>
      <c r="M628" s="5"/>
      <c r="N628" s="5"/>
      <c r="O628" s="5"/>
      <c r="P628" s="5"/>
    </row>
    <row r="629" spans="1:16" x14ac:dyDescent="0.35">
      <c r="A629" s="29"/>
      <c r="B629" s="74"/>
      <c r="C629" s="75"/>
      <c r="D629" s="29"/>
      <c r="E629" s="29"/>
      <c r="F629" s="29"/>
      <c r="G629" s="29"/>
      <c r="H629" s="27"/>
      <c r="I629" s="32"/>
      <c r="J629" s="5"/>
      <c r="K629" s="5"/>
      <c r="L629" s="5"/>
      <c r="M629" s="5"/>
      <c r="N629" s="5"/>
      <c r="O629" s="5"/>
      <c r="P629" s="5"/>
    </row>
    <row r="630" spans="1:16" x14ac:dyDescent="0.35">
      <c r="A630" s="29"/>
      <c r="B630" s="74"/>
      <c r="C630" s="75"/>
      <c r="D630" s="29"/>
      <c r="E630" s="29"/>
      <c r="F630" s="29"/>
      <c r="G630" s="29"/>
      <c r="H630" s="27"/>
      <c r="I630" s="32"/>
      <c r="J630" s="5"/>
      <c r="K630" s="5"/>
      <c r="L630" s="5"/>
      <c r="M630" s="5"/>
      <c r="N630" s="5"/>
      <c r="O630" s="5"/>
      <c r="P630" s="5"/>
    </row>
    <row r="631" spans="1:16" x14ac:dyDescent="0.35">
      <c r="A631" s="29"/>
      <c r="B631" s="74"/>
      <c r="C631" s="75"/>
      <c r="D631" s="29"/>
      <c r="E631" s="29"/>
      <c r="F631" s="29"/>
      <c r="G631" s="29"/>
      <c r="H631" s="27"/>
      <c r="I631" s="32"/>
      <c r="J631" s="5"/>
      <c r="K631" s="5"/>
      <c r="L631" s="5"/>
      <c r="M631" s="5"/>
      <c r="N631" s="5"/>
      <c r="O631" s="5"/>
      <c r="P631" s="5"/>
    </row>
    <row r="632" spans="1:16" x14ac:dyDescent="0.35">
      <c r="A632" s="29"/>
      <c r="B632" s="74"/>
      <c r="C632" s="75"/>
      <c r="D632" s="29"/>
      <c r="E632" s="29"/>
      <c r="F632" s="29"/>
      <c r="G632" s="29"/>
      <c r="H632" s="27"/>
      <c r="I632" s="32"/>
      <c r="J632" s="5"/>
      <c r="K632" s="5"/>
      <c r="L632" s="5"/>
      <c r="M632" s="5"/>
      <c r="N632" s="5"/>
      <c r="O632" s="5"/>
      <c r="P632" s="5"/>
    </row>
    <row r="633" spans="1:16" x14ac:dyDescent="0.35">
      <c r="A633" s="29"/>
      <c r="B633" s="74"/>
      <c r="C633" s="75"/>
      <c r="D633" s="29"/>
      <c r="E633" s="29"/>
      <c r="F633" s="29"/>
      <c r="G633" s="29"/>
      <c r="H633" s="27"/>
      <c r="I633" s="32"/>
      <c r="J633" s="5"/>
      <c r="K633" s="5"/>
      <c r="L633" s="5"/>
      <c r="M633" s="5"/>
      <c r="N633" s="5"/>
      <c r="O633" s="5"/>
      <c r="P633" s="5"/>
    </row>
    <row r="634" spans="1:16" x14ac:dyDescent="0.35">
      <c r="A634" s="29"/>
      <c r="B634" s="74"/>
      <c r="C634" s="75"/>
      <c r="D634" s="29"/>
      <c r="E634" s="29"/>
      <c r="F634" s="29"/>
      <c r="G634" s="29"/>
      <c r="H634" s="27"/>
      <c r="I634" s="32"/>
      <c r="J634" s="5"/>
      <c r="K634" s="5"/>
      <c r="L634" s="5"/>
      <c r="M634" s="5"/>
      <c r="N634" s="5"/>
      <c r="O634" s="5"/>
      <c r="P634" s="5"/>
    </row>
    <row r="635" spans="1:16" x14ac:dyDescent="0.35">
      <c r="A635" s="29"/>
      <c r="B635" s="74"/>
      <c r="C635" s="75"/>
      <c r="D635" s="29"/>
      <c r="E635" s="29"/>
      <c r="F635" s="29"/>
      <c r="G635" s="29"/>
      <c r="H635" s="27"/>
      <c r="I635" s="32"/>
      <c r="J635" s="5"/>
      <c r="K635" s="5"/>
      <c r="L635" s="5"/>
      <c r="M635" s="5"/>
      <c r="N635" s="5"/>
      <c r="O635" s="5"/>
      <c r="P635" s="5"/>
    </row>
    <row r="636" spans="1:16" x14ac:dyDescent="0.35">
      <c r="A636" s="29"/>
      <c r="B636" s="74"/>
      <c r="C636" s="75"/>
      <c r="D636" s="29"/>
      <c r="E636" s="29"/>
      <c r="F636" s="29"/>
      <c r="G636" s="29"/>
      <c r="H636" s="27"/>
      <c r="I636" s="32"/>
      <c r="J636" s="5"/>
      <c r="K636" s="5"/>
      <c r="L636" s="5"/>
      <c r="M636" s="5"/>
      <c r="N636" s="5"/>
      <c r="O636" s="5"/>
      <c r="P636" s="5"/>
    </row>
    <row r="637" spans="1:16" x14ac:dyDescent="0.35">
      <c r="A637" s="29"/>
      <c r="B637" s="74"/>
      <c r="C637" s="75"/>
      <c r="D637" s="29"/>
      <c r="E637" s="29"/>
      <c r="F637" s="29"/>
      <c r="G637" s="29"/>
      <c r="H637" s="27"/>
      <c r="I637" s="32"/>
      <c r="J637" s="5"/>
      <c r="K637" s="5"/>
      <c r="L637" s="5"/>
      <c r="M637" s="5"/>
      <c r="N637" s="5"/>
      <c r="O637" s="5"/>
      <c r="P637" s="5"/>
    </row>
    <row r="638" spans="1:16" x14ac:dyDescent="0.35">
      <c r="A638" s="29"/>
      <c r="B638" s="74"/>
      <c r="C638" s="75"/>
      <c r="D638" s="29"/>
      <c r="E638" s="29"/>
      <c r="F638" s="29"/>
      <c r="G638" s="29"/>
      <c r="H638" s="27"/>
      <c r="I638" s="32"/>
      <c r="J638" s="5"/>
      <c r="K638" s="5"/>
      <c r="L638" s="5"/>
      <c r="M638" s="5"/>
      <c r="N638" s="5"/>
      <c r="O638" s="5"/>
      <c r="P638" s="5"/>
    </row>
    <row r="639" spans="1:16" x14ac:dyDescent="0.35">
      <c r="A639" s="29"/>
      <c r="B639" s="74"/>
      <c r="C639" s="75"/>
      <c r="D639" s="29"/>
      <c r="E639" s="29"/>
      <c r="F639" s="29"/>
      <c r="G639" s="29"/>
      <c r="H639" s="27"/>
      <c r="I639" s="32"/>
      <c r="J639" s="5"/>
      <c r="K639" s="5"/>
      <c r="L639" s="5"/>
      <c r="M639" s="5"/>
      <c r="N639" s="5"/>
      <c r="O639" s="5"/>
      <c r="P639" s="5"/>
    </row>
    <row r="640" spans="1:16" x14ac:dyDescent="0.35">
      <c r="A640" s="29"/>
      <c r="B640" s="74"/>
      <c r="C640" s="75"/>
      <c r="D640" s="29"/>
      <c r="E640" s="29"/>
      <c r="F640" s="29"/>
      <c r="G640" s="29"/>
      <c r="H640" s="27"/>
      <c r="I640" s="32"/>
      <c r="J640" s="5"/>
      <c r="K640" s="5"/>
      <c r="L640" s="5"/>
      <c r="M640" s="5"/>
      <c r="N640" s="5"/>
      <c r="O640" s="5"/>
      <c r="P640" s="5"/>
    </row>
    <row r="641" spans="1:16" x14ac:dyDescent="0.35">
      <c r="A641" s="29"/>
      <c r="B641" s="74"/>
      <c r="C641" s="75"/>
      <c r="D641" s="29"/>
      <c r="E641" s="29"/>
      <c r="F641" s="29"/>
      <c r="G641" s="29"/>
      <c r="H641" s="27"/>
      <c r="I641" s="32"/>
      <c r="J641" s="5"/>
      <c r="K641" s="5"/>
      <c r="L641" s="5"/>
      <c r="M641" s="5"/>
      <c r="N641" s="5"/>
      <c r="O641" s="5"/>
      <c r="P641" s="5"/>
    </row>
    <row r="642" spans="1:16" x14ac:dyDescent="0.35">
      <c r="A642" s="29"/>
      <c r="B642" s="74"/>
      <c r="C642" s="75"/>
      <c r="D642" s="29"/>
      <c r="E642" s="29"/>
      <c r="F642" s="29"/>
      <c r="G642" s="29"/>
      <c r="H642" s="27"/>
      <c r="I642" s="32"/>
      <c r="J642" s="5"/>
      <c r="K642" s="5"/>
      <c r="L642" s="5"/>
      <c r="M642" s="5"/>
      <c r="N642" s="5"/>
      <c r="O642" s="5"/>
      <c r="P642" s="5"/>
    </row>
    <row r="643" spans="1:16" x14ac:dyDescent="0.35">
      <c r="A643" s="29"/>
      <c r="B643" s="74"/>
      <c r="C643" s="75"/>
      <c r="D643" s="29"/>
      <c r="E643" s="29"/>
      <c r="F643" s="29"/>
      <c r="G643" s="29"/>
      <c r="H643" s="27"/>
      <c r="I643" s="32"/>
      <c r="J643" s="5"/>
      <c r="K643" s="5"/>
      <c r="L643" s="5"/>
      <c r="M643" s="5"/>
      <c r="N643" s="5"/>
      <c r="O643" s="5"/>
      <c r="P643" s="5"/>
    </row>
    <row r="644" spans="1:16" x14ac:dyDescent="0.35">
      <c r="A644" s="29"/>
      <c r="B644" s="74"/>
      <c r="C644" s="75"/>
      <c r="D644" s="29"/>
      <c r="E644" s="29"/>
      <c r="F644" s="29"/>
      <c r="G644" s="29"/>
      <c r="H644" s="27"/>
      <c r="I644" s="32"/>
      <c r="J644" s="5"/>
      <c r="K644" s="5"/>
      <c r="L644" s="5"/>
      <c r="M644" s="5"/>
      <c r="N644" s="5"/>
      <c r="O644" s="5"/>
      <c r="P644" s="5"/>
    </row>
    <row r="645" spans="1:16" x14ac:dyDescent="0.35">
      <c r="A645" s="29"/>
      <c r="B645" s="74"/>
      <c r="C645" s="75"/>
      <c r="D645" s="29"/>
      <c r="E645" s="29"/>
      <c r="F645" s="29"/>
      <c r="G645" s="29"/>
      <c r="H645" s="27"/>
      <c r="I645" s="32"/>
      <c r="J645" s="5"/>
      <c r="K645" s="5"/>
      <c r="L645" s="5"/>
      <c r="M645" s="5"/>
      <c r="N645" s="5"/>
      <c r="O645" s="5"/>
      <c r="P645" s="5"/>
    </row>
    <row r="646" spans="1:16" x14ac:dyDescent="0.35">
      <c r="A646" s="29"/>
      <c r="B646" s="74"/>
      <c r="C646" s="75"/>
      <c r="D646" s="29"/>
      <c r="E646" s="29"/>
      <c r="F646" s="29"/>
      <c r="G646" s="29"/>
      <c r="H646" s="27"/>
      <c r="I646" s="32"/>
      <c r="J646" s="5"/>
      <c r="K646" s="5"/>
      <c r="L646" s="5"/>
      <c r="M646" s="5"/>
      <c r="N646" s="5"/>
      <c r="O646" s="5"/>
      <c r="P646" s="5"/>
    </row>
    <row r="647" spans="1:16" x14ac:dyDescent="0.35">
      <c r="A647" s="29"/>
      <c r="B647" s="74"/>
      <c r="C647" s="75"/>
      <c r="D647" s="29"/>
      <c r="E647" s="29"/>
      <c r="F647" s="29"/>
      <c r="G647" s="29"/>
      <c r="H647" s="27"/>
      <c r="I647" s="32"/>
      <c r="J647" s="5"/>
      <c r="K647" s="5"/>
      <c r="L647" s="5"/>
      <c r="M647" s="5"/>
      <c r="N647" s="5"/>
      <c r="O647" s="5"/>
      <c r="P647" s="5"/>
    </row>
    <row r="648" spans="1:16" x14ac:dyDescent="0.35">
      <c r="A648" s="29"/>
      <c r="B648" s="74"/>
      <c r="C648" s="75"/>
      <c r="D648" s="29"/>
      <c r="E648" s="29"/>
      <c r="F648" s="29"/>
      <c r="G648" s="29"/>
      <c r="H648" s="27"/>
      <c r="I648" s="32"/>
      <c r="J648" s="5"/>
      <c r="K648" s="5"/>
      <c r="L648" s="5"/>
      <c r="M648" s="5"/>
      <c r="N648" s="5"/>
      <c r="O648" s="5"/>
      <c r="P648" s="5"/>
    </row>
    <row r="649" spans="1:16" x14ac:dyDescent="0.35">
      <c r="A649" s="29"/>
      <c r="B649" s="74"/>
      <c r="C649" s="75"/>
      <c r="D649" s="29"/>
      <c r="E649" s="29"/>
      <c r="F649" s="29"/>
      <c r="G649" s="29"/>
      <c r="H649" s="27"/>
      <c r="I649" s="32"/>
      <c r="J649" s="5"/>
      <c r="K649" s="5"/>
      <c r="L649" s="5"/>
      <c r="M649" s="5"/>
      <c r="N649" s="5"/>
      <c r="O649" s="5"/>
      <c r="P649" s="5"/>
    </row>
    <row r="650" spans="1:16" x14ac:dyDescent="0.35">
      <c r="A650" s="29"/>
      <c r="B650" s="74"/>
      <c r="C650" s="75"/>
      <c r="D650" s="29"/>
      <c r="E650" s="29"/>
      <c r="F650" s="29"/>
      <c r="G650" s="29"/>
      <c r="H650" s="27"/>
      <c r="I650" s="32"/>
      <c r="J650" s="5"/>
      <c r="K650" s="5"/>
      <c r="L650" s="5"/>
      <c r="M650" s="5"/>
      <c r="N650" s="5"/>
      <c r="O650" s="5"/>
      <c r="P650" s="5"/>
    </row>
    <row r="651" spans="1:16" x14ac:dyDescent="0.35">
      <c r="A651" s="29"/>
      <c r="B651" s="74"/>
      <c r="C651" s="75"/>
      <c r="D651" s="29"/>
      <c r="E651" s="29"/>
      <c r="F651" s="29"/>
      <c r="G651" s="29"/>
      <c r="H651" s="27"/>
      <c r="I651" s="32"/>
      <c r="J651" s="5"/>
      <c r="K651" s="5"/>
      <c r="L651" s="5"/>
      <c r="M651" s="5"/>
      <c r="N651" s="5"/>
      <c r="O651" s="5"/>
      <c r="P651" s="5"/>
    </row>
    <row r="652" spans="1:16" x14ac:dyDescent="0.35">
      <c r="A652" s="29"/>
      <c r="B652" s="74"/>
      <c r="C652" s="75"/>
      <c r="D652" s="29"/>
      <c r="E652" s="29"/>
      <c r="F652" s="29"/>
      <c r="G652" s="29"/>
      <c r="H652" s="27"/>
      <c r="I652" s="32"/>
      <c r="J652" s="5"/>
      <c r="K652" s="5"/>
      <c r="L652" s="5"/>
      <c r="M652" s="5"/>
      <c r="N652" s="5"/>
      <c r="O652" s="5"/>
      <c r="P652" s="5"/>
    </row>
    <row r="653" spans="1:16" x14ac:dyDescent="0.35">
      <c r="A653" s="29"/>
      <c r="B653" s="74"/>
      <c r="C653" s="75"/>
      <c r="D653" s="29"/>
      <c r="E653" s="29"/>
      <c r="F653" s="29"/>
      <c r="G653" s="29"/>
      <c r="H653" s="27"/>
      <c r="I653" s="32"/>
      <c r="J653" s="5"/>
      <c r="K653" s="5"/>
      <c r="L653" s="5"/>
      <c r="M653" s="5"/>
      <c r="N653" s="5"/>
      <c r="O653" s="5"/>
      <c r="P653" s="5"/>
    </row>
    <row r="654" spans="1:16" x14ac:dyDescent="0.35">
      <c r="A654" s="29"/>
      <c r="B654" s="74"/>
      <c r="C654" s="75"/>
      <c r="D654" s="29"/>
      <c r="E654" s="29"/>
      <c r="F654" s="29"/>
      <c r="G654" s="29"/>
      <c r="H654" s="27"/>
      <c r="I654" s="32"/>
      <c r="J654" s="5"/>
      <c r="K654" s="5"/>
      <c r="L654" s="5"/>
      <c r="M654" s="5"/>
      <c r="N654" s="5"/>
      <c r="O654" s="5"/>
      <c r="P654" s="5"/>
    </row>
    <row r="655" spans="1:16" x14ac:dyDescent="0.35">
      <c r="A655" s="29"/>
      <c r="B655" s="74"/>
      <c r="C655" s="75"/>
      <c r="D655" s="29"/>
      <c r="E655" s="29"/>
      <c r="F655" s="29"/>
      <c r="G655" s="29"/>
      <c r="H655" s="27"/>
      <c r="I655" s="32"/>
      <c r="J655" s="5"/>
      <c r="K655" s="5"/>
      <c r="L655" s="5"/>
      <c r="M655" s="5"/>
      <c r="N655" s="5"/>
      <c r="O655" s="5"/>
      <c r="P655" s="5"/>
    </row>
    <row r="656" spans="1:16" x14ac:dyDescent="0.35">
      <c r="A656" s="29"/>
      <c r="B656" s="74"/>
      <c r="C656" s="75"/>
      <c r="D656" s="29"/>
      <c r="E656" s="29"/>
      <c r="F656" s="29"/>
      <c r="G656" s="29"/>
      <c r="H656" s="27"/>
      <c r="I656" s="32"/>
      <c r="J656" s="5"/>
      <c r="K656" s="5"/>
      <c r="L656" s="5"/>
      <c r="M656" s="5"/>
      <c r="N656" s="5"/>
      <c r="O656" s="5"/>
      <c r="P656" s="5"/>
    </row>
    <row r="657" spans="1:16" x14ac:dyDescent="0.35">
      <c r="A657" s="29"/>
      <c r="B657" s="74"/>
      <c r="C657" s="75"/>
      <c r="D657" s="29"/>
      <c r="E657" s="29"/>
      <c r="F657" s="29"/>
      <c r="G657" s="29"/>
      <c r="H657" s="27"/>
      <c r="I657" s="32"/>
      <c r="J657" s="5"/>
      <c r="K657" s="5"/>
      <c r="L657" s="5"/>
      <c r="M657" s="5"/>
      <c r="N657" s="5"/>
      <c r="O657" s="5"/>
      <c r="P657" s="5"/>
    </row>
    <row r="658" spans="1:16" x14ac:dyDescent="0.35">
      <c r="A658" s="29"/>
      <c r="B658" s="74"/>
      <c r="C658" s="75"/>
      <c r="D658" s="29"/>
      <c r="E658" s="29"/>
      <c r="F658" s="29"/>
      <c r="G658" s="29"/>
      <c r="H658" s="27"/>
      <c r="I658" s="32"/>
      <c r="J658" s="5"/>
      <c r="K658" s="5"/>
      <c r="L658" s="5"/>
      <c r="M658" s="5"/>
      <c r="N658" s="5"/>
      <c r="O658" s="5"/>
      <c r="P658" s="5"/>
    </row>
    <row r="659" spans="1:16" x14ac:dyDescent="0.35">
      <c r="A659" s="29"/>
      <c r="B659" s="74"/>
      <c r="C659" s="75"/>
      <c r="D659" s="29"/>
      <c r="E659" s="29"/>
      <c r="F659" s="29"/>
      <c r="G659" s="29"/>
      <c r="H659" s="27"/>
      <c r="I659" s="32"/>
      <c r="J659" s="5"/>
      <c r="K659" s="5"/>
      <c r="L659" s="5"/>
      <c r="M659" s="5"/>
      <c r="N659" s="5"/>
      <c r="O659" s="5"/>
      <c r="P659" s="5"/>
    </row>
    <row r="660" spans="1:16" x14ac:dyDescent="0.35">
      <c r="A660" s="29"/>
      <c r="B660" s="74"/>
      <c r="C660" s="75"/>
      <c r="D660" s="29"/>
      <c r="E660" s="29"/>
      <c r="F660" s="29"/>
      <c r="G660" s="29"/>
      <c r="H660" s="27"/>
      <c r="I660" s="32"/>
      <c r="J660" s="5"/>
      <c r="K660" s="5"/>
      <c r="L660" s="5"/>
      <c r="M660" s="5"/>
      <c r="N660" s="5"/>
      <c r="O660" s="5"/>
      <c r="P660" s="5"/>
    </row>
    <row r="661" spans="1:16" x14ac:dyDescent="0.35">
      <c r="A661" s="29"/>
      <c r="B661" s="74"/>
      <c r="C661" s="75"/>
      <c r="D661" s="29"/>
      <c r="E661" s="29"/>
      <c r="F661" s="29"/>
      <c r="G661" s="29"/>
      <c r="H661" s="27"/>
      <c r="I661" s="32"/>
      <c r="J661" s="5"/>
      <c r="K661" s="5"/>
      <c r="L661" s="5"/>
      <c r="M661" s="5"/>
      <c r="N661" s="5"/>
      <c r="O661" s="5"/>
      <c r="P661" s="5"/>
    </row>
    <row r="662" spans="1:16" x14ac:dyDescent="0.35">
      <c r="A662" s="29"/>
      <c r="B662" s="74"/>
      <c r="C662" s="75"/>
      <c r="D662" s="29"/>
      <c r="E662" s="29"/>
      <c r="F662" s="29"/>
      <c r="G662" s="29"/>
      <c r="H662" s="27"/>
      <c r="I662" s="32"/>
      <c r="J662" s="5"/>
      <c r="K662" s="5"/>
      <c r="L662" s="5"/>
      <c r="M662" s="5"/>
      <c r="N662" s="5"/>
      <c r="O662" s="5"/>
      <c r="P662" s="5"/>
    </row>
    <row r="663" spans="1:16" x14ac:dyDescent="0.35">
      <c r="A663" s="29"/>
      <c r="B663" s="74"/>
      <c r="C663" s="75"/>
      <c r="D663" s="29"/>
      <c r="E663" s="29"/>
      <c r="F663" s="29"/>
      <c r="G663" s="29"/>
      <c r="H663" s="27"/>
      <c r="I663" s="32"/>
      <c r="J663" s="5"/>
      <c r="K663" s="5"/>
      <c r="L663" s="5"/>
      <c r="M663" s="5"/>
      <c r="N663" s="5"/>
      <c r="O663" s="5"/>
      <c r="P663" s="5"/>
    </row>
    <row r="664" spans="1:16" x14ac:dyDescent="0.35">
      <c r="A664" s="29"/>
      <c r="B664" s="74"/>
      <c r="C664" s="75"/>
      <c r="D664" s="29"/>
      <c r="E664" s="29"/>
      <c r="F664" s="29"/>
      <c r="G664" s="29"/>
      <c r="H664" s="27"/>
      <c r="I664" s="32"/>
      <c r="J664" s="5"/>
      <c r="K664" s="5"/>
      <c r="L664" s="5"/>
      <c r="M664" s="5"/>
      <c r="N664" s="5"/>
      <c r="O664" s="5"/>
      <c r="P664" s="5"/>
    </row>
    <row r="665" spans="1:16" x14ac:dyDescent="0.35">
      <c r="A665" s="29"/>
      <c r="B665" s="74"/>
      <c r="C665" s="75"/>
      <c r="D665" s="29"/>
      <c r="E665" s="29"/>
      <c r="F665" s="29"/>
      <c r="G665" s="29"/>
      <c r="H665" s="27"/>
      <c r="I665" s="32"/>
      <c r="J665" s="5"/>
      <c r="K665" s="5"/>
      <c r="L665" s="5"/>
      <c r="M665" s="5"/>
      <c r="N665" s="5"/>
      <c r="O665" s="5"/>
      <c r="P665" s="5"/>
    </row>
    <row r="666" spans="1:16" x14ac:dyDescent="0.35">
      <c r="A666" s="29"/>
      <c r="B666" s="74"/>
      <c r="C666" s="75"/>
      <c r="D666" s="29"/>
      <c r="E666" s="29"/>
      <c r="F666" s="29"/>
      <c r="G666" s="29"/>
      <c r="H666" s="27"/>
      <c r="I666" s="32"/>
      <c r="J666" s="5"/>
      <c r="K666" s="5"/>
      <c r="L666" s="5"/>
      <c r="M666" s="5"/>
      <c r="N666" s="5"/>
      <c r="O666" s="5"/>
      <c r="P666" s="5"/>
    </row>
    <row r="667" spans="1:16" x14ac:dyDescent="0.35">
      <c r="A667" s="29"/>
      <c r="B667" s="74"/>
      <c r="C667" s="75"/>
      <c r="D667" s="29"/>
      <c r="E667" s="29"/>
      <c r="F667" s="29"/>
      <c r="G667" s="29"/>
      <c r="H667" s="27"/>
      <c r="I667" s="32"/>
      <c r="J667" s="5"/>
      <c r="K667" s="5"/>
      <c r="L667" s="5"/>
      <c r="M667" s="5"/>
      <c r="N667" s="5"/>
      <c r="O667" s="5"/>
      <c r="P667" s="5"/>
    </row>
    <row r="668" spans="1:16" x14ac:dyDescent="0.35">
      <c r="A668" s="29"/>
      <c r="B668" s="74"/>
      <c r="C668" s="75"/>
      <c r="D668" s="29"/>
      <c r="E668" s="29"/>
      <c r="F668" s="29"/>
      <c r="G668" s="29"/>
      <c r="H668" s="27"/>
      <c r="I668" s="32"/>
      <c r="J668" s="5"/>
      <c r="K668" s="5"/>
      <c r="L668" s="5"/>
      <c r="M668" s="5"/>
      <c r="N668" s="5"/>
      <c r="O668" s="5"/>
      <c r="P668" s="5"/>
    </row>
    <row r="669" spans="1:16" x14ac:dyDescent="0.35">
      <c r="A669" s="29"/>
      <c r="B669" s="74"/>
      <c r="C669" s="75"/>
      <c r="D669" s="29"/>
      <c r="E669" s="29"/>
      <c r="F669" s="29"/>
      <c r="G669" s="29"/>
      <c r="H669" s="27"/>
      <c r="I669" s="32"/>
      <c r="J669" s="5"/>
      <c r="K669" s="5"/>
      <c r="L669" s="5"/>
      <c r="M669" s="5"/>
      <c r="N669" s="5"/>
      <c r="O669" s="5"/>
      <c r="P669" s="5"/>
    </row>
    <row r="670" spans="1:16" x14ac:dyDescent="0.35">
      <c r="A670" s="29"/>
      <c r="B670" s="74"/>
      <c r="C670" s="75"/>
      <c r="D670" s="29"/>
      <c r="E670" s="29"/>
      <c r="F670" s="29"/>
      <c r="G670" s="29"/>
      <c r="H670" s="27"/>
      <c r="I670" s="32"/>
      <c r="J670" s="5"/>
      <c r="K670" s="5"/>
      <c r="L670" s="5"/>
      <c r="M670" s="5"/>
      <c r="N670" s="5"/>
      <c r="O670" s="5"/>
      <c r="P670" s="5"/>
    </row>
    <row r="671" spans="1:16" x14ac:dyDescent="0.35">
      <c r="A671" s="29"/>
      <c r="B671" s="74"/>
      <c r="C671" s="75"/>
      <c r="D671" s="29"/>
      <c r="E671" s="29"/>
      <c r="F671" s="29"/>
      <c r="G671" s="29"/>
      <c r="H671" s="27"/>
      <c r="I671" s="32"/>
      <c r="J671" s="5"/>
      <c r="K671" s="5"/>
      <c r="L671" s="5"/>
      <c r="M671" s="5"/>
      <c r="N671" s="5"/>
      <c r="O671" s="5"/>
      <c r="P671" s="5"/>
    </row>
    <row r="672" spans="1:16" x14ac:dyDescent="0.35">
      <c r="A672" s="29"/>
      <c r="B672" s="74"/>
      <c r="C672" s="75"/>
      <c r="D672" s="29"/>
      <c r="E672" s="29"/>
      <c r="F672" s="29"/>
      <c r="G672" s="29"/>
      <c r="H672" s="27"/>
      <c r="I672" s="32"/>
      <c r="J672" s="5"/>
      <c r="K672" s="5"/>
      <c r="L672" s="5"/>
      <c r="M672" s="5"/>
      <c r="N672" s="5"/>
      <c r="O672" s="5"/>
      <c r="P672" s="5"/>
    </row>
    <row r="673" spans="1:16" x14ac:dyDescent="0.35">
      <c r="A673" s="29"/>
      <c r="B673" s="74"/>
      <c r="C673" s="75"/>
      <c r="D673" s="29"/>
      <c r="E673" s="29"/>
      <c r="F673" s="29"/>
      <c r="G673" s="29"/>
      <c r="H673" s="27"/>
      <c r="I673" s="32"/>
      <c r="J673" s="5"/>
      <c r="K673" s="5"/>
      <c r="L673" s="5"/>
      <c r="M673" s="5"/>
      <c r="N673" s="5"/>
      <c r="O673" s="5"/>
      <c r="P673" s="5"/>
    </row>
    <row r="674" spans="1:16" x14ac:dyDescent="0.35">
      <c r="A674" s="29"/>
      <c r="B674" s="74"/>
      <c r="C674" s="75"/>
      <c r="D674" s="29"/>
      <c r="E674" s="29"/>
      <c r="F674" s="29"/>
      <c r="G674" s="29"/>
      <c r="H674" s="27"/>
      <c r="I674" s="32"/>
      <c r="J674" s="5"/>
      <c r="K674" s="5"/>
      <c r="L674" s="5"/>
      <c r="M674" s="5"/>
      <c r="N674" s="5"/>
      <c r="O674" s="5"/>
      <c r="P674" s="5"/>
    </row>
    <row r="675" spans="1:16" x14ac:dyDescent="0.35">
      <c r="A675" s="29"/>
      <c r="B675" s="74"/>
      <c r="C675" s="75"/>
      <c r="D675" s="29"/>
      <c r="E675" s="29"/>
      <c r="F675" s="29"/>
      <c r="G675" s="29"/>
      <c r="H675" s="27"/>
      <c r="I675" s="32"/>
      <c r="J675" s="5"/>
      <c r="K675" s="5"/>
      <c r="L675" s="5"/>
      <c r="M675" s="5"/>
      <c r="N675" s="5"/>
      <c r="O675" s="5"/>
      <c r="P675" s="5"/>
    </row>
    <row r="676" spans="1:16" x14ac:dyDescent="0.35">
      <c r="A676" s="29"/>
      <c r="B676" s="74"/>
      <c r="C676" s="75"/>
      <c r="D676" s="29"/>
      <c r="E676" s="29"/>
      <c r="F676" s="29"/>
      <c r="G676" s="29"/>
      <c r="H676" s="27"/>
      <c r="I676" s="32"/>
      <c r="J676" s="5"/>
      <c r="K676" s="5"/>
      <c r="L676" s="5"/>
      <c r="M676" s="5"/>
      <c r="N676" s="5"/>
      <c r="O676" s="5"/>
      <c r="P676" s="5"/>
    </row>
    <row r="677" spans="1:16" x14ac:dyDescent="0.35">
      <c r="A677" s="29"/>
      <c r="B677" s="74"/>
      <c r="C677" s="75"/>
      <c r="D677" s="29"/>
      <c r="E677" s="29"/>
      <c r="F677" s="29"/>
      <c r="G677" s="29"/>
      <c r="H677" s="27"/>
      <c r="I677" s="32"/>
      <c r="J677" s="5"/>
      <c r="K677" s="5"/>
      <c r="L677" s="5"/>
      <c r="M677" s="5"/>
      <c r="N677" s="5"/>
      <c r="O677" s="5"/>
      <c r="P677" s="5"/>
    </row>
    <row r="678" spans="1:16" x14ac:dyDescent="0.35">
      <c r="A678" s="29"/>
      <c r="B678" s="74"/>
      <c r="C678" s="75"/>
      <c r="D678" s="29"/>
      <c r="E678" s="29"/>
      <c r="F678" s="29"/>
      <c r="G678" s="29"/>
      <c r="H678" s="27"/>
      <c r="I678" s="32"/>
      <c r="J678" s="5"/>
      <c r="K678" s="5"/>
      <c r="L678" s="5"/>
      <c r="M678" s="5"/>
      <c r="N678" s="5"/>
      <c r="O678" s="5"/>
      <c r="P678" s="5"/>
    </row>
    <row r="679" spans="1:16" x14ac:dyDescent="0.35">
      <c r="A679" s="29"/>
      <c r="B679" s="74"/>
      <c r="C679" s="75"/>
      <c r="D679" s="29"/>
      <c r="E679" s="29"/>
      <c r="F679" s="29"/>
      <c r="G679" s="29"/>
      <c r="H679" s="27"/>
      <c r="I679" s="32"/>
      <c r="J679" s="5"/>
      <c r="K679" s="5"/>
      <c r="L679" s="5"/>
      <c r="M679" s="5"/>
      <c r="N679" s="5"/>
      <c r="O679" s="5"/>
      <c r="P679" s="5"/>
    </row>
    <row r="680" spans="1:16" x14ac:dyDescent="0.35">
      <c r="A680" s="29"/>
      <c r="B680" s="74"/>
      <c r="C680" s="75"/>
      <c r="D680" s="29"/>
      <c r="E680" s="29"/>
      <c r="F680" s="29"/>
      <c r="G680" s="29"/>
      <c r="H680" s="27"/>
      <c r="I680" s="32"/>
      <c r="J680" s="5"/>
      <c r="K680" s="5"/>
      <c r="L680" s="5"/>
      <c r="M680" s="5"/>
      <c r="N680" s="5"/>
      <c r="O680" s="5"/>
      <c r="P680" s="5"/>
    </row>
    <row r="681" spans="1:16" x14ac:dyDescent="0.35">
      <c r="A681" s="29"/>
      <c r="B681" s="74"/>
      <c r="C681" s="75"/>
      <c r="D681" s="29"/>
      <c r="E681" s="29"/>
      <c r="F681" s="29"/>
      <c r="G681" s="29"/>
      <c r="H681" s="27"/>
      <c r="I681" s="32"/>
      <c r="J681" s="5"/>
      <c r="K681" s="5"/>
      <c r="L681" s="5"/>
      <c r="M681" s="5"/>
      <c r="N681" s="5"/>
      <c r="O681" s="5"/>
      <c r="P681" s="5"/>
    </row>
    <row r="682" spans="1:16" x14ac:dyDescent="0.35">
      <c r="A682" s="29"/>
      <c r="B682" s="74"/>
      <c r="C682" s="75"/>
      <c r="D682" s="29"/>
      <c r="E682" s="29"/>
      <c r="F682" s="29"/>
      <c r="G682" s="29"/>
      <c r="H682" s="27"/>
      <c r="I682" s="32"/>
      <c r="J682" s="5"/>
      <c r="K682" s="5"/>
      <c r="L682" s="5"/>
      <c r="M682" s="5"/>
      <c r="N682" s="5"/>
      <c r="O682" s="5"/>
      <c r="P682" s="5"/>
    </row>
    <row r="683" spans="1:16" x14ac:dyDescent="0.35">
      <c r="A683" s="29"/>
      <c r="B683" s="74"/>
      <c r="C683" s="75"/>
      <c r="D683" s="29"/>
      <c r="E683" s="29"/>
      <c r="F683" s="29"/>
      <c r="G683" s="29"/>
      <c r="H683" s="27"/>
      <c r="I683" s="32"/>
      <c r="J683" s="5"/>
      <c r="K683" s="5"/>
      <c r="L683" s="5"/>
      <c r="M683" s="5"/>
      <c r="N683" s="5"/>
      <c r="O683" s="5"/>
      <c r="P683" s="5"/>
    </row>
    <row r="684" spans="1:16" x14ac:dyDescent="0.35">
      <c r="A684" s="29"/>
      <c r="B684" s="74"/>
      <c r="C684" s="75"/>
      <c r="D684" s="29"/>
      <c r="E684" s="29"/>
      <c r="F684" s="29"/>
      <c r="G684" s="29"/>
      <c r="H684" s="27"/>
      <c r="I684" s="32"/>
      <c r="J684" s="5"/>
      <c r="K684" s="5"/>
      <c r="L684" s="5"/>
      <c r="M684" s="5"/>
      <c r="N684" s="5"/>
      <c r="O684" s="5"/>
      <c r="P684" s="5"/>
    </row>
    <row r="685" spans="1:16" x14ac:dyDescent="0.35">
      <c r="A685" s="29"/>
      <c r="B685" s="74"/>
      <c r="C685" s="75"/>
      <c r="D685" s="29"/>
      <c r="E685" s="29"/>
      <c r="F685" s="29"/>
      <c r="G685" s="29"/>
      <c r="H685" s="27"/>
      <c r="I685" s="32"/>
      <c r="J685" s="5"/>
      <c r="K685" s="5"/>
      <c r="L685" s="5"/>
      <c r="M685" s="5"/>
      <c r="N685" s="5"/>
      <c r="O685" s="5"/>
      <c r="P685" s="5"/>
    </row>
    <row r="686" spans="1:16" x14ac:dyDescent="0.35">
      <c r="A686" s="29"/>
      <c r="B686" s="74"/>
      <c r="C686" s="75"/>
      <c r="D686" s="29"/>
      <c r="E686" s="29"/>
      <c r="F686" s="29"/>
      <c r="G686" s="29"/>
      <c r="H686" s="27"/>
      <c r="I686" s="32"/>
      <c r="J686" s="5"/>
      <c r="K686" s="5"/>
      <c r="L686" s="5"/>
      <c r="M686" s="5"/>
      <c r="N686" s="5"/>
      <c r="O686" s="5"/>
      <c r="P686" s="5"/>
    </row>
    <row r="687" spans="1:16" x14ac:dyDescent="0.35">
      <c r="A687" s="29"/>
      <c r="B687" s="74"/>
      <c r="C687" s="75"/>
      <c r="D687" s="29"/>
      <c r="E687" s="29"/>
      <c r="F687" s="29"/>
      <c r="G687" s="29"/>
      <c r="H687" s="27"/>
      <c r="I687" s="32"/>
      <c r="J687" s="5"/>
      <c r="K687" s="5"/>
      <c r="L687" s="5"/>
      <c r="M687" s="5"/>
      <c r="N687" s="5"/>
      <c r="O687" s="5"/>
      <c r="P687" s="5"/>
    </row>
    <row r="688" spans="1:16" x14ac:dyDescent="0.35">
      <c r="A688" s="29"/>
      <c r="B688" s="74"/>
      <c r="C688" s="75"/>
      <c r="D688" s="29"/>
      <c r="E688" s="29"/>
      <c r="F688" s="29"/>
      <c r="G688" s="29"/>
      <c r="H688" s="27"/>
      <c r="I688" s="32"/>
      <c r="J688" s="5"/>
      <c r="K688" s="5"/>
      <c r="L688" s="5"/>
      <c r="M688" s="5"/>
      <c r="N688" s="5"/>
      <c r="O688" s="5"/>
      <c r="P688" s="5"/>
    </row>
    <row r="689" spans="1:16" x14ac:dyDescent="0.35">
      <c r="A689" s="29"/>
      <c r="B689" s="74"/>
      <c r="C689" s="75"/>
      <c r="D689" s="29"/>
      <c r="E689" s="29"/>
      <c r="F689" s="29"/>
      <c r="G689" s="29"/>
      <c r="H689" s="27"/>
      <c r="I689" s="32"/>
      <c r="J689" s="5"/>
      <c r="K689" s="5"/>
      <c r="L689" s="5"/>
      <c r="M689" s="5"/>
      <c r="N689" s="5"/>
      <c r="O689" s="5"/>
      <c r="P689" s="5"/>
    </row>
    <row r="690" spans="1:16" x14ac:dyDescent="0.35">
      <c r="A690" s="29"/>
      <c r="B690" s="74"/>
      <c r="C690" s="75"/>
      <c r="D690" s="29"/>
      <c r="E690" s="29"/>
      <c r="F690" s="29"/>
      <c r="G690" s="29"/>
      <c r="H690" s="27"/>
      <c r="I690" s="32"/>
      <c r="J690" s="5"/>
      <c r="K690" s="5"/>
      <c r="L690" s="5"/>
      <c r="M690" s="5"/>
      <c r="N690" s="5"/>
      <c r="O690" s="5"/>
      <c r="P690" s="5"/>
    </row>
    <row r="691" spans="1:16" x14ac:dyDescent="0.35">
      <c r="A691" s="29"/>
      <c r="B691" s="74"/>
      <c r="C691" s="75"/>
      <c r="D691" s="29"/>
      <c r="E691" s="29"/>
      <c r="F691" s="29"/>
      <c r="G691" s="29"/>
      <c r="H691" s="27"/>
      <c r="I691" s="32"/>
      <c r="J691" s="5"/>
      <c r="K691" s="5"/>
      <c r="L691" s="5"/>
      <c r="M691" s="5"/>
      <c r="N691" s="5"/>
      <c r="O691" s="5"/>
      <c r="P691" s="5"/>
    </row>
    <row r="692" spans="1:16" x14ac:dyDescent="0.35">
      <c r="A692" s="29"/>
      <c r="B692" s="74"/>
      <c r="C692" s="75"/>
      <c r="D692" s="29"/>
      <c r="E692" s="29"/>
      <c r="F692" s="29"/>
      <c r="G692" s="29"/>
      <c r="H692" s="27"/>
      <c r="I692" s="32"/>
      <c r="J692" s="5"/>
      <c r="K692" s="5"/>
      <c r="L692" s="5"/>
      <c r="M692" s="5"/>
      <c r="N692" s="5"/>
      <c r="O692" s="5"/>
      <c r="P692" s="5"/>
    </row>
    <row r="693" spans="1:16" x14ac:dyDescent="0.35">
      <c r="A693" s="29"/>
      <c r="B693" s="74"/>
      <c r="C693" s="75"/>
      <c r="D693" s="29"/>
      <c r="E693" s="29"/>
      <c r="F693" s="29"/>
      <c r="G693" s="29"/>
      <c r="H693" s="27"/>
      <c r="I693" s="32"/>
      <c r="J693" s="5"/>
      <c r="K693" s="5"/>
      <c r="L693" s="5"/>
      <c r="M693" s="5"/>
      <c r="N693" s="5"/>
      <c r="O693" s="5"/>
      <c r="P693" s="5"/>
    </row>
    <row r="694" spans="1:16" x14ac:dyDescent="0.35">
      <c r="A694" s="29"/>
      <c r="B694" s="74"/>
      <c r="C694" s="75"/>
      <c r="D694" s="29"/>
      <c r="E694" s="29"/>
      <c r="F694" s="29"/>
      <c r="G694" s="29"/>
      <c r="H694" s="27"/>
      <c r="I694" s="32"/>
      <c r="J694" s="5"/>
      <c r="K694" s="5"/>
      <c r="L694" s="5"/>
      <c r="M694" s="5"/>
      <c r="N694" s="5"/>
      <c r="O694" s="5"/>
      <c r="P694" s="5"/>
    </row>
    <row r="695" spans="1:16" x14ac:dyDescent="0.35">
      <c r="A695" s="29"/>
      <c r="B695" s="74"/>
      <c r="C695" s="75"/>
      <c r="D695" s="29"/>
      <c r="E695" s="29"/>
      <c r="F695" s="29"/>
      <c r="G695" s="29"/>
      <c r="H695" s="27"/>
      <c r="I695" s="32"/>
      <c r="J695" s="5"/>
      <c r="K695" s="5"/>
      <c r="L695" s="5"/>
      <c r="M695" s="5"/>
      <c r="N695" s="5"/>
      <c r="O695" s="5"/>
      <c r="P695" s="5"/>
    </row>
    <row r="696" spans="1:16" x14ac:dyDescent="0.35">
      <c r="A696" s="29"/>
      <c r="B696" s="74"/>
      <c r="C696" s="75"/>
      <c r="D696" s="29"/>
      <c r="E696" s="29"/>
      <c r="F696" s="29"/>
      <c r="G696" s="29"/>
      <c r="H696" s="27"/>
      <c r="I696" s="32"/>
      <c r="J696" s="5"/>
      <c r="K696" s="5"/>
      <c r="L696" s="5"/>
      <c r="M696" s="5"/>
      <c r="N696" s="5"/>
      <c r="O696" s="5"/>
      <c r="P696" s="5"/>
    </row>
    <row r="697" spans="1:16" x14ac:dyDescent="0.35">
      <c r="A697" s="29"/>
      <c r="B697" s="74"/>
      <c r="C697" s="75"/>
      <c r="D697" s="29"/>
      <c r="E697" s="29"/>
      <c r="F697" s="29"/>
      <c r="G697" s="29"/>
      <c r="H697" s="27"/>
      <c r="I697" s="32"/>
      <c r="J697" s="5"/>
      <c r="K697" s="5"/>
      <c r="L697" s="5"/>
      <c r="M697" s="5"/>
      <c r="N697" s="5"/>
      <c r="O697" s="5"/>
      <c r="P697" s="5"/>
    </row>
    <row r="698" spans="1:16" x14ac:dyDescent="0.35">
      <c r="A698" s="29"/>
      <c r="B698" s="74"/>
      <c r="C698" s="75"/>
      <c r="D698" s="29"/>
      <c r="E698" s="29"/>
      <c r="F698" s="29"/>
      <c r="G698" s="29"/>
      <c r="H698" s="27"/>
      <c r="I698" s="32"/>
      <c r="J698" s="5"/>
      <c r="K698" s="5"/>
      <c r="L698" s="5"/>
      <c r="M698" s="5"/>
      <c r="N698" s="5"/>
      <c r="O698" s="5"/>
      <c r="P698" s="5"/>
    </row>
    <row r="699" spans="1:16" x14ac:dyDescent="0.35">
      <c r="A699" s="29"/>
      <c r="B699" s="74"/>
      <c r="C699" s="75"/>
      <c r="D699" s="29"/>
      <c r="E699" s="29"/>
      <c r="F699" s="29"/>
      <c r="G699" s="29"/>
      <c r="H699" s="27"/>
      <c r="I699" s="32"/>
      <c r="J699" s="5"/>
      <c r="K699" s="5"/>
      <c r="L699" s="5"/>
      <c r="M699" s="5"/>
      <c r="N699" s="5"/>
      <c r="O699" s="5"/>
      <c r="P699" s="5"/>
    </row>
    <row r="700" spans="1:16" x14ac:dyDescent="0.35">
      <c r="A700" s="29"/>
      <c r="B700" s="74"/>
      <c r="C700" s="75"/>
      <c r="D700" s="29"/>
      <c r="E700" s="29"/>
      <c r="F700" s="29"/>
      <c r="G700" s="29"/>
      <c r="H700" s="27"/>
      <c r="I700" s="32"/>
      <c r="J700" s="5"/>
      <c r="K700" s="5"/>
      <c r="L700" s="5"/>
      <c r="M700" s="5"/>
      <c r="N700" s="5"/>
      <c r="O700" s="5"/>
      <c r="P700" s="5"/>
    </row>
    <row r="701" spans="1:16" x14ac:dyDescent="0.35">
      <c r="A701" s="29"/>
      <c r="B701" s="74"/>
      <c r="C701" s="75"/>
      <c r="D701" s="29"/>
      <c r="E701" s="29"/>
      <c r="F701" s="29"/>
      <c r="G701" s="29"/>
      <c r="H701" s="27"/>
      <c r="I701" s="32"/>
      <c r="J701" s="5"/>
      <c r="K701" s="5"/>
      <c r="L701" s="5"/>
      <c r="M701" s="5"/>
      <c r="N701" s="5"/>
      <c r="O701" s="5"/>
      <c r="P701" s="5"/>
    </row>
    <row r="702" spans="1:16" x14ac:dyDescent="0.35">
      <c r="A702" s="29"/>
      <c r="B702" s="74"/>
      <c r="C702" s="75"/>
      <c r="D702" s="29"/>
      <c r="E702" s="29"/>
      <c r="F702" s="29"/>
      <c r="G702" s="29"/>
      <c r="H702" s="27"/>
      <c r="I702" s="32"/>
      <c r="J702" s="5"/>
      <c r="K702" s="5"/>
      <c r="L702" s="5"/>
      <c r="M702" s="5"/>
      <c r="N702" s="5"/>
      <c r="O702" s="5"/>
      <c r="P702" s="5"/>
    </row>
    <row r="703" spans="1:16" x14ac:dyDescent="0.35">
      <c r="A703" s="29"/>
      <c r="B703" s="74"/>
      <c r="C703" s="75"/>
      <c r="D703" s="29"/>
      <c r="E703" s="29"/>
      <c r="F703" s="29"/>
      <c r="G703" s="29"/>
      <c r="H703" s="27"/>
      <c r="I703" s="32"/>
      <c r="J703" s="5"/>
      <c r="K703" s="5"/>
      <c r="L703" s="5"/>
      <c r="M703" s="5"/>
      <c r="N703" s="5"/>
      <c r="O703" s="5"/>
      <c r="P703" s="5"/>
    </row>
    <row r="704" spans="1:16" x14ac:dyDescent="0.35">
      <c r="A704" s="29"/>
      <c r="B704" s="74"/>
      <c r="C704" s="75"/>
      <c r="D704" s="29"/>
      <c r="E704" s="29"/>
      <c r="F704" s="29"/>
      <c r="G704" s="29"/>
      <c r="H704" s="27"/>
      <c r="I704" s="32"/>
      <c r="J704" s="5"/>
      <c r="K704" s="5"/>
      <c r="L704" s="5"/>
      <c r="M704" s="5"/>
      <c r="N704" s="5"/>
      <c r="O704" s="5"/>
      <c r="P704" s="5"/>
    </row>
    <row r="705" spans="1:16" x14ac:dyDescent="0.35">
      <c r="A705" s="29"/>
      <c r="B705" s="74"/>
      <c r="C705" s="75"/>
      <c r="D705" s="29"/>
      <c r="E705" s="29"/>
      <c r="F705" s="29"/>
      <c r="G705" s="29"/>
      <c r="H705" s="27"/>
      <c r="I705" s="32"/>
      <c r="J705" s="5"/>
      <c r="K705" s="5"/>
      <c r="L705" s="5"/>
      <c r="M705" s="5"/>
      <c r="N705" s="5"/>
      <c r="O705" s="5"/>
      <c r="P705" s="5"/>
    </row>
    <row r="706" spans="1:16" x14ac:dyDescent="0.35">
      <c r="A706" s="29"/>
      <c r="B706" s="74"/>
      <c r="C706" s="75"/>
      <c r="D706" s="29"/>
      <c r="E706" s="29"/>
      <c r="F706" s="29"/>
      <c r="G706" s="29"/>
      <c r="H706" s="27"/>
      <c r="I706" s="32"/>
      <c r="J706" s="5"/>
      <c r="K706" s="5"/>
      <c r="L706" s="5"/>
      <c r="M706" s="5"/>
      <c r="N706" s="5"/>
      <c r="O706" s="5"/>
      <c r="P706" s="5"/>
    </row>
    <row r="707" spans="1:16" x14ac:dyDescent="0.35">
      <c r="A707" s="29"/>
      <c r="B707" s="74"/>
      <c r="C707" s="75"/>
      <c r="D707" s="29"/>
      <c r="E707" s="29"/>
      <c r="F707" s="29"/>
      <c r="G707" s="29"/>
      <c r="H707" s="27"/>
      <c r="I707" s="32"/>
      <c r="J707" s="5"/>
      <c r="K707" s="5"/>
      <c r="L707" s="5"/>
      <c r="M707" s="5"/>
      <c r="N707" s="5"/>
      <c r="O707" s="5"/>
      <c r="P707" s="5"/>
    </row>
    <row r="708" spans="1:16" x14ac:dyDescent="0.35">
      <c r="A708" s="29"/>
      <c r="B708" s="74"/>
      <c r="C708" s="75"/>
      <c r="D708" s="29"/>
      <c r="E708" s="29"/>
      <c r="F708" s="29"/>
      <c r="G708" s="29"/>
      <c r="H708" s="27"/>
      <c r="I708" s="32"/>
      <c r="J708" s="5"/>
      <c r="K708" s="5"/>
      <c r="L708" s="5"/>
      <c r="M708" s="5"/>
      <c r="N708" s="5"/>
      <c r="O708" s="5"/>
      <c r="P708" s="5"/>
    </row>
    <row r="709" spans="1:16" x14ac:dyDescent="0.35">
      <c r="A709" s="29"/>
      <c r="B709" s="74"/>
      <c r="C709" s="75"/>
      <c r="D709" s="29"/>
      <c r="E709" s="29"/>
      <c r="F709" s="29"/>
      <c r="G709" s="29"/>
      <c r="H709" s="27"/>
      <c r="I709" s="32"/>
      <c r="J709" s="5"/>
      <c r="K709" s="5"/>
      <c r="L709" s="5"/>
      <c r="M709" s="5"/>
      <c r="N709" s="5"/>
      <c r="O709" s="5"/>
      <c r="P709" s="5"/>
    </row>
    <row r="710" spans="1:16" x14ac:dyDescent="0.35">
      <c r="A710" s="29"/>
      <c r="B710" s="74"/>
      <c r="C710" s="75"/>
      <c r="D710" s="29"/>
      <c r="E710" s="29"/>
      <c r="F710" s="29"/>
      <c r="G710" s="29"/>
      <c r="H710" s="27"/>
      <c r="I710" s="32"/>
      <c r="J710" s="5"/>
      <c r="K710" s="5"/>
      <c r="L710" s="5"/>
      <c r="M710" s="5"/>
      <c r="N710" s="5"/>
      <c r="O710" s="5"/>
      <c r="P710" s="5"/>
    </row>
    <row r="711" spans="1:16" x14ac:dyDescent="0.35">
      <c r="A711" s="29"/>
      <c r="B711" s="74"/>
      <c r="C711" s="75"/>
      <c r="D711" s="29"/>
      <c r="E711" s="29"/>
      <c r="F711" s="29"/>
      <c r="G711" s="29"/>
      <c r="H711" s="27"/>
      <c r="I711" s="32"/>
      <c r="J711" s="5"/>
      <c r="K711" s="5"/>
      <c r="L711" s="5"/>
      <c r="M711" s="5"/>
      <c r="N711" s="5"/>
      <c r="O711" s="5"/>
      <c r="P711" s="5"/>
    </row>
    <row r="712" spans="1:16" x14ac:dyDescent="0.35">
      <c r="A712" s="29"/>
      <c r="B712" s="74"/>
      <c r="C712" s="75"/>
      <c r="D712" s="29"/>
      <c r="E712" s="29"/>
      <c r="F712" s="29"/>
      <c r="G712" s="29"/>
      <c r="H712" s="27"/>
      <c r="I712" s="32"/>
      <c r="J712" s="5"/>
      <c r="K712" s="5"/>
      <c r="L712" s="5"/>
      <c r="M712" s="5"/>
      <c r="N712" s="5"/>
      <c r="O712" s="5"/>
      <c r="P712" s="5"/>
    </row>
    <row r="713" spans="1:16" x14ac:dyDescent="0.35">
      <c r="A713" s="29"/>
      <c r="B713" s="74"/>
      <c r="C713" s="75"/>
      <c r="D713" s="29"/>
      <c r="E713" s="29"/>
      <c r="F713" s="29"/>
      <c r="G713" s="29"/>
      <c r="H713" s="27"/>
      <c r="I713" s="32"/>
      <c r="J713" s="5"/>
      <c r="K713" s="5"/>
      <c r="L713" s="5"/>
      <c r="M713" s="5"/>
      <c r="N713" s="5"/>
      <c r="O713" s="5"/>
      <c r="P713" s="5"/>
    </row>
    <row r="714" spans="1:16" x14ac:dyDescent="0.35">
      <c r="A714" s="29"/>
      <c r="B714" s="74"/>
      <c r="C714" s="75"/>
      <c r="D714" s="29"/>
      <c r="E714" s="29"/>
      <c r="F714" s="29"/>
      <c r="G714" s="29"/>
      <c r="H714" s="27"/>
      <c r="I714" s="32"/>
      <c r="J714" s="5"/>
      <c r="K714" s="5"/>
      <c r="L714" s="5"/>
      <c r="M714" s="5"/>
      <c r="N714" s="5"/>
      <c r="O714" s="5"/>
      <c r="P714" s="5"/>
    </row>
    <row r="715" spans="1:16" x14ac:dyDescent="0.35">
      <c r="A715" s="29"/>
      <c r="B715" s="74"/>
      <c r="C715" s="75"/>
      <c r="D715" s="29"/>
      <c r="E715" s="29"/>
      <c r="F715" s="29"/>
      <c r="G715" s="29"/>
      <c r="H715" s="27"/>
      <c r="I715" s="32"/>
      <c r="J715" s="5"/>
      <c r="K715" s="5"/>
      <c r="L715" s="5"/>
      <c r="M715" s="5"/>
      <c r="N715" s="5"/>
      <c r="O715" s="5"/>
      <c r="P715" s="5"/>
    </row>
    <row r="716" spans="1:16" x14ac:dyDescent="0.35">
      <c r="A716" s="29"/>
      <c r="B716" s="74"/>
      <c r="C716" s="75"/>
      <c r="D716" s="29"/>
      <c r="E716" s="29"/>
      <c r="F716" s="29"/>
      <c r="G716" s="29"/>
      <c r="H716" s="27"/>
      <c r="I716" s="32"/>
      <c r="J716" s="5"/>
      <c r="K716" s="5"/>
      <c r="L716" s="5"/>
      <c r="M716" s="5"/>
      <c r="N716" s="5"/>
      <c r="O716" s="5"/>
      <c r="P716" s="5"/>
    </row>
    <row r="717" spans="1:16" x14ac:dyDescent="0.35">
      <c r="A717" s="29"/>
      <c r="B717" s="74"/>
      <c r="C717" s="75"/>
      <c r="D717" s="29"/>
      <c r="E717" s="29"/>
      <c r="F717" s="29"/>
      <c r="G717" s="29"/>
      <c r="H717" s="27"/>
      <c r="I717" s="32"/>
      <c r="J717" s="5"/>
      <c r="K717" s="5"/>
      <c r="L717" s="5"/>
      <c r="M717" s="5"/>
      <c r="N717" s="5"/>
      <c r="O717" s="5"/>
      <c r="P717" s="5"/>
    </row>
    <row r="718" spans="1:16" x14ac:dyDescent="0.35">
      <c r="A718" s="29"/>
      <c r="B718" s="74"/>
      <c r="C718" s="75"/>
      <c r="D718" s="29"/>
      <c r="E718" s="29"/>
      <c r="F718" s="29"/>
      <c r="G718" s="29"/>
      <c r="H718" s="27"/>
      <c r="I718" s="32"/>
      <c r="J718" s="5"/>
      <c r="K718" s="5"/>
      <c r="L718" s="5"/>
      <c r="M718" s="5"/>
      <c r="N718" s="5"/>
      <c r="O718" s="5"/>
      <c r="P718" s="5"/>
    </row>
    <row r="719" spans="1:16" x14ac:dyDescent="0.35">
      <c r="A719" s="29"/>
      <c r="B719" s="74"/>
      <c r="C719" s="75"/>
      <c r="D719" s="29"/>
      <c r="E719" s="29"/>
      <c r="F719" s="29"/>
      <c r="G719" s="29"/>
      <c r="H719" s="27"/>
      <c r="I719" s="32"/>
      <c r="J719" s="5"/>
      <c r="K719" s="5"/>
      <c r="L719" s="5"/>
      <c r="M719" s="5"/>
      <c r="N719" s="5"/>
      <c r="O719" s="5"/>
      <c r="P719" s="5"/>
    </row>
    <row r="720" spans="1:16" x14ac:dyDescent="0.35">
      <c r="A720" s="29"/>
      <c r="B720" s="74"/>
      <c r="C720" s="75"/>
      <c r="D720" s="29"/>
      <c r="E720" s="29"/>
      <c r="F720" s="29"/>
      <c r="G720" s="29"/>
      <c r="H720" s="27"/>
      <c r="I720" s="32"/>
      <c r="J720" s="5"/>
      <c r="K720" s="5"/>
      <c r="L720" s="5"/>
      <c r="M720" s="5"/>
      <c r="N720" s="5"/>
      <c r="O720" s="5"/>
      <c r="P720" s="5"/>
    </row>
    <row r="721" spans="1:16" x14ac:dyDescent="0.35">
      <c r="A721" s="29"/>
      <c r="B721" s="74"/>
      <c r="C721" s="75"/>
      <c r="D721" s="29"/>
      <c r="E721" s="29"/>
      <c r="F721" s="29"/>
      <c r="G721" s="29"/>
      <c r="H721" s="27"/>
      <c r="I721" s="32"/>
      <c r="J721" s="5"/>
      <c r="K721" s="5"/>
      <c r="L721" s="5"/>
      <c r="M721" s="5"/>
      <c r="N721" s="5"/>
      <c r="O721" s="5"/>
      <c r="P721" s="5"/>
    </row>
    <row r="722" spans="1:16" x14ac:dyDescent="0.35">
      <c r="A722" s="29"/>
      <c r="B722" s="74"/>
      <c r="C722" s="75"/>
      <c r="D722" s="29"/>
      <c r="E722" s="29"/>
      <c r="F722" s="29"/>
      <c r="G722" s="29"/>
      <c r="H722" s="27"/>
      <c r="I722" s="32"/>
      <c r="J722" s="5"/>
      <c r="K722" s="5"/>
      <c r="L722" s="5"/>
      <c r="M722" s="5"/>
      <c r="N722" s="5"/>
      <c r="O722" s="5"/>
      <c r="P722" s="5"/>
    </row>
    <row r="723" spans="1:16" x14ac:dyDescent="0.35">
      <c r="A723" s="29"/>
      <c r="B723" s="74"/>
      <c r="C723" s="75"/>
      <c r="D723" s="29"/>
      <c r="E723" s="29"/>
      <c r="F723" s="29"/>
      <c r="G723" s="29"/>
      <c r="H723" s="27"/>
      <c r="I723" s="32"/>
      <c r="J723" s="5"/>
      <c r="K723" s="5"/>
      <c r="L723" s="5"/>
      <c r="M723" s="5"/>
      <c r="N723" s="5"/>
      <c r="O723" s="5"/>
      <c r="P723" s="5"/>
    </row>
    <row r="724" spans="1:16" x14ac:dyDescent="0.35">
      <c r="A724" s="29"/>
      <c r="B724" s="74"/>
      <c r="C724" s="75"/>
      <c r="D724" s="29"/>
      <c r="E724" s="29"/>
      <c r="F724" s="29"/>
      <c r="G724" s="29"/>
      <c r="H724" s="27"/>
      <c r="I724" s="32"/>
      <c r="J724" s="5"/>
      <c r="K724" s="5"/>
      <c r="L724" s="5"/>
      <c r="M724" s="5"/>
      <c r="N724" s="5"/>
      <c r="O724" s="5"/>
      <c r="P724" s="5"/>
    </row>
    <row r="725" spans="1:16" x14ac:dyDescent="0.35">
      <c r="A725" s="29"/>
      <c r="B725" s="74"/>
      <c r="C725" s="75"/>
      <c r="D725" s="29"/>
      <c r="E725" s="29"/>
      <c r="F725" s="29"/>
      <c r="G725" s="29"/>
      <c r="H725" s="27"/>
      <c r="I725" s="32"/>
      <c r="J725" s="5"/>
      <c r="K725" s="5"/>
      <c r="L725" s="5"/>
      <c r="M725" s="5"/>
      <c r="N725" s="5"/>
      <c r="O725" s="5"/>
      <c r="P725" s="5"/>
    </row>
    <row r="726" spans="1:16" x14ac:dyDescent="0.35">
      <c r="A726" s="29"/>
      <c r="B726" s="74"/>
      <c r="C726" s="75"/>
      <c r="D726" s="29"/>
      <c r="E726" s="29"/>
      <c r="F726" s="29"/>
      <c r="G726" s="29"/>
      <c r="H726" s="27"/>
      <c r="I726" s="32"/>
      <c r="J726" s="5"/>
      <c r="K726" s="5"/>
      <c r="L726" s="5"/>
      <c r="M726" s="5"/>
      <c r="N726" s="5"/>
      <c r="O726" s="5"/>
      <c r="P726" s="5"/>
    </row>
    <row r="727" spans="1:16" x14ac:dyDescent="0.35">
      <c r="A727" s="29"/>
      <c r="B727" s="74"/>
      <c r="C727" s="75"/>
      <c r="D727" s="29"/>
      <c r="E727" s="29"/>
      <c r="F727" s="29"/>
      <c r="G727" s="29"/>
      <c r="H727" s="27"/>
      <c r="I727" s="32"/>
      <c r="J727" s="5"/>
      <c r="K727" s="5"/>
      <c r="L727" s="5"/>
      <c r="M727" s="5"/>
      <c r="N727" s="5"/>
      <c r="O727" s="5"/>
      <c r="P727" s="5"/>
    </row>
    <row r="728" spans="1:16" x14ac:dyDescent="0.35">
      <c r="A728" s="29"/>
      <c r="B728" s="74"/>
      <c r="C728" s="75"/>
      <c r="D728" s="29"/>
      <c r="E728" s="29"/>
      <c r="F728" s="29"/>
      <c r="G728" s="29"/>
      <c r="H728" s="27"/>
      <c r="I728" s="32"/>
      <c r="J728" s="5"/>
      <c r="K728" s="5"/>
      <c r="L728" s="5"/>
      <c r="M728" s="5"/>
      <c r="N728" s="5"/>
      <c r="O728" s="5"/>
      <c r="P728" s="5"/>
    </row>
    <row r="729" spans="1:16" x14ac:dyDescent="0.35">
      <c r="A729" s="29"/>
      <c r="B729" s="74"/>
      <c r="C729" s="75"/>
      <c r="D729" s="29"/>
      <c r="E729" s="29"/>
      <c r="F729" s="29"/>
      <c r="G729" s="29"/>
      <c r="H729" s="27"/>
      <c r="I729" s="32"/>
      <c r="J729" s="5"/>
      <c r="K729" s="5"/>
      <c r="L729" s="5"/>
      <c r="M729" s="5"/>
      <c r="N729" s="5"/>
      <c r="O729" s="5"/>
      <c r="P729" s="5"/>
    </row>
    <row r="730" spans="1:16" x14ac:dyDescent="0.35">
      <c r="A730" s="29"/>
      <c r="B730" s="74"/>
      <c r="C730" s="75"/>
      <c r="D730" s="29"/>
      <c r="E730" s="29"/>
      <c r="F730" s="29"/>
      <c r="G730" s="29"/>
      <c r="H730" s="27"/>
      <c r="I730" s="32"/>
      <c r="J730" s="5"/>
      <c r="K730" s="5"/>
      <c r="L730" s="5"/>
      <c r="M730" s="5"/>
      <c r="N730" s="5"/>
      <c r="O730" s="5"/>
      <c r="P730" s="5"/>
    </row>
    <row r="731" spans="1:16" x14ac:dyDescent="0.35">
      <c r="A731" s="29"/>
      <c r="B731" s="74"/>
      <c r="C731" s="75"/>
      <c r="D731" s="29"/>
      <c r="E731" s="29"/>
      <c r="F731" s="29"/>
      <c r="G731" s="29"/>
      <c r="H731" s="27"/>
      <c r="I731" s="32"/>
      <c r="J731" s="5"/>
      <c r="K731" s="5"/>
      <c r="L731" s="5"/>
      <c r="M731" s="5"/>
      <c r="N731" s="5"/>
      <c r="O731" s="5"/>
      <c r="P731" s="5"/>
    </row>
    <row r="732" spans="1:16" x14ac:dyDescent="0.35">
      <c r="A732" s="29"/>
      <c r="B732" s="74"/>
      <c r="C732" s="75"/>
      <c r="D732" s="29"/>
      <c r="E732" s="29"/>
      <c r="F732" s="29"/>
      <c r="G732" s="29"/>
      <c r="H732" s="27"/>
      <c r="I732" s="32"/>
      <c r="J732" s="5"/>
      <c r="K732" s="5"/>
      <c r="L732" s="5"/>
      <c r="M732" s="5"/>
      <c r="N732" s="5"/>
      <c r="O732" s="5"/>
      <c r="P732" s="5"/>
    </row>
    <row r="733" spans="1:16" x14ac:dyDescent="0.35">
      <c r="A733" s="29"/>
      <c r="B733" s="74"/>
      <c r="C733" s="75"/>
      <c r="D733" s="29"/>
      <c r="E733" s="29"/>
      <c r="F733" s="29"/>
      <c r="G733" s="29"/>
      <c r="H733" s="27"/>
      <c r="I733" s="32"/>
      <c r="J733" s="5"/>
      <c r="K733" s="5"/>
      <c r="L733" s="5"/>
      <c r="M733" s="5"/>
      <c r="N733" s="5"/>
      <c r="O733" s="5"/>
      <c r="P733" s="5"/>
    </row>
    <row r="734" spans="1:16" x14ac:dyDescent="0.35">
      <c r="A734" s="29"/>
      <c r="B734" s="74"/>
      <c r="C734" s="75"/>
      <c r="D734" s="29"/>
      <c r="E734" s="29"/>
      <c r="F734" s="29"/>
      <c r="G734" s="29"/>
      <c r="H734" s="27"/>
      <c r="I734" s="32"/>
      <c r="J734" s="5"/>
      <c r="K734" s="5"/>
      <c r="L734" s="5"/>
      <c r="M734" s="5"/>
      <c r="N734" s="5"/>
      <c r="O734" s="5"/>
      <c r="P734" s="5"/>
    </row>
    <row r="735" spans="1:16" x14ac:dyDescent="0.35">
      <c r="A735" s="29"/>
      <c r="B735" s="74"/>
      <c r="C735" s="75"/>
      <c r="D735" s="29"/>
      <c r="E735" s="29"/>
      <c r="F735" s="29"/>
      <c r="G735" s="29"/>
      <c r="H735" s="27"/>
      <c r="I735" s="32"/>
      <c r="J735" s="5"/>
      <c r="K735" s="5"/>
      <c r="L735" s="5"/>
      <c r="M735" s="5"/>
      <c r="N735" s="5"/>
      <c r="O735" s="5"/>
      <c r="P735" s="5"/>
    </row>
    <row r="736" spans="1:16" x14ac:dyDescent="0.35">
      <c r="A736" s="29"/>
      <c r="B736" s="74"/>
      <c r="C736" s="75"/>
      <c r="D736" s="29"/>
      <c r="E736" s="29"/>
      <c r="F736" s="29"/>
      <c r="G736" s="29"/>
      <c r="H736" s="27"/>
      <c r="I736" s="32"/>
      <c r="J736" s="5"/>
      <c r="K736" s="5"/>
      <c r="L736" s="5"/>
      <c r="M736" s="5"/>
      <c r="N736" s="5"/>
      <c r="O736" s="5"/>
      <c r="P736" s="5"/>
    </row>
    <row r="737" spans="1:16" x14ac:dyDescent="0.35">
      <c r="A737" s="29"/>
      <c r="B737" s="74"/>
      <c r="C737" s="75"/>
      <c r="D737" s="29"/>
      <c r="E737" s="29"/>
      <c r="F737" s="29"/>
      <c r="G737" s="29"/>
      <c r="H737" s="27"/>
      <c r="I737" s="32"/>
      <c r="J737" s="5"/>
      <c r="K737" s="5"/>
      <c r="L737" s="5"/>
      <c r="M737" s="5"/>
      <c r="N737" s="5"/>
      <c r="O737" s="5"/>
      <c r="P737" s="5"/>
    </row>
    <row r="738" spans="1:16" x14ac:dyDescent="0.35">
      <c r="A738" s="29"/>
      <c r="B738" s="74"/>
      <c r="C738" s="75"/>
      <c r="D738" s="29"/>
      <c r="E738" s="29"/>
      <c r="F738" s="29"/>
      <c r="G738" s="29"/>
      <c r="H738" s="27"/>
      <c r="I738" s="32"/>
      <c r="J738" s="5"/>
      <c r="K738" s="5"/>
      <c r="L738" s="5"/>
      <c r="M738" s="5"/>
      <c r="N738" s="5"/>
      <c r="O738" s="5"/>
      <c r="P738" s="5"/>
    </row>
    <row r="739" spans="1:16" x14ac:dyDescent="0.35">
      <c r="A739" s="29"/>
      <c r="B739" s="74"/>
      <c r="C739" s="75"/>
      <c r="D739" s="29"/>
      <c r="E739" s="29"/>
      <c r="F739" s="29"/>
      <c r="G739" s="29"/>
      <c r="H739" s="27"/>
      <c r="I739" s="32"/>
      <c r="J739" s="5"/>
      <c r="K739" s="5"/>
      <c r="L739" s="5"/>
      <c r="M739" s="5"/>
      <c r="N739" s="5"/>
      <c r="O739" s="5"/>
      <c r="P739" s="5"/>
    </row>
    <row r="740" spans="1:16" x14ac:dyDescent="0.35">
      <c r="A740" s="29"/>
      <c r="B740" s="74"/>
      <c r="C740" s="75"/>
      <c r="D740" s="29"/>
      <c r="E740" s="29"/>
      <c r="F740" s="29"/>
      <c r="G740" s="29"/>
      <c r="H740" s="27"/>
      <c r="I740" s="32"/>
      <c r="J740" s="5"/>
      <c r="K740" s="5"/>
      <c r="L740" s="5"/>
      <c r="M740" s="5"/>
      <c r="N740" s="5"/>
      <c r="O740" s="5"/>
      <c r="P740" s="5"/>
    </row>
    <row r="741" spans="1:16" x14ac:dyDescent="0.35">
      <c r="A741" s="29"/>
      <c r="B741" s="74"/>
      <c r="C741" s="75"/>
      <c r="D741" s="29"/>
      <c r="E741" s="29"/>
      <c r="F741" s="29"/>
      <c r="G741" s="29"/>
      <c r="H741" s="27"/>
      <c r="I741" s="32"/>
      <c r="J741" s="5"/>
      <c r="K741" s="5"/>
      <c r="L741" s="5"/>
      <c r="M741" s="5"/>
      <c r="N741" s="5"/>
      <c r="O741" s="5"/>
      <c r="P741" s="5"/>
    </row>
    <row r="742" spans="1:16" x14ac:dyDescent="0.35">
      <c r="A742" s="29"/>
      <c r="B742" s="74"/>
      <c r="C742" s="75"/>
      <c r="D742" s="29"/>
      <c r="E742" s="29"/>
      <c r="F742" s="29"/>
      <c r="G742" s="29"/>
      <c r="H742" s="27"/>
      <c r="I742" s="32"/>
      <c r="J742" s="5"/>
      <c r="K742" s="5"/>
      <c r="L742" s="5"/>
      <c r="M742" s="5"/>
      <c r="N742" s="5"/>
      <c r="O742" s="5"/>
      <c r="P742" s="5"/>
    </row>
    <row r="743" spans="1:16" x14ac:dyDescent="0.35">
      <c r="A743" s="29"/>
      <c r="B743" s="74"/>
      <c r="C743" s="75"/>
      <c r="D743" s="29"/>
      <c r="E743" s="29"/>
      <c r="F743" s="29"/>
      <c r="G743" s="29"/>
      <c r="H743" s="27"/>
      <c r="I743" s="32"/>
      <c r="J743" s="5"/>
      <c r="K743" s="5"/>
      <c r="L743" s="5"/>
      <c r="M743" s="5"/>
      <c r="N743" s="5"/>
      <c r="O743" s="5"/>
      <c r="P743" s="5"/>
    </row>
    <row r="744" spans="1:16" x14ac:dyDescent="0.35">
      <c r="A744" s="29"/>
      <c r="B744" s="74"/>
      <c r="C744" s="75"/>
      <c r="D744" s="29"/>
      <c r="E744" s="29"/>
      <c r="F744" s="29"/>
      <c r="G744" s="29"/>
      <c r="H744" s="27"/>
      <c r="I744" s="32"/>
      <c r="J744" s="5"/>
      <c r="K744" s="5"/>
      <c r="L744" s="5"/>
      <c r="M744" s="5"/>
      <c r="N744" s="5"/>
      <c r="O744" s="5"/>
      <c r="P744" s="5"/>
    </row>
    <row r="745" spans="1:16" x14ac:dyDescent="0.35">
      <c r="A745" s="29"/>
      <c r="B745" s="74"/>
      <c r="C745" s="75"/>
      <c r="D745" s="29"/>
      <c r="E745" s="29"/>
      <c r="F745" s="29"/>
      <c r="G745" s="29"/>
      <c r="H745" s="27"/>
      <c r="I745" s="32"/>
      <c r="J745" s="5"/>
      <c r="K745" s="5"/>
      <c r="L745" s="5"/>
      <c r="M745" s="5"/>
      <c r="N745" s="5"/>
      <c r="O745" s="5"/>
      <c r="P745" s="5"/>
    </row>
    <row r="746" spans="1:16" x14ac:dyDescent="0.35">
      <c r="A746" s="29"/>
      <c r="B746" s="74"/>
      <c r="C746" s="75"/>
      <c r="D746" s="29"/>
      <c r="E746" s="29"/>
      <c r="F746" s="29"/>
      <c r="G746" s="29"/>
      <c r="H746" s="27"/>
      <c r="I746" s="32"/>
      <c r="J746" s="5"/>
      <c r="K746" s="5"/>
      <c r="L746" s="5"/>
      <c r="M746" s="5"/>
      <c r="N746" s="5"/>
      <c r="O746" s="5"/>
      <c r="P746" s="5"/>
    </row>
    <row r="747" spans="1:16" x14ac:dyDescent="0.35">
      <c r="A747" s="29"/>
      <c r="B747" s="74"/>
      <c r="C747" s="75"/>
      <c r="D747" s="29"/>
      <c r="E747" s="29"/>
      <c r="F747" s="29"/>
      <c r="G747" s="29"/>
      <c r="H747" s="27"/>
      <c r="I747" s="32"/>
      <c r="J747" s="5"/>
      <c r="K747" s="5"/>
      <c r="L747" s="5"/>
      <c r="M747" s="5"/>
      <c r="N747" s="5"/>
      <c r="O747" s="5"/>
      <c r="P747" s="5"/>
    </row>
    <row r="748" spans="1:16" x14ac:dyDescent="0.35">
      <c r="A748" s="29"/>
      <c r="B748" s="74"/>
      <c r="C748" s="75"/>
      <c r="D748" s="29"/>
      <c r="E748" s="29"/>
      <c r="F748" s="29"/>
      <c r="G748" s="29"/>
      <c r="H748" s="27"/>
      <c r="I748" s="32"/>
      <c r="J748" s="5"/>
      <c r="K748" s="5"/>
      <c r="L748" s="5"/>
      <c r="M748" s="5"/>
      <c r="N748" s="5"/>
      <c r="O748" s="5"/>
      <c r="P748" s="5"/>
    </row>
    <row r="749" spans="1:16" x14ac:dyDescent="0.35">
      <c r="A749" s="29"/>
      <c r="B749" s="74"/>
      <c r="C749" s="75"/>
      <c r="D749" s="29"/>
      <c r="E749" s="29"/>
      <c r="F749" s="29"/>
      <c r="G749" s="29"/>
      <c r="H749" s="27"/>
      <c r="I749" s="32"/>
      <c r="J749" s="5"/>
      <c r="K749" s="5"/>
      <c r="L749" s="5"/>
      <c r="M749" s="5"/>
      <c r="N749" s="5"/>
      <c r="O749" s="5"/>
      <c r="P749" s="5"/>
    </row>
    <row r="750" spans="1:16" x14ac:dyDescent="0.35">
      <c r="A750" s="29"/>
      <c r="B750" s="74"/>
      <c r="C750" s="75"/>
      <c r="D750" s="29"/>
      <c r="E750" s="29"/>
      <c r="F750" s="29"/>
      <c r="G750" s="29"/>
      <c r="H750" s="27"/>
      <c r="I750" s="32"/>
      <c r="J750" s="5"/>
      <c r="K750" s="5"/>
      <c r="L750" s="5"/>
      <c r="M750" s="5"/>
      <c r="N750" s="5"/>
      <c r="O750" s="5"/>
      <c r="P750" s="5"/>
    </row>
    <row r="751" spans="1:16" x14ac:dyDescent="0.35">
      <c r="A751" s="29"/>
      <c r="B751" s="74"/>
      <c r="C751" s="75"/>
      <c r="D751" s="29"/>
      <c r="E751" s="29"/>
      <c r="F751" s="29"/>
      <c r="G751" s="29"/>
      <c r="H751" s="27"/>
      <c r="I751" s="32"/>
      <c r="J751" s="5"/>
      <c r="K751" s="5"/>
      <c r="L751" s="5"/>
      <c r="M751" s="5"/>
      <c r="N751" s="5"/>
      <c r="O751" s="5"/>
      <c r="P751" s="5"/>
    </row>
    <row r="752" spans="1:16" x14ac:dyDescent="0.35">
      <c r="A752" s="29"/>
      <c r="B752" s="74"/>
      <c r="C752" s="75"/>
      <c r="D752" s="29"/>
      <c r="E752" s="29"/>
      <c r="F752" s="29"/>
      <c r="G752" s="29"/>
      <c r="H752" s="27"/>
      <c r="I752" s="32"/>
      <c r="J752" s="5"/>
      <c r="K752" s="5"/>
      <c r="L752" s="5"/>
      <c r="M752" s="5"/>
      <c r="N752" s="5"/>
      <c r="O752" s="5"/>
      <c r="P752" s="5"/>
    </row>
    <row r="753" spans="1:16" x14ac:dyDescent="0.35">
      <c r="A753" s="29"/>
      <c r="B753" s="74"/>
      <c r="C753" s="75"/>
      <c r="D753" s="29"/>
      <c r="E753" s="29"/>
      <c r="F753" s="29"/>
      <c r="G753" s="29"/>
      <c r="H753" s="27"/>
      <c r="I753" s="32"/>
      <c r="J753" s="5"/>
      <c r="K753" s="5"/>
      <c r="L753" s="5"/>
      <c r="M753" s="5"/>
      <c r="N753" s="5"/>
      <c r="O753" s="5"/>
      <c r="P753" s="5"/>
    </row>
    <row r="754" spans="1:16" x14ac:dyDescent="0.35">
      <c r="A754" s="29"/>
      <c r="B754" s="74"/>
      <c r="C754" s="75"/>
      <c r="D754" s="29"/>
      <c r="E754" s="29"/>
      <c r="F754" s="29"/>
      <c r="G754" s="29"/>
      <c r="H754" s="27"/>
      <c r="I754" s="32"/>
      <c r="J754" s="5"/>
      <c r="K754" s="5"/>
      <c r="L754" s="5"/>
      <c r="M754" s="5"/>
      <c r="N754" s="5"/>
      <c r="O754" s="5"/>
      <c r="P754" s="5"/>
    </row>
    <row r="755" spans="1:16" x14ac:dyDescent="0.35">
      <c r="A755" s="29"/>
      <c r="B755" s="74"/>
      <c r="C755" s="75"/>
      <c r="D755" s="29"/>
      <c r="E755" s="29"/>
      <c r="F755" s="29"/>
      <c r="G755" s="29"/>
      <c r="H755" s="27"/>
      <c r="I755" s="32"/>
      <c r="J755" s="5"/>
      <c r="K755" s="5"/>
      <c r="L755" s="5"/>
      <c r="M755" s="5"/>
      <c r="N755" s="5"/>
      <c r="O755" s="5"/>
      <c r="P755" s="5"/>
    </row>
    <row r="756" spans="1:16" x14ac:dyDescent="0.35">
      <c r="A756" s="29"/>
      <c r="B756" s="74"/>
      <c r="C756" s="75"/>
      <c r="D756" s="29"/>
      <c r="E756" s="29"/>
      <c r="F756" s="29"/>
      <c r="G756" s="29"/>
      <c r="H756" s="27"/>
      <c r="I756" s="32"/>
      <c r="J756" s="5"/>
      <c r="K756" s="5"/>
      <c r="L756" s="5"/>
      <c r="M756" s="5"/>
      <c r="N756" s="5"/>
      <c r="O756" s="5"/>
      <c r="P756" s="5"/>
    </row>
    <row r="757" spans="1:16" x14ac:dyDescent="0.35">
      <c r="A757" s="29"/>
      <c r="B757" s="74"/>
      <c r="C757" s="75"/>
      <c r="D757" s="29"/>
      <c r="E757" s="29"/>
      <c r="F757" s="29"/>
      <c r="G757" s="29"/>
      <c r="H757" s="27"/>
      <c r="I757" s="32"/>
      <c r="J757" s="5"/>
      <c r="K757" s="5"/>
      <c r="L757" s="5"/>
      <c r="M757" s="5"/>
      <c r="N757" s="5"/>
      <c r="O757" s="5"/>
      <c r="P757" s="5"/>
    </row>
    <row r="758" spans="1:16" x14ac:dyDescent="0.35">
      <c r="A758" s="29"/>
      <c r="B758" s="74"/>
      <c r="C758" s="75"/>
      <c r="D758" s="29"/>
      <c r="E758" s="29"/>
      <c r="F758" s="29"/>
      <c r="G758" s="29"/>
      <c r="H758" s="27"/>
      <c r="I758" s="32"/>
      <c r="J758" s="5"/>
      <c r="K758" s="5"/>
      <c r="L758" s="5"/>
      <c r="M758" s="5"/>
      <c r="N758" s="5"/>
      <c r="O758" s="5"/>
      <c r="P758" s="5"/>
    </row>
    <row r="759" spans="1:16" x14ac:dyDescent="0.35">
      <c r="A759" s="29"/>
      <c r="B759" s="74"/>
      <c r="C759" s="75"/>
      <c r="D759" s="29"/>
      <c r="E759" s="29"/>
      <c r="F759" s="29"/>
      <c r="G759" s="29"/>
      <c r="H759" s="27"/>
      <c r="I759" s="32"/>
      <c r="J759" s="5"/>
      <c r="K759" s="5"/>
      <c r="L759" s="5"/>
      <c r="M759" s="5"/>
      <c r="N759" s="5"/>
      <c r="O759" s="5"/>
      <c r="P759" s="5"/>
    </row>
  </sheetData>
  <sheetProtection algorithmName="SHA-512" hashValue="XfzVvOe2sJXjh8I+cFTbV01jsjPQlej/j60WrvIezst0S8tertm9i1wPkfIKvn1LvWTGjSHwVnOxb5ELK66mCg==" saltValue="TiJLwU+0itAXT3t+3Ba2Dg==" spinCount="100000" sheet="1" objects="1" scenarios="1"/>
  <mergeCells count="5">
    <mergeCell ref="L2:M2"/>
    <mergeCell ref="L3:M3"/>
    <mergeCell ref="H4:I5"/>
    <mergeCell ref="L6:M6"/>
    <mergeCell ref="L5:M5"/>
  </mergeCells>
  <phoneticPr fontId="8" type="noConversion"/>
  <dataValidations count="1">
    <dataValidation type="list" allowBlank="1" showInputMessage="1" showErrorMessage="1" sqref="N6" xr:uid="{00000000-0002-0000-0700-000000000000}">
      <formula1>YesNo</formula1>
    </dataValidation>
  </dataValidations>
  <hyperlinks>
    <hyperlink ref="H2:I2" location="Instructions!A1" display="Return to Menu" xr:uid="{00000000-0004-0000-0700-000000000000}"/>
  </hyperlinks>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indexed="13"/>
  </sheetPr>
  <dimension ref="A1:U763"/>
  <sheetViews>
    <sheetView zoomScale="85" workbookViewId="0">
      <selection activeCell="C4" sqref="C4"/>
    </sheetView>
  </sheetViews>
  <sheetFormatPr defaultRowHeight="12.75" x14ac:dyDescent="0.35"/>
  <cols>
    <col min="1" max="1" width="11.46484375" customWidth="1"/>
    <col min="2" max="2" width="13" customWidth="1"/>
    <col min="11" max="11" width="9.53125" bestFit="1" customWidth="1"/>
    <col min="12" max="12" width="9.53125" customWidth="1"/>
    <col min="21" max="21" width="0" hidden="1" customWidth="1"/>
  </cols>
  <sheetData>
    <row r="1" spans="1:21" ht="15" x14ac:dyDescent="0.4">
      <c r="A1" s="56" t="s">
        <v>140</v>
      </c>
    </row>
    <row r="2" spans="1:21" ht="16.5" x14ac:dyDescent="0.45">
      <c r="A2" s="80" t="s">
        <v>93</v>
      </c>
      <c r="B2" s="81">
        <f>Weather_Site!D2</f>
        <v>0</v>
      </c>
      <c r="C2" s="81"/>
      <c r="D2" s="81"/>
      <c r="E2" s="81"/>
      <c r="H2" s="170" t="s">
        <v>202</v>
      </c>
      <c r="I2" s="169"/>
    </row>
    <row r="3" spans="1:21" x14ac:dyDescent="0.35">
      <c r="D3" s="108" t="s">
        <v>179</v>
      </c>
    </row>
    <row r="4" spans="1:21" x14ac:dyDescent="0.35">
      <c r="A4" s="282" t="s">
        <v>123</v>
      </c>
      <c r="B4" s="282"/>
      <c r="C4" s="283">
        <v>60</v>
      </c>
      <c r="D4" s="109">
        <v>20</v>
      </c>
    </row>
    <row r="5" spans="1:21" x14ac:dyDescent="0.35">
      <c r="A5" s="282" t="s">
        <v>124</v>
      </c>
      <c r="B5" s="282"/>
      <c r="C5" s="283">
        <v>0</v>
      </c>
      <c r="D5" s="109">
        <v>0</v>
      </c>
    </row>
    <row r="6" spans="1:21" x14ac:dyDescent="0.35">
      <c r="A6" s="282" t="s">
        <v>125</v>
      </c>
      <c r="B6" s="282"/>
      <c r="C6" s="283">
        <v>1</v>
      </c>
      <c r="D6" s="108">
        <v>2</v>
      </c>
    </row>
    <row r="7" spans="1:21" x14ac:dyDescent="0.35">
      <c r="A7" s="7" t="s">
        <v>126</v>
      </c>
      <c r="B7" s="7"/>
      <c r="C7" s="106">
        <f>IF(C5&gt;0,(IF(C6=1,(0.629*(IF(C4=0,20,C4)*C5)^0.38),(0.305*(IF(C4=0,20,C4)*C5)^0.58))),IF(C6=1,(11.73*(1-EXP(-0.106*IF(C4=0,20,C4)))),(44.61*(1-EXP(-0.041*IF(C4=0,20,C4))))))</f>
        <v>11.709714528469915</v>
      </c>
      <c r="D7" s="110"/>
    </row>
    <row r="8" spans="1:21" x14ac:dyDescent="0.35">
      <c r="A8" s="35" t="s">
        <v>35</v>
      </c>
      <c r="B8" s="35"/>
      <c r="C8" s="107">
        <f>Weather_Site!D6</f>
        <v>0</v>
      </c>
      <c r="D8" s="108">
        <v>0</v>
      </c>
    </row>
    <row r="12" spans="1:21" ht="63.75" x14ac:dyDescent="0.35">
      <c r="A12" s="26" t="s">
        <v>28</v>
      </c>
      <c r="B12" s="26" t="s">
        <v>32</v>
      </c>
      <c r="C12" s="26" t="s">
        <v>27</v>
      </c>
      <c r="D12" s="26" t="s">
        <v>18</v>
      </c>
      <c r="E12" s="26" t="s">
        <v>19</v>
      </c>
      <c r="F12" s="26" t="s">
        <v>24</v>
      </c>
      <c r="G12" s="26" t="s">
        <v>20</v>
      </c>
      <c r="H12" s="91" t="s">
        <v>17</v>
      </c>
      <c r="I12" s="91" t="s">
        <v>16</v>
      </c>
      <c r="J12" s="57" t="s">
        <v>127</v>
      </c>
      <c r="K12" s="57" t="s">
        <v>128</v>
      </c>
      <c r="L12" s="57" t="s">
        <v>112</v>
      </c>
      <c r="M12" s="92" t="s">
        <v>129</v>
      </c>
      <c r="N12" s="92" t="s">
        <v>130</v>
      </c>
      <c r="O12" s="92" t="s">
        <v>131</v>
      </c>
      <c r="P12" s="92" t="s">
        <v>132</v>
      </c>
      <c r="Q12" s="92" t="s">
        <v>133</v>
      </c>
      <c r="R12" s="92" t="s">
        <v>134</v>
      </c>
      <c r="S12" s="92" t="s">
        <v>136</v>
      </c>
      <c r="T12" s="92" t="s">
        <v>135</v>
      </c>
    </row>
    <row r="13" spans="1:21" x14ac:dyDescent="0.35">
      <c r="A13" s="3" t="str">
        <f>Weather_Site!A12</f>
        <v>Sat</v>
      </c>
      <c r="B13" s="58">
        <f>Weather_Site!B12</f>
        <v>36533</v>
      </c>
      <c r="C13" s="59">
        <f>Weather_Site!C12</f>
        <v>0.66666666666666663</v>
      </c>
      <c r="D13" s="3">
        <f>Weather_Site!D12</f>
        <v>38.200000000000003</v>
      </c>
      <c r="E13" s="3">
        <f>Weather_Site!E12</f>
        <v>9.9</v>
      </c>
      <c r="F13" s="3">
        <f>Weather_Site!F12</f>
        <v>300</v>
      </c>
      <c r="G13" s="3">
        <f>Weather_Site!G12</f>
        <v>55</v>
      </c>
      <c r="H13" s="3">
        <f>Weather_Site!I12</f>
        <v>0</v>
      </c>
      <c r="I13" s="3">
        <f>Weather_Site!J12</f>
        <v>0</v>
      </c>
      <c r="J13" s="32">
        <f>((1/273.16-0.000184*LN(((0.611*EXP((17.2694*((D13+273.16)-273.16))/((D13+273.16)-35.86)))*(E13/100))/0.611))^-1)-273.16</f>
        <v>1.1289144902278849</v>
      </c>
      <c r="K13" s="32">
        <f>EXP(1.66+0.0214*E13-0.0292*J13)+(67.128*(1-EXP(-3.132*H13))*EXP(-0.0858*(I13*24)))</f>
        <v>6.2895888120687582</v>
      </c>
      <c r="L13" s="27">
        <f>IF(Weather_Site!M12&lt;180,Weather_Site!M12+180,Weather_Site!M12-180)</f>
        <v>120</v>
      </c>
      <c r="M13" s="33">
        <f>(0.678*IF((G13*0.66)&lt;0.5,0.5,(G13*0.66))^1.313*EXP(-0.0243*K13)*(1-EXP(-0.116*IF($C$4=0,20,$C$4)))*EXP(0.0693*$C$8))*60</f>
        <v>3897.1730491336157</v>
      </c>
      <c r="N13" s="32">
        <f>0.148*(((18637-(24*K13))*M13/60*$C$7)/600)^0.403</f>
        <v>8.5370195362220027</v>
      </c>
      <c r="O13" s="33">
        <f>M13*0.4</f>
        <v>1558.8692196534464</v>
      </c>
      <c r="P13" s="32">
        <f>N13*0.6</f>
        <v>5.1222117217332013</v>
      </c>
      <c r="Q13" s="33">
        <f>0.1*M13</f>
        <v>389.7173049133616</v>
      </c>
      <c r="R13" s="33">
        <f>0.5*N13</f>
        <v>4.2685097681110014</v>
      </c>
      <c r="S13" s="33">
        <f>0.65*(M13/60)^1.02</f>
        <v>45.894830007777614</v>
      </c>
      <c r="T13" s="31">
        <f>IF(I13=1,(1/(1+EXP(-(-1+0.68*(G13*0.66)-0.07*K13-0.0037*(G13*0.66)*K13+2.1*1)))),(1/(1+EXP(-(-1+0.68*(G13*0.66)-0.07*K13-0.0037*(G13*0.66)*K13+2.1*2)))))</f>
        <v>0.99999999999719313</v>
      </c>
      <c r="U13">
        <f>0</f>
        <v>0</v>
      </c>
    </row>
    <row r="14" spans="1:21" x14ac:dyDescent="0.35">
      <c r="A14" s="3" t="str">
        <f>Weather_Site!A13</f>
        <v>Sat</v>
      </c>
      <c r="B14" s="58">
        <f>Weather_Site!B13</f>
        <v>36533</v>
      </c>
      <c r="C14" s="59">
        <f>Weather_Site!C13</f>
        <v>0.70833333333333337</v>
      </c>
      <c r="D14" s="3">
        <f>Weather_Site!D13</f>
        <v>36.4</v>
      </c>
      <c r="E14" s="3">
        <f>Weather_Site!E13</f>
        <v>10.8</v>
      </c>
      <c r="F14" s="3">
        <f>Weather_Site!F13</f>
        <v>260</v>
      </c>
      <c r="G14" s="3">
        <f>Weather_Site!G13</f>
        <v>45.7</v>
      </c>
      <c r="H14" s="3">
        <f>Weather_Site!I13</f>
        <v>0</v>
      </c>
      <c r="I14" s="3">
        <f>Weather_Site!J13</f>
        <v>0</v>
      </c>
      <c r="J14" s="32">
        <f t="shared" ref="J14:J77" si="0">((1/273.16-0.000184*LN(((0.611*EXP((17.2694*((D14+273.16)-273.16))/((D14+273.16)-35.86)))*(E14/100))/0.611))^-1)-273.16</f>
        <v>0.97929789322665783</v>
      </c>
      <c r="K14" s="32">
        <f t="shared" ref="K14:K77" si="1">EXP(1.66+0.0214*E14-0.0292*J14)+(67.128*(1-EXP(-3.132*H14))*EXP(-0.0858*(I14*24)))</f>
        <v>6.4399739914783032</v>
      </c>
      <c r="L14" s="27">
        <f>IF(Weather_Site!M13&lt;180,Weather_Site!M13+180,Weather_Site!M13-180)</f>
        <v>80</v>
      </c>
      <c r="M14" s="33">
        <f t="shared" ref="M14:M77" si="2">(0.678*IF((G14*0.66)&lt;0.5,0.5,(G14*0.66))^1.313*EXP(-0.0243*K14)*(1-EXP(-0.116*IF($C$4=0,20,$C$4)))*EXP(0.0693*$C$8))*60</f>
        <v>3044.6430342991944</v>
      </c>
      <c r="N14" s="32">
        <f t="shared" ref="N14:N77" si="3">0.148*(((18637-(24*K14))*M14/60*$C$7)/600)^0.403</f>
        <v>7.727964833434064</v>
      </c>
      <c r="O14" s="33">
        <f t="shared" ref="O14:O77" si="4">M14*0.4</f>
        <v>1217.8572137196777</v>
      </c>
      <c r="P14" s="32">
        <f t="shared" ref="P14:P77" si="5">N14*0.6</f>
        <v>4.6367789000604382</v>
      </c>
      <c r="Q14" s="33">
        <f t="shared" ref="Q14:Q77" si="6">0.1*M14</f>
        <v>304.46430342991943</v>
      </c>
      <c r="R14" s="33">
        <f t="shared" ref="R14:R77" si="7">0.5*N14</f>
        <v>3.863982416717032</v>
      </c>
      <c r="S14" s="33">
        <f t="shared" ref="S14:S77" si="8">0.65*(M14/60)^1.02</f>
        <v>35.678467389566144</v>
      </c>
      <c r="T14" s="31">
        <f t="shared" ref="T14:T77" si="9">IF(I14=1,(1/(1+EXP(-(-1+0.68*(G14*0.66)-0.07*K14-0.0037*(G14*0.66)*K14+2.1*1)))),(1/(1+EXP(-(-1+0.68*(G14*0.66)-0.07*K14-0.0037*(G14*0.66)*K14+2.1*2)))))</f>
        <v>0.99999999983755217</v>
      </c>
      <c r="U14">
        <f>0</f>
        <v>0</v>
      </c>
    </row>
    <row r="15" spans="1:21" x14ac:dyDescent="0.35">
      <c r="A15" s="3" t="str">
        <f>Weather_Site!A14</f>
        <v>Sat</v>
      </c>
      <c r="B15" s="58">
        <f>Weather_Site!B14</f>
        <v>36533</v>
      </c>
      <c r="C15" s="59">
        <f>Weather_Site!C14</f>
        <v>0.75</v>
      </c>
      <c r="D15" s="3">
        <f>Weather_Site!D14</f>
        <v>37.200000000000003</v>
      </c>
      <c r="E15" s="3">
        <f>Weather_Site!E14</f>
        <v>10.9</v>
      </c>
      <c r="F15" s="3">
        <f>Weather_Site!F14</f>
        <v>258.60000000000002</v>
      </c>
      <c r="G15" s="3">
        <f>Weather_Site!G14</f>
        <v>46.5</v>
      </c>
      <c r="H15" s="3">
        <f>Weather_Site!I14</f>
        <v>0</v>
      </c>
      <c r="I15" s="3">
        <f>Weather_Site!J14</f>
        <v>0</v>
      </c>
      <c r="J15" s="32">
        <f t="shared" si="0"/>
        <v>1.7121038401364785</v>
      </c>
      <c r="K15" s="32">
        <f t="shared" si="1"/>
        <v>6.3171399606957932</v>
      </c>
      <c r="L15" s="27">
        <f>IF(Weather_Site!M14&lt;180,Weather_Site!M14+180,Weather_Site!M14-180)</f>
        <v>78.600000000000023</v>
      </c>
      <c r="M15" s="33">
        <f t="shared" si="2"/>
        <v>3124.1253387605857</v>
      </c>
      <c r="N15" s="32">
        <f t="shared" si="3"/>
        <v>7.8091444200915099</v>
      </c>
      <c r="O15" s="33">
        <f t="shared" si="4"/>
        <v>1249.6501355042344</v>
      </c>
      <c r="P15" s="32">
        <f t="shared" si="5"/>
        <v>4.6854866520549061</v>
      </c>
      <c r="Q15" s="33">
        <f t="shared" si="6"/>
        <v>312.4125338760586</v>
      </c>
      <c r="R15" s="33">
        <f t="shared" si="7"/>
        <v>3.9045722100457549</v>
      </c>
      <c r="S15" s="33">
        <f t="shared" si="8"/>
        <v>36.628750120565051</v>
      </c>
      <c r="T15" s="31">
        <f t="shared" si="9"/>
        <v>0.99999999988768007</v>
      </c>
      <c r="U15">
        <f>0</f>
        <v>0</v>
      </c>
    </row>
    <row r="16" spans="1:21" x14ac:dyDescent="0.35">
      <c r="A16" s="3" t="str">
        <f>Weather_Site!A15</f>
        <v>Sat</v>
      </c>
      <c r="B16" s="58">
        <f>Weather_Site!B15</f>
        <v>36533</v>
      </c>
      <c r="C16" s="59">
        <f>Weather_Site!C15</f>
        <v>0.79166666666666663</v>
      </c>
      <c r="D16" s="3">
        <f>Weather_Site!D15</f>
        <v>37.299999999999997</v>
      </c>
      <c r="E16" s="3">
        <f>Weather_Site!E15</f>
        <v>11.7</v>
      </c>
      <c r="F16" s="3">
        <f>Weather_Site!F15</f>
        <v>260.8</v>
      </c>
      <c r="G16" s="3">
        <f>Weather_Site!G15</f>
        <v>46.3</v>
      </c>
      <c r="H16" s="3">
        <f>Weather_Site!I15</f>
        <v>0</v>
      </c>
      <c r="I16" s="3">
        <f>Weather_Site!J15</f>
        <v>0</v>
      </c>
      <c r="J16" s="32">
        <f t="shared" si="0"/>
        <v>2.7764177916901076</v>
      </c>
      <c r="K16" s="32">
        <f t="shared" si="1"/>
        <v>6.2295780419571383</v>
      </c>
      <c r="L16" s="27">
        <f>IF(Weather_Site!M15&lt;180,Weather_Site!M15+180,Weather_Site!M15-180)</f>
        <v>80.800000000000011</v>
      </c>
      <c r="M16" s="33">
        <f t="shared" si="2"/>
        <v>3113.1112109842679</v>
      </c>
      <c r="N16" s="32">
        <f t="shared" si="3"/>
        <v>7.7983949002152055</v>
      </c>
      <c r="O16" s="33">
        <f t="shared" si="4"/>
        <v>1245.2444843937074</v>
      </c>
      <c r="P16" s="32">
        <f t="shared" si="5"/>
        <v>4.679036940129123</v>
      </c>
      <c r="Q16" s="33">
        <f t="shared" si="6"/>
        <v>311.31112109842684</v>
      </c>
      <c r="R16" s="33">
        <f t="shared" si="7"/>
        <v>3.8991974501076028</v>
      </c>
      <c r="S16" s="33">
        <f t="shared" si="8"/>
        <v>36.497037132162916</v>
      </c>
      <c r="T16" s="31">
        <f t="shared" si="9"/>
        <v>0.9999999998794582</v>
      </c>
      <c r="U16">
        <f>0</f>
        <v>0</v>
      </c>
    </row>
    <row r="17" spans="1:21" x14ac:dyDescent="0.35">
      <c r="A17" s="3" t="str">
        <f>Weather_Site!A16</f>
        <v>Sat</v>
      </c>
      <c r="B17" s="58">
        <f>Weather_Site!B16</f>
        <v>36533</v>
      </c>
      <c r="C17" s="59">
        <f>Weather_Site!C16</f>
        <v>0.83333333333333337</v>
      </c>
      <c r="D17" s="3">
        <f>Weather_Site!D16</f>
        <v>35</v>
      </c>
      <c r="E17" s="3">
        <f>Weather_Site!E16</f>
        <v>14.1</v>
      </c>
      <c r="F17" s="3">
        <f>Weather_Site!F16</f>
        <v>261.5</v>
      </c>
      <c r="G17" s="3">
        <f>Weather_Site!G16</f>
        <v>48.3</v>
      </c>
      <c r="H17" s="3">
        <f>Weather_Site!I16</f>
        <v>0</v>
      </c>
      <c r="I17" s="3">
        <f>Weather_Site!J16</f>
        <v>0</v>
      </c>
      <c r="J17" s="32">
        <f t="shared" si="0"/>
        <v>3.6270885528099939</v>
      </c>
      <c r="K17" s="32">
        <f t="shared" si="1"/>
        <v>6.3969992566043379</v>
      </c>
      <c r="L17" s="27">
        <f>IF(Weather_Site!M16&lt;180,Weather_Site!M16+180,Weather_Site!M16-180)</f>
        <v>81.5</v>
      </c>
      <c r="M17" s="33">
        <f t="shared" si="2"/>
        <v>3277.4986482875738</v>
      </c>
      <c r="N17" s="32">
        <f t="shared" si="3"/>
        <v>7.9611054778369015</v>
      </c>
      <c r="O17" s="33">
        <f t="shared" si="4"/>
        <v>1310.9994593150295</v>
      </c>
      <c r="P17" s="32">
        <f t="shared" si="5"/>
        <v>4.7766632867021404</v>
      </c>
      <c r="Q17" s="33">
        <f t="shared" si="6"/>
        <v>327.74986482875738</v>
      </c>
      <c r="R17" s="33">
        <f t="shared" si="7"/>
        <v>3.9805527389184507</v>
      </c>
      <c r="S17" s="33">
        <f t="shared" si="8"/>
        <v>38.463823481745401</v>
      </c>
      <c r="T17" s="31">
        <f t="shared" si="9"/>
        <v>0.99999999994773692</v>
      </c>
      <c r="U17">
        <f>0</f>
        <v>0</v>
      </c>
    </row>
    <row r="18" spans="1:21" x14ac:dyDescent="0.35">
      <c r="A18" s="66" t="str">
        <f>Weather_Site!A17</f>
        <v>Sat</v>
      </c>
      <c r="B18" s="67">
        <f>Weather_Site!B17</f>
        <v>36533</v>
      </c>
      <c r="C18" s="68">
        <f>Weather_Site!C17</f>
        <v>0.875</v>
      </c>
      <c r="D18" s="66">
        <f>Weather_Site!D17</f>
        <v>34.5</v>
      </c>
      <c r="E18" s="66">
        <f>Weather_Site!E17</f>
        <v>14.5</v>
      </c>
      <c r="F18" s="66">
        <f>Weather_Site!F17</f>
        <v>265.8</v>
      </c>
      <c r="G18" s="66">
        <f>Weather_Site!G17</f>
        <v>30</v>
      </c>
      <c r="H18" s="66">
        <f>Weather_Site!I17</f>
        <v>0</v>
      </c>
      <c r="I18" s="66">
        <f>Weather_Site!J17</f>
        <v>0</v>
      </c>
      <c r="J18" s="51">
        <f t="shared" si="0"/>
        <v>3.6311573701922839</v>
      </c>
      <c r="K18" s="51">
        <f t="shared" si="1"/>
        <v>6.4512260937090069</v>
      </c>
      <c r="L18" s="48">
        <f>IF(Weather_Site!M17&lt;180,Weather_Site!M17+180,Weather_Site!M17-180)</f>
        <v>85.800000000000011</v>
      </c>
      <c r="M18" s="52">
        <f t="shared" si="2"/>
        <v>1751.4908421565372</v>
      </c>
      <c r="N18" s="51">
        <f t="shared" si="3"/>
        <v>6.1843034321683996</v>
      </c>
      <c r="O18" s="52">
        <f t="shared" si="4"/>
        <v>700.59633686261486</v>
      </c>
      <c r="P18" s="51">
        <f t="shared" si="5"/>
        <v>3.7105820593010397</v>
      </c>
      <c r="Q18" s="52">
        <f t="shared" si="6"/>
        <v>175.14908421565372</v>
      </c>
      <c r="R18" s="52">
        <f t="shared" si="7"/>
        <v>3.0921517160841998</v>
      </c>
      <c r="S18" s="52">
        <f t="shared" si="8"/>
        <v>20.299021781315968</v>
      </c>
      <c r="T18" s="54">
        <f t="shared" si="9"/>
        <v>0.99999985402018754</v>
      </c>
      <c r="U18">
        <f>0</f>
        <v>0</v>
      </c>
    </row>
    <row r="19" spans="1:21" x14ac:dyDescent="0.35">
      <c r="A19" s="66" t="str">
        <f>Weather_Site!A18</f>
        <v>Sat</v>
      </c>
      <c r="B19" s="67">
        <f>Weather_Site!B18</f>
        <v>36533</v>
      </c>
      <c r="C19" s="68">
        <f>Weather_Site!C18</f>
        <v>0.91666666666666663</v>
      </c>
      <c r="D19" s="66">
        <f>Weather_Site!D18</f>
        <v>34.299999999999997</v>
      </c>
      <c r="E19" s="66">
        <f>Weather_Site!E18</f>
        <v>14.3</v>
      </c>
      <c r="F19" s="66">
        <f>Weather_Site!F18</f>
        <v>261.8</v>
      </c>
      <c r="G19" s="66">
        <f>Weather_Site!G18</f>
        <v>28.2</v>
      </c>
      <c r="H19" s="66">
        <f>Weather_Site!I18</f>
        <v>0</v>
      </c>
      <c r="I19" s="66">
        <f>Weather_Site!J18</f>
        <v>0</v>
      </c>
      <c r="J19" s="51">
        <f t="shared" si="0"/>
        <v>3.2793002807821381</v>
      </c>
      <c r="K19" s="51">
        <f t="shared" si="1"/>
        <v>6.4900123380544343</v>
      </c>
      <c r="L19" s="48">
        <f>IF(Weather_Site!M18&lt;180,Weather_Site!M18+180,Weather_Site!M18-180)</f>
        <v>81.800000000000011</v>
      </c>
      <c r="M19" s="52">
        <f t="shared" si="2"/>
        <v>1613.3010543895919</v>
      </c>
      <c r="N19" s="51">
        <f t="shared" si="3"/>
        <v>5.9827095082915118</v>
      </c>
      <c r="O19" s="52">
        <f t="shared" si="4"/>
        <v>645.32042175583683</v>
      </c>
      <c r="P19" s="51">
        <f t="shared" si="5"/>
        <v>3.5896257049749072</v>
      </c>
      <c r="Q19" s="52">
        <f t="shared" si="6"/>
        <v>161.33010543895921</v>
      </c>
      <c r="R19" s="52">
        <f t="shared" si="7"/>
        <v>2.9913547541457559</v>
      </c>
      <c r="S19" s="52">
        <f t="shared" si="8"/>
        <v>18.666754132735342</v>
      </c>
      <c r="T19" s="54">
        <f t="shared" si="9"/>
        <v>0.99999967999481898</v>
      </c>
      <c r="U19">
        <f>0</f>
        <v>0</v>
      </c>
    </row>
    <row r="20" spans="1:21" x14ac:dyDescent="0.35">
      <c r="A20" s="66" t="str">
        <f>Weather_Site!A19</f>
        <v>Sat</v>
      </c>
      <c r="B20" s="67">
        <f>Weather_Site!B19</f>
        <v>36533</v>
      </c>
      <c r="C20" s="68">
        <f>Weather_Site!C19</f>
        <v>0.95833333333333337</v>
      </c>
      <c r="D20" s="66">
        <f>Weather_Site!D19</f>
        <v>31.2</v>
      </c>
      <c r="E20" s="66">
        <f>Weather_Site!E19</f>
        <v>16.3</v>
      </c>
      <c r="F20" s="66">
        <f>Weather_Site!F19</f>
        <v>257.7</v>
      </c>
      <c r="G20" s="66">
        <f>Weather_Site!G19</f>
        <v>26.3</v>
      </c>
      <c r="H20" s="66">
        <f>Weather_Site!I19</f>
        <v>0</v>
      </c>
      <c r="I20" s="66">
        <f>Weather_Site!J19</f>
        <v>0</v>
      </c>
      <c r="J20" s="51">
        <f t="shared" si="0"/>
        <v>2.6717920208702708</v>
      </c>
      <c r="K20" s="51">
        <f t="shared" si="1"/>
        <v>6.8950493804108275</v>
      </c>
      <c r="L20" s="48">
        <f>IF(Weather_Site!M19&lt;180,Weather_Site!M19+180,Weather_Site!M19-180)</f>
        <v>77.699999999999989</v>
      </c>
      <c r="M20" s="52">
        <f t="shared" si="2"/>
        <v>1457.6918851977762</v>
      </c>
      <c r="N20" s="51">
        <f t="shared" si="3"/>
        <v>5.7418760303166092</v>
      </c>
      <c r="O20" s="52">
        <f t="shared" si="4"/>
        <v>583.07675407911051</v>
      </c>
      <c r="P20" s="51">
        <f t="shared" si="5"/>
        <v>3.4451256181899654</v>
      </c>
      <c r="Q20" s="52">
        <f t="shared" si="6"/>
        <v>145.76918851977763</v>
      </c>
      <c r="R20" s="52">
        <f t="shared" si="7"/>
        <v>2.8709380151583046</v>
      </c>
      <c r="S20" s="52">
        <f t="shared" si="8"/>
        <v>16.832093390271115</v>
      </c>
      <c r="T20" s="54">
        <f t="shared" si="9"/>
        <v>0.99999923083130648</v>
      </c>
      <c r="U20">
        <f>0</f>
        <v>0</v>
      </c>
    </row>
    <row r="21" spans="1:21" x14ac:dyDescent="0.35">
      <c r="A21" s="66" t="str">
        <f>Weather_Site!A20</f>
        <v>Sun</v>
      </c>
      <c r="B21" s="67">
        <f>Weather_Site!B20</f>
        <v>36534</v>
      </c>
      <c r="C21" s="68">
        <f>Weather_Site!C20</f>
        <v>0</v>
      </c>
      <c r="D21" s="66">
        <f>Weather_Site!D20</f>
        <v>28.8</v>
      </c>
      <c r="E21" s="66">
        <f>Weather_Site!E20</f>
        <v>24.2</v>
      </c>
      <c r="F21" s="66">
        <f>Weather_Site!F20</f>
        <v>262.10000000000002</v>
      </c>
      <c r="G21" s="66">
        <f>Weather_Site!G20</f>
        <v>17.2</v>
      </c>
      <c r="H21" s="66">
        <f>Weather_Site!I20</f>
        <v>0</v>
      </c>
      <c r="I21" s="66">
        <f>Weather_Site!J20</f>
        <v>0</v>
      </c>
      <c r="J21" s="51">
        <f t="shared" si="0"/>
        <v>6.3247922546185009</v>
      </c>
      <c r="K21" s="51">
        <f t="shared" si="1"/>
        <v>7.3389520955839949</v>
      </c>
      <c r="L21" s="48">
        <f>IF(Weather_Site!M20&lt;180,Weather_Site!M20+180,Weather_Site!M20-180)</f>
        <v>82.100000000000023</v>
      </c>
      <c r="M21" s="52">
        <f t="shared" si="2"/>
        <v>825.71091550877065</v>
      </c>
      <c r="N21" s="51">
        <f t="shared" si="3"/>
        <v>4.5653832388757696</v>
      </c>
      <c r="O21" s="52">
        <f t="shared" si="4"/>
        <v>330.28436620350828</v>
      </c>
      <c r="P21" s="51">
        <f t="shared" si="5"/>
        <v>2.7392299433254617</v>
      </c>
      <c r="Q21" s="52">
        <f t="shared" si="6"/>
        <v>82.571091550877071</v>
      </c>
      <c r="R21" s="52">
        <f t="shared" si="7"/>
        <v>2.2826916194378848</v>
      </c>
      <c r="S21" s="52">
        <f t="shared" si="8"/>
        <v>9.4267864213547181</v>
      </c>
      <c r="T21" s="54">
        <f t="shared" si="9"/>
        <v>0.99995881436132794</v>
      </c>
      <c r="U21">
        <f>0</f>
        <v>0</v>
      </c>
    </row>
    <row r="22" spans="1:21" x14ac:dyDescent="0.35">
      <c r="A22" s="66" t="str">
        <f>Weather_Site!A21</f>
        <v>Sun</v>
      </c>
      <c r="B22" s="67">
        <f>Weather_Site!B21</f>
        <v>36534</v>
      </c>
      <c r="C22" s="68">
        <f>Weather_Site!C21</f>
        <v>4.1666666666666664E-2</v>
      </c>
      <c r="D22" s="66">
        <f>Weather_Site!D21</f>
        <v>27</v>
      </c>
      <c r="E22" s="66">
        <f>Weather_Site!E21</f>
        <v>32.9</v>
      </c>
      <c r="F22" s="66">
        <f>Weather_Site!F21</f>
        <v>249</v>
      </c>
      <c r="G22" s="66">
        <f>Weather_Site!G21</f>
        <v>18.5</v>
      </c>
      <c r="H22" s="66">
        <f>Weather_Site!I21</f>
        <v>0</v>
      </c>
      <c r="I22" s="66">
        <f>Weather_Site!J21</f>
        <v>0</v>
      </c>
      <c r="J22" s="51">
        <f t="shared" si="0"/>
        <v>9.2620023760785557</v>
      </c>
      <c r="K22" s="51">
        <f t="shared" si="1"/>
        <v>8.1141506445775242</v>
      </c>
      <c r="L22" s="48">
        <f>IF(Weather_Site!M21&lt;180,Weather_Site!M21+180,Weather_Site!M21-180)</f>
        <v>69</v>
      </c>
      <c r="M22" s="52">
        <f t="shared" si="2"/>
        <v>891.6506042461931</v>
      </c>
      <c r="N22" s="51">
        <f t="shared" si="3"/>
        <v>4.7070362093526148</v>
      </c>
      <c r="O22" s="52">
        <f t="shared" si="4"/>
        <v>356.66024169847725</v>
      </c>
      <c r="P22" s="51">
        <f t="shared" si="5"/>
        <v>2.8242217256115687</v>
      </c>
      <c r="Q22" s="52">
        <f t="shared" si="6"/>
        <v>89.165060424619313</v>
      </c>
      <c r="R22" s="52">
        <f t="shared" si="7"/>
        <v>2.3535181046763074</v>
      </c>
      <c r="S22" s="52">
        <f t="shared" si="8"/>
        <v>10.195245397788341</v>
      </c>
      <c r="T22" s="54">
        <f t="shared" si="9"/>
        <v>0.99997428052808834</v>
      </c>
      <c r="U22">
        <f>0</f>
        <v>0</v>
      </c>
    </row>
    <row r="23" spans="1:21" x14ac:dyDescent="0.35">
      <c r="A23" s="3" t="str">
        <f>Weather_Site!A22</f>
        <v>Sun</v>
      </c>
      <c r="B23" s="58">
        <f>Weather_Site!B22</f>
        <v>36534</v>
      </c>
      <c r="C23" s="59">
        <f>Weather_Site!C22</f>
        <v>8.3333333333333329E-2</v>
      </c>
      <c r="D23" s="3">
        <f>Weather_Site!D22</f>
        <v>25.2</v>
      </c>
      <c r="E23" s="3">
        <f>Weather_Site!E22</f>
        <v>40.200000000000003</v>
      </c>
      <c r="F23" s="3">
        <f>Weather_Site!F22</f>
        <v>247.3</v>
      </c>
      <c r="G23" s="3">
        <f>Weather_Site!G22</f>
        <v>19.100000000000001</v>
      </c>
      <c r="H23" s="3">
        <f>Weather_Site!I22</f>
        <v>0</v>
      </c>
      <c r="I23" s="3">
        <f>Weather_Site!J22</f>
        <v>0</v>
      </c>
      <c r="J23" s="32">
        <f t="shared" si="0"/>
        <v>10.649420895128912</v>
      </c>
      <c r="K23" s="32">
        <f t="shared" si="1"/>
        <v>9.1094916633413412</v>
      </c>
      <c r="L23" s="27">
        <f>IF(Weather_Site!M22&lt;180,Weather_Site!M22+180,Weather_Site!M22-180)</f>
        <v>67.300000000000011</v>
      </c>
      <c r="M23" s="33">
        <f t="shared" si="2"/>
        <v>907.59240306218146</v>
      </c>
      <c r="N23" s="32">
        <f t="shared" si="3"/>
        <v>4.7382965140220827</v>
      </c>
      <c r="O23" s="33">
        <f t="shared" si="4"/>
        <v>363.03696122487258</v>
      </c>
      <c r="P23" s="32">
        <f t="shared" si="5"/>
        <v>2.8429779084132494</v>
      </c>
      <c r="Q23" s="33">
        <f t="shared" si="6"/>
        <v>90.759240306218146</v>
      </c>
      <c r="R23" s="33">
        <f t="shared" si="7"/>
        <v>2.3691482570110414</v>
      </c>
      <c r="S23" s="33">
        <f t="shared" si="8"/>
        <v>10.381204594831326</v>
      </c>
      <c r="T23" s="31">
        <f t="shared" si="9"/>
        <v>0.99997766936783483</v>
      </c>
      <c r="U23">
        <f>0</f>
        <v>0</v>
      </c>
    </row>
    <row r="24" spans="1:21" x14ac:dyDescent="0.35">
      <c r="A24" s="3" t="str">
        <f>Weather_Site!A23</f>
        <v>Sun</v>
      </c>
      <c r="B24" s="58">
        <f>Weather_Site!B23</f>
        <v>36534</v>
      </c>
      <c r="C24" s="59">
        <f>Weather_Site!C23</f>
        <v>0.125</v>
      </c>
      <c r="D24" s="3">
        <f>Weather_Site!D23</f>
        <v>22.4</v>
      </c>
      <c r="E24" s="3">
        <f>Weather_Site!E23</f>
        <v>44.5</v>
      </c>
      <c r="F24" s="3">
        <f>Weather_Site!F23</f>
        <v>237.5</v>
      </c>
      <c r="G24" s="3">
        <f>Weather_Site!G23</f>
        <v>25.7</v>
      </c>
      <c r="H24" s="3">
        <f>Weather_Site!I23</f>
        <v>0</v>
      </c>
      <c r="I24" s="3">
        <f>Weather_Site!J23</f>
        <v>0</v>
      </c>
      <c r="J24" s="32">
        <f t="shared" si="0"/>
        <v>9.6643601835515938</v>
      </c>
      <c r="K24" s="32">
        <f t="shared" si="1"/>
        <v>10.278976395429241</v>
      </c>
      <c r="L24" s="27">
        <f>IF(Weather_Site!M23&lt;180,Weather_Site!M23+180,Weather_Site!M23-180)</f>
        <v>57.5</v>
      </c>
      <c r="M24" s="33">
        <f t="shared" si="2"/>
        <v>1302.5495198247545</v>
      </c>
      <c r="N24" s="32">
        <f t="shared" si="3"/>
        <v>5.477563046426063</v>
      </c>
      <c r="O24" s="33">
        <f t="shared" si="4"/>
        <v>521.01980792990184</v>
      </c>
      <c r="P24" s="32">
        <f t="shared" si="5"/>
        <v>3.2865378278556379</v>
      </c>
      <c r="Q24" s="33">
        <f t="shared" si="6"/>
        <v>130.25495198247546</v>
      </c>
      <c r="R24" s="33">
        <f t="shared" si="7"/>
        <v>2.7387815232130315</v>
      </c>
      <c r="S24" s="33">
        <f t="shared" si="8"/>
        <v>15.006838515502576</v>
      </c>
      <c r="T24" s="31">
        <f t="shared" si="9"/>
        <v>0.99999843798018839</v>
      </c>
      <c r="U24">
        <f>0</f>
        <v>0</v>
      </c>
    </row>
    <row r="25" spans="1:21" x14ac:dyDescent="0.35">
      <c r="A25" s="3" t="str">
        <f>Weather_Site!A24</f>
        <v>Sun</v>
      </c>
      <c r="B25" s="58">
        <f>Weather_Site!B24</f>
        <v>36534</v>
      </c>
      <c r="C25" s="59">
        <f>Weather_Site!C24</f>
        <v>0.16666666666666666</v>
      </c>
      <c r="D25" s="3">
        <f>Weather_Site!D24</f>
        <v>18.399999999999999</v>
      </c>
      <c r="E25" s="3">
        <f>Weather_Site!E24</f>
        <v>48.4</v>
      </c>
      <c r="F25" s="3">
        <f>Weather_Site!F24</f>
        <v>245.7</v>
      </c>
      <c r="G25" s="3">
        <f>Weather_Site!G24</f>
        <v>21.5</v>
      </c>
      <c r="H25" s="3">
        <f>Weather_Site!I24</f>
        <v>0</v>
      </c>
      <c r="I25" s="3">
        <f>Weather_Site!J24</f>
        <v>0</v>
      </c>
      <c r="J25" s="32">
        <f t="shared" si="0"/>
        <v>7.2878215652834228</v>
      </c>
      <c r="K25" s="32">
        <f t="shared" si="1"/>
        <v>11.976610350553097</v>
      </c>
      <c r="L25" s="27">
        <f>IF(Weather_Site!M24&lt;180,Weather_Site!M24+180,Weather_Site!M24-180)</f>
        <v>65.699999999999989</v>
      </c>
      <c r="M25" s="33">
        <f t="shared" si="2"/>
        <v>988.8445282638794</v>
      </c>
      <c r="N25" s="32">
        <f t="shared" si="3"/>
        <v>4.8974917293658722</v>
      </c>
      <c r="O25" s="33">
        <f t="shared" si="4"/>
        <v>395.53781130555177</v>
      </c>
      <c r="P25" s="32">
        <f t="shared" si="5"/>
        <v>2.9384950376195231</v>
      </c>
      <c r="Q25" s="33">
        <f t="shared" si="6"/>
        <v>98.884452826387943</v>
      </c>
      <c r="R25" s="33">
        <f t="shared" si="7"/>
        <v>2.4487458646829361</v>
      </c>
      <c r="S25" s="33">
        <f t="shared" si="8"/>
        <v>11.32999338425949</v>
      </c>
      <c r="T25" s="31">
        <f t="shared" si="9"/>
        <v>0.99998860163576098</v>
      </c>
      <c r="U25">
        <f>0</f>
        <v>0</v>
      </c>
    </row>
    <row r="26" spans="1:21" x14ac:dyDescent="0.35">
      <c r="A26" s="3" t="str">
        <f>Weather_Site!A25</f>
        <v>Sun</v>
      </c>
      <c r="B26" s="58">
        <f>Weather_Site!B25</f>
        <v>36534</v>
      </c>
      <c r="C26" s="59">
        <f>Weather_Site!C25</f>
        <v>0.20833333333333334</v>
      </c>
      <c r="D26" s="3">
        <f>Weather_Site!D25</f>
        <v>16</v>
      </c>
      <c r="E26" s="3">
        <f>Weather_Site!E25</f>
        <v>48.7</v>
      </c>
      <c r="F26" s="3">
        <f>Weather_Site!F25</f>
        <v>248.9</v>
      </c>
      <c r="G26" s="3">
        <f>Weather_Site!G25</f>
        <v>20.6</v>
      </c>
      <c r="H26" s="3">
        <f>Weather_Site!I25</f>
        <v>0</v>
      </c>
      <c r="I26" s="3">
        <f>Weather_Site!J25</f>
        <v>0</v>
      </c>
      <c r="J26" s="32">
        <f t="shared" si="0"/>
        <v>5.1954068736208683</v>
      </c>
      <c r="K26" s="32">
        <f t="shared" si="1"/>
        <v>12.813177317295086</v>
      </c>
      <c r="L26" s="27">
        <f>IF(Weather_Site!M25&lt;180,Weather_Site!M25+180,Weather_Site!M25-180)</f>
        <v>68.900000000000006</v>
      </c>
      <c r="M26" s="33">
        <f t="shared" si="2"/>
        <v>916.04200418147468</v>
      </c>
      <c r="N26" s="32">
        <f t="shared" si="3"/>
        <v>4.7467615403109509</v>
      </c>
      <c r="O26" s="33">
        <f t="shared" si="4"/>
        <v>366.41680167258988</v>
      </c>
      <c r="P26" s="32">
        <f t="shared" si="5"/>
        <v>2.8480569241865705</v>
      </c>
      <c r="Q26" s="33">
        <f t="shared" si="6"/>
        <v>91.604200418147471</v>
      </c>
      <c r="R26" s="33">
        <f t="shared" si="7"/>
        <v>2.3733807701554754</v>
      </c>
      <c r="S26" s="33">
        <f t="shared" si="8"/>
        <v>10.479794758110991</v>
      </c>
      <c r="T26" s="31">
        <f t="shared" si="9"/>
        <v>0.9999816118942404</v>
      </c>
      <c r="U26">
        <f>0</f>
        <v>0</v>
      </c>
    </row>
    <row r="27" spans="1:21" x14ac:dyDescent="0.35">
      <c r="A27" s="3" t="str">
        <f>Weather_Site!A26</f>
        <v>Sun</v>
      </c>
      <c r="B27" s="58">
        <f>Weather_Site!B26</f>
        <v>36534</v>
      </c>
      <c r="C27" s="59">
        <f>Weather_Site!C26</f>
        <v>0.25</v>
      </c>
      <c r="D27" s="3">
        <f>Weather_Site!D26</f>
        <v>14.4</v>
      </c>
      <c r="E27" s="3">
        <f>Weather_Site!E26</f>
        <v>51</v>
      </c>
      <c r="F27" s="3">
        <f>Weather_Site!F26</f>
        <v>246.5</v>
      </c>
      <c r="G27" s="3">
        <f>Weather_Site!G26</f>
        <v>21.1</v>
      </c>
      <c r="H27" s="3">
        <f>Weather_Site!I26</f>
        <v>0</v>
      </c>
      <c r="I27" s="3">
        <f>Weather_Site!J26</f>
        <v>0</v>
      </c>
      <c r="J27" s="32">
        <f t="shared" si="0"/>
        <v>4.3894410608311318</v>
      </c>
      <c r="K27" s="32">
        <f t="shared" si="1"/>
        <v>13.780138564635312</v>
      </c>
      <c r="L27" s="27">
        <f>IF(Weather_Site!M26&lt;180,Weather_Site!M26+180,Weather_Site!M26-180)</f>
        <v>66.5</v>
      </c>
      <c r="M27" s="33">
        <f t="shared" si="2"/>
        <v>923.39157028865179</v>
      </c>
      <c r="N27" s="32">
        <f t="shared" si="3"/>
        <v>4.7596421104713169</v>
      </c>
      <c r="O27" s="33">
        <f t="shared" si="4"/>
        <v>369.35662811546075</v>
      </c>
      <c r="P27" s="32">
        <f t="shared" si="5"/>
        <v>2.8557852662827901</v>
      </c>
      <c r="Q27" s="33">
        <f t="shared" si="6"/>
        <v>92.339157028865188</v>
      </c>
      <c r="R27" s="33">
        <f t="shared" si="7"/>
        <v>2.3798210552356585</v>
      </c>
      <c r="S27" s="33">
        <f t="shared" si="8"/>
        <v>10.565564482246376</v>
      </c>
      <c r="T27" s="31">
        <f t="shared" si="9"/>
        <v>0.99998321540253265</v>
      </c>
      <c r="U27">
        <f>0</f>
        <v>0</v>
      </c>
    </row>
    <row r="28" spans="1:21" x14ac:dyDescent="0.35">
      <c r="A28" s="66" t="str">
        <f>Weather_Site!A27</f>
        <v>Sun</v>
      </c>
      <c r="B28" s="67">
        <f>Weather_Site!B27</f>
        <v>36534</v>
      </c>
      <c r="C28" s="68">
        <f>Weather_Site!C27</f>
        <v>0.29166666666666669</v>
      </c>
      <c r="D28" s="66">
        <f>Weather_Site!D27</f>
        <v>14.3</v>
      </c>
      <c r="E28" s="66">
        <f>Weather_Site!E27</f>
        <v>55</v>
      </c>
      <c r="F28" s="66">
        <f>Weather_Site!F27</f>
        <v>240</v>
      </c>
      <c r="G28" s="66">
        <f>Weather_Site!G27</f>
        <v>27.7</v>
      </c>
      <c r="H28" s="66">
        <f>Weather_Site!I27</f>
        <v>0</v>
      </c>
      <c r="I28" s="66">
        <f>Weather_Site!J27</f>
        <v>0</v>
      </c>
      <c r="J28" s="51">
        <f t="shared" si="0"/>
        <v>5.3714390224776025</v>
      </c>
      <c r="K28" s="51">
        <f t="shared" si="1"/>
        <v>14.587339289390941</v>
      </c>
      <c r="L28" s="48">
        <f>IF(Weather_Site!M27&lt;180,Weather_Site!M27+180,Weather_Site!M27-180)</f>
        <v>60</v>
      </c>
      <c r="M28" s="52">
        <f t="shared" si="2"/>
        <v>1294.3755535364317</v>
      </c>
      <c r="N28" s="51">
        <f t="shared" si="3"/>
        <v>5.4512834474902325</v>
      </c>
      <c r="O28" s="52">
        <f t="shared" si="4"/>
        <v>517.75022141457271</v>
      </c>
      <c r="P28" s="51">
        <f t="shared" si="5"/>
        <v>3.2707700684941394</v>
      </c>
      <c r="Q28" s="52">
        <f t="shared" si="6"/>
        <v>129.43755535364318</v>
      </c>
      <c r="R28" s="52">
        <f t="shared" si="7"/>
        <v>2.7256417237451163</v>
      </c>
      <c r="S28" s="52">
        <f t="shared" si="8"/>
        <v>14.910787785557545</v>
      </c>
      <c r="T28" s="54">
        <f t="shared" si="9"/>
        <v>0.99999878881366244</v>
      </c>
      <c r="U28">
        <f>0</f>
        <v>0</v>
      </c>
    </row>
    <row r="29" spans="1:21" x14ac:dyDescent="0.35">
      <c r="A29" s="66" t="str">
        <f>Weather_Site!A28</f>
        <v>Sun</v>
      </c>
      <c r="B29" s="67">
        <f>Weather_Site!B28</f>
        <v>36534</v>
      </c>
      <c r="C29" s="68">
        <f>Weather_Site!C28</f>
        <v>0.33333333333333331</v>
      </c>
      <c r="D29" s="66">
        <f>Weather_Site!D28</f>
        <v>15.8</v>
      </c>
      <c r="E29" s="66">
        <f>Weather_Site!E28</f>
        <v>52</v>
      </c>
      <c r="F29" s="66">
        <f>Weather_Site!F28</f>
        <v>220</v>
      </c>
      <c r="G29" s="66">
        <f>Weather_Site!G28</f>
        <v>24.1</v>
      </c>
      <c r="H29" s="66">
        <f>Weather_Site!I28</f>
        <v>0</v>
      </c>
      <c r="I29" s="66">
        <f>Weather_Site!J28</f>
        <v>0</v>
      </c>
      <c r="J29" s="51">
        <f t="shared" si="0"/>
        <v>5.9499171631871945</v>
      </c>
      <c r="K29" s="51">
        <f t="shared" si="1"/>
        <v>13.451120603665968</v>
      </c>
      <c r="L29" s="48">
        <f>IF(Weather_Site!M28&lt;180,Weather_Site!M28+180,Weather_Site!M28-180)</f>
        <v>40</v>
      </c>
      <c r="M29" s="52">
        <f t="shared" si="2"/>
        <v>1108.3161515156451</v>
      </c>
      <c r="N29" s="51">
        <f t="shared" si="3"/>
        <v>5.1238772057138746</v>
      </c>
      <c r="O29" s="52">
        <f t="shared" si="4"/>
        <v>443.32646060625802</v>
      </c>
      <c r="P29" s="51">
        <f t="shared" si="5"/>
        <v>3.0743263234283247</v>
      </c>
      <c r="Q29" s="52">
        <f t="shared" si="6"/>
        <v>110.83161515156451</v>
      </c>
      <c r="R29" s="52">
        <f t="shared" si="7"/>
        <v>2.5619386028569373</v>
      </c>
      <c r="S29" s="52">
        <f t="shared" si="8"/>
        <v>12.727878378857961</v>
      </c>
      <c r="T29" s="54">
        <f t="shared" si="9"/>
        <v>0.99999536965022839</v>
      </c>
      <c r="U29">
        <f>0</f>
        <v>0</v>
      </c>
    </row>
    <row r="30" spans="1:21" x14ac:dyDescent="0.35">
      <c r="A30" s="66" t="str">
        <f>Weather_Site!A29</f>
        <v>Sun</v>
      </c>
      <c r="B30" s="67">
        <f>Weather_Site!B29</f>
        <v>36534</v>
      </c>
      <c r="C30" s="68">
        <f>Weather_Site!C29</f>
        <v>0.375</v>
      </c>
      <c r="D30" s="66">
        <f>Weather_Site!D29</f>
        <v>17.7</v>
      </c>
      <c r="E30" s="66">
        <f>Weather_Site!E29</f>
        <v>42</v>
      </c>
      <c r="F30" s="66">
        <f>Weather_Site!F29</f>
        <v>230</v>
      </c>
      <c r="G30" s="66">
        <f>Weather_Site!G29</f>
        <v>22.3</v>
      </c>
      <c r="H30" s="66">
        <f>Weather_Site!I29</f>
        <v>0</v>
      </c>
      <c r="I30" s="66">
        <f>Weather_Site!J29</f>
        <v>0</v>
      </c>
      <c r="J30" s="51">
        <f t="shared" si="0"/>
        <v>4.6241439587263926</v>
      </c>
      <c r="K30" s="51">
        <f t="shared" si="1"/>
        <v>11.288392624403645</v>
      </c>
      <c r="L30" s="48">
        <f>IF(Weather_Site!M29&lt;180,Weather_Site!M29+180,Weather_Site!M29-180)</f>
        <v>50</v>
      </c>
      <c r="M30" s="52">
        <f t="shared" si="2"/>
        <v>1054.92991672573</v>
      </c>
      <c r="N30" s="51">
        <f t="shared" si="3"/>
        <v>5.0286766208541209</v>
      </c>
      <c r="O30" s="52">
        <f t="shared" si="4"/>
        <v>421.97196669029199</v>
      </c>
      <c r="P30" s="51">
        <f t="shared" si="5"/>
        <v>3.0172059725124725</v>
      </c>
      <c r="Q30" s="52">
        <f t="shared" si="6"/>
        <v>105.492991672573</v>
      </c>
      <c r="R30" s="52">
        <f t="shared" si="7"/>
        <v>2.5143383104270605</v>
      </c>
      <c r="S30" s="52">
        <f t="shared" si="8"/>
        <v>12.102836380957534</v>
      </c>
      <c r="T30" s="54">
        <f t="shared" si="9"/>
        <v>0.99999252040950493</v>
      </c>
      <c r="U30">
        <f>0</f>
        <v>0</v>
      </c>
    </row>
    <row r="31" spans="1:21" x14ac:dyDescent="0.35">
      <c r="A31" s="66" t="str">
        <f>Weather_Site!A30</f>
        <v>Sat</v>
      </c>
      <c r="B31" s="67">
        <f>Weather_Site!B30</f>
        <v>0</v>
      </c>
      <c r="C31" s="68">
        <f>Weather_Site!C30</f>
        <v>0</v>
      </c>
      <c r="D31" s="66">
        <f>Weather_Site!D30</f>
        <v>0</v>
      </c>
      <c r="E31" s="66">
        <f>Weather_Site!E30</f>
        <v>0</v>
      </c>
      <c r="F31" s="66">
        <f>Weather_Site!F30</f>
        <v>0</v>
      </c>
      <c r="G31" s="66">
        <f>Weather_Site!G30</f>
        <v>0</v>
      </c>
      <c r="H31" s="66">
        <f>Weather_Site!I30</f>
        <v>0</v>
      </c>
      <c r="I31" s="66">
        <f>Weather_Site!J30</f>
        <v>0</v>
      </c>
      <c r="J31" s="51" t="e">
        <f t="shared" si="0"/>
        <v>#NUM!</v>
      </c>
      <c r="K31" s="51" t="e">
        <f t="shared" si="1"/>
        <v>#NUM!</v>
      </c>
      <c r="L31" s="48">
        <f>IF(Weather_Site!M30&lt;180,Weather_Site!M30+180,Weather_Site!M30-180)</f>
        <v>180</v>
      </c>
      <c r="M31" s="52" t="e">
        <f t="shared" si="2"/>
        <v>#NUM!</v>
      </c>
      <c r="N31" s="51" t="e">
        <f t="shared" si="3"/>
        <v>#NUM!</v>
      </c>
      <c r="O31" s="52" t="e">
        <f t="shared" si="4"/>
        <v>#NUM!</v>
      </c>
      <c r="P31" s="51" t="e">
        <f t="shared" si="5"/>
        <v>#NUM!</v>
      </c>
      <c r="Q31" s="52" t="e">
        <f t="shared" si="6"/>
        <v>#NUM!</v>
      </c>
      <c r="R31" s="52" t="e">
        <f t="shared" si="7"/>
        <v>#NUM!</v>
      </c>
      <c r="S31" s="52" t="e">
        <f t="shared" si="8"/>
        <v>#NUM!</v>
      </c>
      <c r="T31" s="54" t="e">
        <f t="shared" si="9"/>
        <v>#NUM!</v>
      </c>
      <c r="U31">
        <f>0</f>
        <v>0</v>
      </c>
    </row>
    <row r="32" spans="1:21" x14ac:dyDescent="0.35">
      <c r="A32" s="66" t="str">
        <f>Weather_Site!A31</f>
        <v>Sat</v>
      </c>
      <c r="B32" s="67">
        <f>Weather_Site!B31</f>
        <v>0</v>
      </c>
      <c r="C32" s="68">
        <f>Weather_Site!C31</f>
        <v>0</v>
      </c>
      <c r="D32" s="66">
        <f>Weather_Site!D31</f>
        <v>0</v>
      </c>
      <c r="E32" s="66">
        <f>Weather_Site!E31</f>
        <v>0</v>
      </c>
      <c r="F32" s="66">
        <f>Weather_Site!F31</f>
        <v>0</v>
      </c>
      <c r="G32" s="66">
        <f>Weather_Site!G31</f>
        <v>0</v>
      </c>
      <c r="H32" s="66">
        <f>Weather_Site!I31</f>
        <v>0</v>
      </c>
      <c r="I32" s="66">
        <f>Weather_Site!J31</f>
        <v>0</v>
      </c>
      <c r="J32" s="51" t="e">
        <f t="shared" si="0"/>
        <v>#NUM!</v>
      </c>
      <c r="K32" s="51" t="e">
        <f t="shared" si="1"/>
        <v>#NUM!</v>
      </c>
      <c r="L32" s="48">
        <f>IF(Weather_Site!M31&lt;180,Weather_Site!M31+180,Weather_Site!M31-180)</f>
        <v>180</v>
      </c>
      <c r="M32" s="52" t="e">
        <f t="shared" si="2"/>
        <v>#NUM!</v>
      </c>
      <c r="N32" s="51" t="e">
        <f t="shared" si="3"/>
        <v>#NUM!</v>
      </c>
      <c r="O32" s="52" t="e">
        <f t="shared" si="4"/>
        <v>#NUM!</v>
      </c>
      <c r="P32" s="51" t="e">
        <f t="shared" si="5"/>
        <v>#NUM!</v>
      </c>
      <c r="Q32" s="52" t="e">
        <f t="shared" si="6"/>
        <v>#NUM!</v>
      </c>
      <c r="R32" s="52" t="e">
        <f t="shared" si="7"/>
        <v>#NUM!</v>
      </c>
      <c r="S32" s="52" t="e">
        <f t="shared" si="8"/>
        <v>#NUM!</v>
      </c>
      <c r="T32" s="54" t="e">
        <f t="shared" si="9"/>
        <v>#NUM!</v>
      </c>
      <c r="U32">
        <f>0</f>
        <v>0</v>
      </c>
    </row>
    <row r="33" spans="1:21" x14ac:dyDescent="0.35">
      <c r="A33" s="3" t="str">
        <f>Weather_Site!A32</f>
        <v>Sat</v>
      </c>
      <c r="B33" s="58">
        <f>Weather_Site!B32</f>
        <v>0</v>
      </c>
      <c r="C33" s="59">
        <f>Weather_Site!C32</f>
        <v>0</v>
      </c>
      <c r="D33" s="3">
        <f>Weather_Site!D32</f>
        <v>0</v>
      </c>
      <c r="E33" s="3">
        <f>Weather_Site!E32</f>
        <v>0</v>
      </c>
      <c r="F33" s="3">
        <f>Weather_Site!F32</f>
        <v>0</v>
      </c>
      <c r="G33" s="3">
        <f>Weather_Site!G32</f>
        <v>0</v>
      </c>
      <c r="H33" s="3">
        <f>Weather_Site!I32</f>
        <v>0</v>
      </c>
      <c r="I33" s="3">
        <f>Weather_Site!J32</f>
        <v>0</v>
      </c>
      <c r="J33" s="32" t="e">
        <f t="shared" si="0"/>
        <v>#NUM!</v>
      </c>
      <c r="K33" s="32" t="e">
        <f t="shared" si="1"/>
        <v>#NUM!</v>
      </c>
      <c r="L33" s="27">
        <f>IF(Weather_Site!M32&lt;180,Weather_Site!M32+180,Weather_Site!M32-180)</f>
        <v>180</v>
      </c>
      <c r="M33" s="33" t="e">
        <f t="shared" si="2"/>
        <v>#NUM!</v>
      </c>
      <c r="N33" s="32" t="e">
        <f t="shared" si="3"/>
        <v>#NUM!</v>
      </c>
      <c r="O33" s="33" t="e">
        <f t="shared" si="4"/>
        <v>#NUM!</v>
      </c>
      <c r="P33" s="32" t="e">
        <f t="shared" si="5"/>
        <v>#NUM!</v>
      </c>
      <c r="Q33" s="33" t="e">
        <f t="shared" si="6"/>
        <v>#NUM!</v>
      </c>
      <c r="R33" s="33" t="e">
        <f t="shared" si="7"/>
        <v>#NUM!</v>
      </c>
      <c r="S33" s="33" t="e">
        <f t="shared" si="8"/>
        <v>#NUM!</v>
      </c>
      <c r="T33" s="31" t="e">
        <f t="shared" si="9"/>
        <v>#NUM!</v>
      </c>
      <c r="U33">
        <f>0</f>
        <v>0</v>
      </c>
    </row>
    <row r="34" spans="1:21" x14ac:dyDescent="0.35">
      <c r="A34" s="3" t="str">
        <f>Weather_Site!A33</f>
        <v>Sat</v>
      </c>
      <c r="B34" s="58">
        <f>Weather_Site!B33</f>
        <v>0</v>
      </c>
      <c r="C34" s="59">
        <f>Weather_Site!C33</f>
        <v>0</v>
      </c>
      <c r="D34" s="3">
        <f>Weather_Site!D33</f>
        <v>0</v>
      </c>
      <c r="E34" s="3">
        <f>Weather_Site!E33</f>
        <v>0</v>
      </c>
      <c r="F34" s="3">
        <f>Weather_Site!F33</f>
        <v>0</v>
      </c>
      <c r="G34" s="3">
        <f>Weather_Site!G33</f>
        <v>0</v>
      </c>
      <c r="H34" s="3">
        <f>Weather_Site!I33</f>
        <v>0</v>
      </c>
      <c r="I34" s="3">
        <f>Weather_Site!J33</f>
        <v>0</v>
      </c>
      <c r="J34" s="32" t="e">
        <f t="shared" si="0"/>
        <v>#NUM!</v>
      </c>
      <c r="K34" s="32" t="e">
        <f t="shared" si="1"/>
        <v>#NUM!</v>
      </c>
      <c r="L34" s="27">
        <f>IF(Weather_Site!M33&lt;180,Weather_Site!M33+180,Weather_Site!M33-180)</f>
        <v>180</v>
      </c>
      <c r="M34" s="33" t="e">
        <f t="shared" si="2"/>
        <v>#NUM!</v>
      </c>
      <c r="N34" s="32" t="e">
        <f t="shared" si="3"/>
        <v>#NUM!</v>
      </c>
      <c r="O34" s="33" t="e">
        <f t="shared" si="4"/>
        <v>#NUM!</v>
      </c>
      <c r="P34" s="32" t="e">
        <f t="shared" si="5"/>
        <v>#NUM!</v>
      </c>
      <c r="Q34" s="33" t="e">
        <f t="shared" si="6"/>
        <v>#NUM!</v>
      </c>
      <c r="R34" s="33" t="e">
        <f t="shared" si="7"/>
        <v>#NUM!</v>
      </c>
      <c r="S34" s="33" t="e">
        <f t="shared" si="8"/>
        <v>#NUM!</v>
      </c>
      <c r="T34" s="31" t="e">
        <f t="shared" si="9"/>
        <v>#NUM!</v>
      </c>
      <c r="U34">
        <f>0</f>
        <v>0</v>
      </c>
    </row>
    <row r="35" spans="1:21" x14ac:dyDescent="0.35">
      <c r="A35" s="3" t="str">
        <f>Weather_Site!A34</f>
        <v>Sat</v>
      </c>
      <c r="B35" s="58">
        <f>Weather_Site!B34</f>
        <v>0</v>
      </c>
      <c r="C35" s="59">
        <f>Weather_Site!C34</f>
        <v>0</v>
      </c>
      <c r="D35" s="3">
        <f>Weather_Site!D34</f>
        <v>0</v>
      </c>
      <c r="E35" s="3">
        <f>Weather_Site!E34</f>
        <v>0</v>
      </c>
      <c r="F35" s="3">
        <f>Weather_Site!F34</f>
        <v>0</v>
      </c>
      <c r="G35" s="3">
        <f>Weather_Site!G34</f>
        <v>0</v>
      </c>
      <c r="H35" s="3">
        <f>Weather_Site!I34</f>
        <v>0</v>
      </c>
      <c r="I35" s="3">
        <f>Weather_Site!J34</f>
        <v>0</v>
      </c>
      <c r="J35" s="32" t="e">
        <f t="shared" si="0"/>
        <v>#NUM!</v>
      </c>
      <c r="K35" s="32" t="e">
        <f t="shared" si="1"/>
        <v>#NUM!</v>
      </c>
      <c r="L35" s="27">
        <f>IF(Weather_Site!M34&lt;180,Weather_Site!M34+180,Weather_Site!M34-180)</f>
        <v>180</v>
      </c>
      <c r="M35" s="33" t="e">
        <f t="shared" si="2"/>
        <v>#NUM!</v>
      </c>
      <c r="N35" s="32" t="e">
        <f t="shared" si="3"/>
        <v>#NUM!</v>
      </c>
      <c r="O35" s="33" t="e">
        <f t="shared" si="4"/>
        <v>#NUM!</v>
      </c>
      <c r="P35" s="32" t="e">
        <f t="shared" si="5"/>
        <v>#NUM!</v>
      </c>
      <c r="Q35" s="33" t="e">
        <f t="shared" si="6"/>
        <v>#NUM!</v>
      </c>
      <c r="R35" s="33" t="e">
        <f t="shared" si="7"/>
        <v>#NUM!</v>
      </c>
      <c r="S35" s="33" t="e">
        <f t="shared" si="8"/>
        <v>#NUM!</v>
      </c>
      <c r="T35" s="31" t="e">
        <f t="shared" si="9"/>
        <v>#NUM!</v>
      </c>
      <c r="U35">
        <f>0</f>
        <v>0</v>
      </c>
    </row>
    <row r="36" spans="1:21" x14ac:dyDescent="0.35">
      <c r="A36" s="3" t="str">
        <f>Weather_Site!A35</f>
        <v>Sat</v>
      </c>
      <c r="B36" s="58">
        <f>Weather_Site!B35</f>
        <v>0</v>
      </c>
      <c r="C36" s="59">
        <f>Weather_Site!C35</f>
        <v>0</v>
      </c>
      <c r="D36" s="3">
        <f>Weather_Site!D35</f>
        <v>0</v>
      </c>
      <c r="E36" s="3">
        <f>Weather_Site!E35</f>
        <v>0</v>
      </c>
      <c r="F36" s="3">
        <f>Weather_Site!F35</f>
        <v>0</v>
      </c>
      <c r="G36" s="3">
        <f>Weather_Site!G35</f>
        <v>0</v>
      </c>
      <c r="H36" s="3">
        <f>Weather_Site!I35</f>
        <v>0</v>
      </c>
      <c r="I36" s="3">
        <f>Weather_Site!J35</f>
        <v>0</v>
      </c>
      <c r="J36" s="32" t="e">
        <f t="shared" si="0"/>
        <v>#NUM!</v>
      </c>
      <c r="K36" s="32" t="e">
        <f t="shared" si="1"/>
        <v>#NUM!</v>
      </c>
      <c r="L36" s="27">
        <f>IF(Weather_Site!M35&lt;180,Weather_Site!M35+180,Weather_Site!M35-180)</f>
        <v>180</v>
      </c>
      <c r="M36" s="33" t="e">
        <f t="shared" si="2"/>
        <v>#NUM!</v>
      </c>
      <c r="N36" s="32" t="e">
        <f t="shared" si="3"/>
        <v>#NUM!</v>
      </c>
      <c r="O36" s="33" t="e">
        <f t="shared" si="4"/>
        <v>#NUM!</v>
      </c>
      <c r="P36" s="32" t="e">
        <f t="shared" si="5"/>
        <v>#NUM!</v>
      </c>
      <c r="Q36" s="33" t="e">
        <f t="shared" si="6"/>
        <v>#NUM!</v>
      </c>
      <c r="R36" s="33" t="e">
        <f t="shared" si="7"/>
        <v>#NUM!</v>
      </c>
      <c r="S36" s="33" t="e">
        <f t="shared" si="8"/>
        <v>#NUM!</v>
      </c>
      <c r="T36" s="31" t="e">
        <f t="shared" si="9"/>
        <v>#NUM!</v>
      </c>
      <c r="U36">
        <f>0</f>
        <v>0</v>
      </c>
    </row>
    <row r="37" spans="1:21" x14ac:dyDescent="0.35">
      <c r="A37" s="3" t="str">
        <f>Weather_Site!A36</f>
        <v>Sat</v>
      </c>
      <c r="B37" s="58">
        <f>Weather_Site!B36</f>
        <v>0</v>
      </c>
      <c r="C37" s="59">
        <f>Weather_Site!C36</f>
        <v>0</v>
      </c>
      <c r="D37" s="3">
        <f>Weather_Site!D36</f>
        <v>0</v>
      </c>
      <c r="E37" s="3">
        <f>Weather_Site!E36</f>
        <v>0</v>
      </c>
      <c r="F37" s="3">
        <f>Weather_Site!F36</f>
        <v>0</v>
      </c>
      <c r="G37" s="3">
        <f>Weather_Site!G36</f>
        <v>0</v>
      </c>
      <c r="H37" s="3">
        <f>Weather_Site!I36</f>
        <v>0</v>
      </c>
      <c r="I37" s="3">
        <f>Weather_Site!J36</f>
        <v>0</v>
      </c>
      <c r="J37" s="32" t="e">
        <f t="shared" si="0"/>
        <v>#NUM!</v>
      </c>
      <c r="K37" s="32" t="e">
        <f t="shared" si="1"/>
        <v>#NUM!</v>
      </c>
      <c r="L37" s="27">
        <f>IF(Weather_Site!M36&lt;180,Weather_Site!M36+180,Weather_Site!M36-180)</f>
        <v>180</v>
      </c>
      <c r="M37" s="33" t="e">
        <f t="shared" si="2"/>
        <v>#NUM!</v>
      </c>
      <c r="N37" s="32" t="e">
        <f t="shared" si="3"/>
        <v>#NUM!</v>
      </c>
      <c r="O37" s="33" t="e">
        <f t="shared" si="4"/>
        <v>#NUM!</v>
      </c>
      <c r="P37" s="32" t="e">
        <f t="shared" si="5"/>
        <v>#NUM!</v>
      </c>
      <c r="Q37" s="33" t="e">
        <f t="shared" si="6"/>
        <v>#NUM!</v>
      </c>
      <c r="R37" s="33" t="e">
        <f t="shared" si="7"/>
        <v>#NUM!</v>
      </c>
      <c r="S37" s="33" t="e">
        <f t="shared" si="8"/>
        <v>#NUM!</v>
      </c>
      <c r="T37" s="31" t="e">
        <f t="shared" si="9"/>
        <v>#NUM!</v>
      </c>
      <c r="U37">
        <f>0</f>
        <v>0</v>
      </c>
    </row>
    <row r="38" spans="1:21" x14ac:dyDescent="0.35">
      <c r="A38" s="66" t="str">
        <f>Weather_Site!A37</f>
        <v>Sat</v>
      </c>
      <c r="B38" s="67">
        <f>Weather_Site!B37</f>
        <v>0</v>
      </c>
      <c r="C38" s="68">
        <f>Weather_Site!C37</f>
        <v>0</v>
      </c>
      <c r="D38" s="66">
        <f>Weather_Site!D37</f>
        <v>0</v>
      </c>
      <c r="E38" s="66">
        <f>Weather_Site!E37</f>
        <v>0</v>
      </c>
      <c r="F38" s="66">
        <f>Weather_Site!F37</f>
        <v>0</v>
      </c>
      <c r="G38" s="66">
        <f>Weather_Site!G37</f>
        <v>0</v>
      </c>
      <c r="H38" s="66">
        <f>Weather_Site!I37</f>
        <v>0</v>
      </c>
      <c r="I38" s="66">
        <f>Weather_Site!J37</f>
        <v>0</v>
      </c>
      <c r="J38" s="51" t="e">
        <f t="shared" si="0"/>
        <v>#NUM!</v>
      </c>
      <c r="K38" s="51" t="e">
        <f t="shared" si="1"/>
        <v>#NUM!</v>
      </c>
      <c r="L38" s="48">
        <f>IF(Weather_Site!M37&lt;180,Weather_Site!M37+180,Weather_Site!M37-180)</f>
        <v>180</v>
      </c>
      <c r="M38" s="52" t="e">
        <f t="shared" si="2"/>
        <v>#NUM!</v>
      </c>
      <c r="N38" s="51" t="e">
        <f t="shared" si="3"/>
        <v>#NUM!</v>
      </c>
      <c r="O38" s="52" t="e">
        <f t="shared" si="4"/>
        <v>#NUM!</v>
      </c>
      <c r="P38" s="51" t="e">
        <f t="shared" si="5"/>
        <v>#NUM!</v>
      </c>
      <c r="Q38" s="52" t="e">
        <f t="shared" si="6"/>
        <v>#NUM!</v>
      </c>
      <c r="R38" s="52" t="e">
        <f t="shared" si="7"/>
        <v>#NUM!</v>
      </c>
      <c r="S38" s="52" t="e">
        <f t="shared" si="8"/>
        <v>#NUM!</v>
      </c>
      <c r="T38" s="54" t="e">
        <f t="shared" si="9"/>
        <v>#NUM!</v>
      </c>
      <c r="U38">
        <f>0</f>
        <v>0</v>
      </c>
    </row>
    <row r="39" spans="1:21" x14ac:dyDescent="0.35">
      <c r="A39" s="66" t="str">
        <f>Weather_Site!A38</f>
        <v>Sat</v>
      </c>
      <c r="B39" s="67">
        <f>Weather_Site!B38</f>
        <v>0</v>
      </c>
      <c r="C39" s="68">
        <f>Weather_Site!C38</f>
        <v>0</v>
      </c>
      <c r="D39" s="66">
        <f>Weather_Site!D38</f>
        <v>0</v>
      </c>
      <c r="E39" s="66">
        <f>Weather_Site!E38</f>
        <v>0</v>
      </c>
      <c r="F39" s="66">
        <f>Weather_Site!F38</f>
        <v>0</v>
      </c>
      <c r="G39" s="66">
        <f>Weather_Site!G38</f>
        <v>0</v>
      </c>
      <c r="H39" s="66">
        <f>Weather_Site!I38</f>
        <v>0</v>
      </c>
      <c r="I39" s="66">
        <f>Weather_Site!J38</f>
        <v>0</v>
      </c>
      <c r="J39" s="51" t="e">
        <f t="shared" si="0"/>
        <v>#NUM!</v>
      </c>
      <c r="K39" s="51" t="e">
        <f t="shared" si="1"/>
        <v>#NUM!</v>
      </c>
      <c r="L39" s="48">
        <f>IF(Weather_Site!M38&lt;180,Weather_Site!M38+180,Weather_Site!M38-180)</f>
        <v>180</v>
      </c>
      <c r="M39" s="52" t="e">
        <f t="shared" si="2"/>
        <v>#NUM!</v>
      </c>
      <c r="N39" s="51" t="e">
        <f t="shared" si="3"/>
        <v>#NUM!</v>
      </c>
      <c r="O39" s="52" t="e">
        <f t="shared" si="4"/>
        <v>#NUM!</v>
      </c>
      <c r="P39" s="51" t="e">
        <f t="shared" si="5"/>
        <v>#NUM!</v>
      </c>
      <c r="Q39" s="52" t="e">
        <f t="shared" si="6"/>
        <v>#NUM!</v>
      </c>
      <c r="R39" s="52" t="e">
        <f t="shared" si="7"/>
        <v>#NUM!</v>
      </c>
      <c r="S39" s="52" t="e">
        <f t="shared" si="8"/>
        <v>#NUM!</v>
      </c>
      <c r="T39" s="54" t="e">
        <f t="shared" si="9"/>
        <v>#NUM!</v>
      </c>
      <c r="U39">
        <f>0</f>
        <v>0</v>
      </c>
    </row>
    <row r="40" spans="1:21" x14ac:dyDescent="0.35">
      <c r="A40" s="66" t="str">
        <f>Weather_Site!A39</f>
        <v>Sat</v>
      </c>
      <c r="B40" s="67">
        <f>Weather_Site!B39</f>
        <v>0</v>
      </c>
      <c r="C40" s="68">
        <f>Weather_Site!C39</f>
        <v>0</v>
      </c>
      <c r="D40" s="66">
        <f>Weather_Site!D39</f>
        <v>0</v>
      </c>
      <c r="E40" s="66">
        <f>Weather_Site!E39</f>
        <v>0</v>
      </c>
      <c r="F40" s="66">
        <f>Weather_Site!F39</f>
        <v>0</v>
      </c>
      <c r="G40" s="66">
        <f>Weather_Site!G39</f>
        <v>0</v>
      </c>
      <c r="H40" s="66">
        <f>Weather_Site!I39</f>
        <v>0</v>
      </c>
      <c r="I40" s="66">
        <f>Weather_Site!J39</f>
        <v>0</v>
      </c>
      <c r="J40" s="51" t="e">
        <f t="shared" si="0"/>
        <v>#NUM!</v>
      </c>
      <c r="K40" s="51" t="e">
        <f t="shared" si="1"/>
        <v>#NUM!</v>
      </c>
      <c r="L40" s="48">
        <f>IF(Weather_Site!M39&lt;180,Weather_Site!M39+180,Weather_Site!M39-180)</f>
        <v>180</v>
      </c>
      <c r="M40" s="52" t="e">
        <f t="shared" si="2"/>
        <v>#NUM!</v>
      </c>
      <c r="N40" s="51" t="e">
        <f t="shared" si="3"/>
        <v>#NUM!</v>
      </c>
      <c r="O40" s="52" t="e">
        <f t="shared" si="4"/>
        <v>#NUM!</v>
      </c>
      <c r="P40" s="51" t="e">
        <f t="shared" si="5"/>
        <v>#NUM!</v>
      </c>
      <c r="Q40" s="52" t="e">
        <f t="shared" si="6"/>
        <v>#NUM!</v>
      </c>
      <c r="R40" s="52" t="e">
        <f t="shared" si="7"/>
        <v>#NUM!</v>
      </c>
      <c r="S40" s="52" t="e">
        <f t="shared" si="8"/>
        <v>#NUM!</v>
      </c>
      <c r="T40" s="54" t="e">
        <f t="shared" si="9"/>
        <v>#NUM!</v>
      </c>
      <c r="U40">
        <f>0</f>
        <v>0</v>
      </c>
    </row>
    <row r="41" spans="1:21" x14ac:dyDescent="0.35">
      <c r="A41" s="66" t="str">
        <f>Weather_Site!A40</f>
        <v>Sat</v>
      </c>
      <c r="B41" s="67">
        <f>Weather_Site!B40</f>
        <v>0</v>
      </c>
      <c r="C41" s="68">
        <f>Weather_Site!C40</f>
        <v>0</v>
      </c>
      <c r="D41" s="66">
        <f>Weather_Site!D40</f>
        <v>0</v>
      </c>
      <c r="E41" s="66">
        <f>Weather_Site!E40</f>
        <v>0</v>
      </c>
      <c r="F41" s="66">
        <f>Weather_Site!F40</f>
        <v>0</v>
      </c>
      <c r="G41" s="66">
        <f>Weather_Site!G40</f>
        <v>0</v>
      </c>
      <c r="H41" s="66">
        <f>Weather_Site!I40</f>
        <v>0</v>
      </c>
      <c r="I41" s="66">
        <f>Weather_Site!J40</f>
        <v>0</v>
      </c>
      <c r="J41" s="51" t="e">
        <f t="shared" si="0"/>
        <v>#NUM!</v>
      </c>
      <c r="K41" s="51" t="e">
        <f t="shared" si="1"/>
        <v>#NUM!</v>
      </c>
      <c r="L41" s="48">
        <f>IF(Weather_Site!M40&lt;180,Weather_Site!M40+180,Weather_Site!M40-180)</f>
        <v>180</v>
      </c>
      <c r="M41" s="52" t="e">
        <f t="shared" si="2"/>
        <v>#NUM!</v>
      </c>
      <c r="N41" s="51" t="e">
        <f t="shared" si="3"/>
        <v>#NUM!</v>
      </c>
      <c r="O41" s="52" t="e">
        <f t="shared" si="4"/>
        <v>#NUM!</v>
      </c>
      <c r="P41" s="51" t="e">
        <f t="shared" si="5"/>
        <v>#NUM!</v>
      </c>
      <c r="Q41" s="52" t="e">
        <f t="shared" si="6"/>
        <v>#NUM!</v>
      </c>
      <c r="R41" s="52" t="e">
        <f t="shared" si="7"/>
        <v>#NUM!</v>
      </c>
      <c r="S41" s="52" t="e">
        <f t="shared" si="8"/>
        <v>#NUM!</v>
      </c>
      <c r="T41" s="54" t="e">
        <f t="shared" si="9"/>
        <v>#NUM!</v>
      </c>
      <c r="U41">
        <f>0</f>
        <v>0</v>
      </c>
    </row>
    <row r="42" spans="1:21" x14ac:dyDescent="0.35">
      <c r="A42" s="66" t="str">
        <f>Weather_Site!A41</f>
        <v>Sat</v>
      </c>
      <c r="B42" s="67">
        <f>Weather_Site!B41</f>
        <v>0</v>
      </c>
      <c r="C42" s="68">
        <f>Weather_Site!C41</f>
        <v>0</v>
      </c>
      <c r="D42" s="66">
        <f>Weather_Site!D41</f>
        <v>0</v>
      </c>
      <c r="E42" s="66">
        <f>Weather_Site!E41</f>
        <v>0</v>
      </c>
      <c r="F42" s="66">
        <f>Weather_Site!F41</f>
        <v>0</v>
      </c>
      <c r="G42" s="66">
        <f>Weather_Site!G41</f>
        <v>0</v>
      </c>
      <c r="H42" s="66">
        <f>Weather_Site!I41</f>
        <v>0</v>
      </c>
      <c r="I42" s="66">
        <f>Weather_Site!J41</f>
        <v>0</v>
      </c>
      <c r="J42" s="51" t="e">
        <f t="shared" si="0"/>
        <v>#NUM!</v>
      </c>
      <c r="K42" s="51" t="e">
        <f t="shared" si="1"/>
        <v>#NUM!</v>
      </c>
      <c r="L42" s="48">
        <f>IF(Weather_Site!M41&lt;180,Weather_Site!M41+180,Weather_Site!M41-180)</f>
        <v>180</v>
      </c>
      <c r="M42" s="52" t="e">
        <f t="shared" si="2"/>
        <v>#NUM!</v>
      </c>
      <c r="N42" s="51" t="e">
        <f t="shared" si="3"/>
        <v>#NUM!</v>
      </c>
      <c r="O42" s="52" t="e">
        <f t="shared" si="4"/>
        <v>#NUM!</v>
      </c>
      <c r="P42" s="51" t="e">
        <f t="shared" si="5"/>
        <v>#NUM!</v>
      </c>
      <c r="Q42" s="52" t="e">
        <f t="shared" si="6"/>
        <v>#NUM!</v>
      </c>
      <c r="R42" s="52" t="e">
        <f t="shared" si="7"/>
        <v>#NUM!</v>
      </c>
      <c r="S42" s="52" t="e">
        <f t="shared" si="8"/>
        <v>#NUM!</v>
      </c>
      <c r="T42" s="54" t="e">
        <f t="shared" si="9"/>
        <v>#NUM!</v>
      </c>
      <c r="U42">
        <f>0</f>
        <v>0</v>
      </c>
    </row>
    <row r="43" spans="1:21" x14ac:dyDescent="0.35">
      <c r="A43" s="3" t="str">
        <f>Weather_Site!A42</f>
        <v>Sat</v>
      </c>
      <c r="B43" s="58">
        <f>Weather_Site!B42</f>
        <v>0</v>
      </c>
      <c r="C43" s="59">
        <f>Weather_Site!C42</f>
        <v>0</v>
      </c>
      <c r="D43" s="3">
        <f>Weather_Site!D42</f>
        <v>0</v>
      </c>
      <c r="E43" s="3">
        <f>Weather_Site!E42</f>
        <v>0</v>
      </c>
      <c r="F43" s="3">
        <f>Weather_Site!F42</f>
        <v>0</v>
      </c>
      <c r="G43" s="3">
        <f>Weather_Site!G42</f>
        <v>0</v>
      </c>
      <c r="H43" s="3">
        <f>Weather_Site!I42</f>
        <v>0</v>
      </c>
      <c r="I43" s="3">
        <f>Weather_Site!J42</f>
        <v>0</v>
      </c>
      <c r="J43" s="32" t="e">
        <f t="shared" si="0"/>
        <v>#NUM!</v>
      </c>
      <c r="K43" s="32" t="e">
        <f t="shared" si="1"/>
        <v>#NUM!</v>
      </c>
      <c r="L43" s="27">
        <f>IF(Weather_Site!M42&lt;180,Weather_Site!M42+180,Weather_Site!M42-180)</f>
        <v>180</v>
      </c>
      <c r="M43" s="33" t="e">
        <f t="shared" si="2"/>
        <v>#NUM!</v>
      </c>
      <c r="N43" s="32" t="e">
        <f t="shared" si="3"/>
        <v>#NUM!</v>
      </c>
      <c r="O43" s="33" t="e">
        <f t="shared" si="4"/>
        <v>#NUM!</v>
      </c>
      <c r="P43" s="32" t="e">
        <f t="shared" si="5"/>
        <v>#NUM!</v>
      </c>
      <c r="Q43" s="33" t="e">
        <f t="shared" si="6"/>
        <v>#NUM!</v>
      </c>
      <c r="R43" s="33" t="e">
        <f t="shared" si="7"/>
        <v>#NUM!</v>
      </c>
      <c r="S43" s="33" t="e">
        <f t="shared" si="8"/>
        <v>#NUM!</v>
      </c>
      <c r="T43" s="31" t="e">
        <f t="shared" si="9"/>
        <v>#NUM!</v>
      </c>
    </row>
    <row r="44" spans="1:21" x14ac:dyDescent="0.35">
      <c r="A44" s="3" t="str">
        <f>Weather_Site!A43</f>
        <v>Sat</v>
      </c>
      <c r="B44" s="58">
        <f>Weather_Site!B43</f>
        <v>0</v>
      </c>
      <c r="C44" s="59">
        <f>Weather_Site!C43</f>
        <v>0</v>
      </c>
      <c r="D44" s="3">
        <f>Weather_Site!D43</f>
        <v>0</v>
      </c>
      <c r="E44" s="3">
        <f>Weather_Site!E43</f>
        <v>0</v>
      </c>
      <c r="F44" s="3">
        <f>Weather_Site!F43</f>
        <v>0</v>
      </c>
      <c r="G44" s="3">
        <f>Weather_Site!G43</f>
        <v>0</v>
      </c>
      <c r="H44" s="3">
        <f>Weather_Site!I43</f>
        <v>0</v>
      </c>
      <c r="I44" s="3">
        <f>Weather_Site!J43</f>
        <v>0</v>
      </c>
      <c r="J44" s="32" t="e">
        <f t="shared" si="0"/>
        <v>#NUM!</v>
      </c>
      <c r="K44" s="32" t="e">
        <f t="shared" si="1"/>
        <v>#NUM!</v>
      </c>
      <c r="L44" s="27">
        <f>IF(Weather_Site!M43&lt;180,Weather_Site!M43+180,Weather_Site!M43-180)</f>
        <v>180</v>
      </c>
      <c r="M44" s="33" t="e">
        <f t="shared" si="2"/>
        <v>#NUM!</v>
      </c>
      <c r="N44" s="32" t="e">
        <f t="shared" si="3"/>
        <v>#NUM!</v>
      </c>
      <c r="O44" s="33" t="e">
        <f t="shared" si="4"/>
        <v>#NUM!</v>
      </c>
      <c r="P44" s="32" t="e">
        <f t="shared" si="5"/>
        <v>#NUM!</v>
      </c>
      <c r="Q44" s="33" t="e">
        <f t="shared" si="6"/>
        <v>#NUM!</v>
      </c>
      <c r="R44" s="33" t="e">
        <f t="shared" si="7"/>
        <v>#NUM!</v>
      </c>
      <c r="S44" s="33" t="e">
        <f t="shared" si="8"/>
        <v>#NUM!</v>
      </c>
      <c r="T44" s="31" t="e">
        <f t="shared" si="9"/>
        <v>#NUM!</v>
      </c>
    </row>
    <row r="45" spans="1:21" x14ac:dyDescent="0.35">
      <c r="A45" s="3" t="str">
        <f>Weather_Site!A44</f>
        <v>Sat</v>
      </c>
      <c r="B45" s="58">
        <f>Weather_Site!B44</f>
        <v>0</v>
      </c>
      <c r="C45" s="59">
        <f>Weather_Site!C44</f>
        <v>0</v>
      </c>
      <c r="D45" s="3">
        <f>Weather_Site!D44</f>
        <v>0</v>
      </c>
      <c r="E45" s="3">
        <f>Weather_Site!E44</f>
        <v>0</v>
      </c>
      <c r="F45" s="3">
        <f>Weather_Site!F44</f>
        <v>0</v>
      </c>
      <c r="G45" s="3">
        <f>Weather_Site!G44</f>
        <v>0</v>
      </c>
      <c r="H45" s="3">
        <f>Weather_Site!I44</f>
        <v>0</v>
      </c>
      <c r="I45" s="3">
        <f>Weather_Site!J44</f>
        <v>0</v>
      </c>
      <c r="J45" s="32" t="e">
        <f t="shared" si="0"/>
        <v>#NUM!</v>
      </c>
      <c r="K45" s="32" t="e">
        <f t="shared" si="1"/>
        <v>#NUM!</v>
      </c>
      <c r="L45" s="27">
        <f>IF(Weather_Site!M44&lt;180,Weather_Site!M44+180,Weather_Site!M44-180)</f>
        <v>180</v>
      </c>
      <c r="M45" s="33" t="e">
        <f t="shared" si="2"/>
        <v>#NUM!</v>
      </c>
      <c r="N45" s="32" t="e">
        <f t="shared" si="3"/>
        <v>#NUM!</v>
      </c>
      <c r="O45" s="33" t="e">
        <f t="shared" si="4"/>
        <v>#NUM!</v>
      </c>
      <c r="P45" s="32" t="e">
        <f t="shared" si="5"/>
        <v>#NUM!</v>
      </c>
      <c r="Q45" s="33" t="e">
        <f t="shared" si="6"/>
        <v>#NUM!</v>
      </c>
      <c r="R45" s="33" t="e">
        <f t="shared" si="7"/>
        <v>#NUM!</v>
      </c>
      <c r="S45" s="33" t="e">
        <f t="shared" si="8"/>
        <v>#NUM!</v>
      </c>
      <c r="T45" s="31" t="e">
        <f t="shared" si="9"/>
        <v>#NUM!</v>
      </c>
    </row>
    <row r="46" spans="1:21" x14ac:dyDescent="0.35">
      <c r="A46" s="3" t="str">
        <f>Weather_Site!A45</f>
        <v>Sat</v>
      </c>
      <c r="B46" s="58">
        <f>Weather_Site!B45</f>
        <v>0</v>
      </c>
      <c r="C46" s="59">
        <f>Weather_Site!C45</f>
        <v>0</v>
      </c>
      <c r="D46" s="3">
        <f>Weather_Site!D45</f>
        <v>0</v>
      </c>
      <c r="E46" s="3">
        <f>Weather_Site!E45</f>
        <v>0</v>
      </c>
      <c r="F46" s="3">
        <f>Weather_Site!F45</f>
        <v>0</v>
      </c>
      <c r="G46" s="3">
        <f>Weather_Site!G45</f>
        <v>0</v>
      </c>
      <c r="H46" s="3">
        <f>Weather_Site!I45</f>
        <v>0</v>
      </c>
      <c r="I46" s="3">
        <f>Weather_Site!J45</f>
        <v>0</v>
      </c>
      <c r="J46" s="32" t="e">
        <f t="shared" si="0"/>
        <v>#NUM!</v>
      </c>
      <c r="K46" s="32" t="e">
        <f t="shared" si="1"/>
        <v>#NUM!</v>
      </c>
      <c r="L46" s="27">
        <f>IF(Weather_Site!M45&lt;180,Weather_Site!M45+180,Weather_Site!M45-180)</f>
        <v>180</v>
      </c>
      <c r="M46" s="33" t="e">
        <f t="shared" si="2"/>
        <v>#NUM!</v>
      </c>
      <c r="N46" s="32" t="e">
        <f t="shared" si="3"/>
        <v>#NUM!</v>
      </c>
      <c r="O46" s="33" t="e">
        <f t="shared" si="4"/>
        <v>#NUM!</v>
      </c>
      <c r="P46" s="32" t="e">
        <f t="shared" si="5"/>
        <v>#NUM!</v>
      </c>
      <c r="Q46" s="33" t="e">
        <f t="shared" si="6"/>
        <v>#NUM!</v>
      </c>
      <c r="R46" s="33" t="e">
        <f t="shared" si="7"/>
        <v>#NUM!</v>
      </c>
      <c r="S46" s="33" t="e">
        <f t="shared" si="8"/>
        <v>#NUM!</v>
      </c>
      <c r="T46" s="31" t="e">
        <f t="shared" si="9"/>
        <v>#NUM!</v>
      </c>
    </row>
    <row r="47" spans="1:21" x14ac:dyDescent="0.35">
      <c r="A47" s="3" t="str">
        <f>Weather_Site!A46</f>
        <v>Sat</v>
      </c>
      <c r="B47" s="58">
        <f>Weather_Site!B46</f>
        <v>0</v>
      </c>
      <c r="C47" s="59">
        <f>Weather_Site!C46</f>
        <v>0</v>
      </c>
      <c r="D47" s="3">
        <f>Weather_Site!D46</f>
        <v>0</v>
      </c>
      <c r="E47" s="3">
        <f>Weather_Site!E46</f>
        <v>0</v>
      </c>
      <c r="F47" s="3">
        <f>Weather_Site!F46</f>
        <v>0</v>
      </c>
      <c r="G47" s="3">
        <f>Weather_Site!G46</f>
        <v>0</v>
      </c>
      <c r="H47" s="3">
        <f>Weather_Site!I46</f>
        <v>0</v>
      </c>
      <c r="I47" s="3">
        <f>Weather_Site!J46</f>
        <v>0</v>
      </c>
      <c r="J47" s="32" t="e">
        <f t="shared" si="0"/>
        <v>#NUM!</v>
      </c>
      <c r="K47" s="32" t="e">
        <f t="shared" si="1"/>
        <v>#NUM!</v>
      </c>
      <c r="L47" s="27">
        <f>IF(Weather_Site!M46&lt;180,Weather_Site!M46+180,Weather_Site!M46-180)</f>
        <v>180</v>
      </c>
      <c r="M47" s="33" t="e">
        <f t="shared" si="2"/>
        <v>#NUM!</v>
      </c>
      <c r="N47" s="32" t="e">
        <f t="shared" si="3"/>
        <v>#NUM!</v>
      </c>
      <c r="O47" s="33" t="e">
        <f t="shared" si="4"/>
        <v>#NUM!</v>
      </c>
      <c r="P47" s="32" t="e">
        <f t="shared" si="5"/>
        <v>#NUM!</v>
      </c>
      <c r="Q47" s="33" t="e">
        <f t="shared" si="6"/>
        <v>#NUM!</v>
      </c>
      <c r="R47" s="33" t="e">
        <f t="shared" si="7"/>
        <v>#NUM!</v>
      </c>
      <c r="S47" s="33" t="e">
        <f t="shared" si="8"/>
        <v>#NUM!</v>
      </c>
      <c r="T47" s="31" t="e">
        <f t="shared" si="9"/>
        <v>#NUM!</v>
      </c>
    </row>
    <row r="48" spans="1:21" x14ac:dyDescent="0.35">
      <c r="A48" s="66" t="str">
        <f>Weather_Site!A47</f>
        <v>Sat</v>
      </c>
      <c r="B48" s="67">
        <f>Weather_Site!B47</f>
        <v>0</v>
      </c>
      <c r="C48" s="68">
        <f>Weather_Site!C47</f>
        <v>0</v>
      </c>
      <c r="D48" s="66">
        <f>Weather_Site!D47</f>
        <v>0</v>
      </c>
      <c r="E48" s="66">
        <f>Weather_Site!E47</f>
        <v>0</v>
      </c>
      <c r="F48" s="66">
        <f>Weather_Site!F47</f>
        <v>0</v>
      </c>
      <c r="G48" s="66">
        <f>Weather_Site!G47</f>
        <v>0</v>
      </c>
      <c r="H48" s="66">
        <f>Weather_Site!I47</f>
        <v>0</v>
      </c>
      <c r="I48" s="66">
        <f>Weather_Site!J47</f>
        <v>0</v>
      </c>
      <c r="J48" s="51" t="e">
        <f t="shared" si="0"/>
        <v>#NUM!</v>
      </c>
      <c r="K48" s="51" t="e">
        <f t="shared" si="1"/>
        <v>#NUM!</v>
      </c>
      <c r="L48" s="48">
        <f>IF(Weather_Site!M47&lt;180,Weather_Site!M47+180,Weather_Site!M47-180)</f>
        <v>180</v>
      </c>
      <c r="M48" s="52" t="e">
        <f t="shared" si="2"/>
        <v>#NUM!</v>
      </c>
      <c r="N48" s="51" t="e">
        <f t="shared" si="3"/>
        <v>#NUM!</v>
      </c>
      <c r="O48" s="52" t="e">
        <f t="shared" si="4"/>
        <v>#NUM!</v>
      </c>
      <c r="P48" s="51" t="e">
        <f t="shared" si="5"/>
        <v>#NUM!</v>
      </c>
      <c r="Q48" s="52" t="e">
        <f t="shared" si="6"/>
        <v>#NUM!</v>
      </c>
      <c r="R48" s="52" t="e">
        <f t="shared" si="7"/>
        <v>#NUM!</v>
      </c>
      <c r="S48" s="52" t="e">
        <f t="shared" si="8"/>
        <v>#NUM!</v>
      </c>
      <c r="T48" s="54" t="e">
        <f t="shared" si="9"/>
        <v>#NUM!</v>
      </c>
    </row>
    <row r="49" spans="1:20" x14ac:dyDescent="0.35">
      <c r="A49" s="66" t="str">
        <f>Weather_Site!A48</f>
        <v>Sat</v>
      </c>
      <c r="B49" s="67">
        <f>Weather_Site!B48</f>
        <v>0</v>
      </c>
      <c r="C49" s="68">
        <f>Weather_Site!C48</f>
        <v>0</v>
      </c>
      <c r="D49" s="66">
        <f>Weather_Site!D48</f>
        <v>0</v>
      </c>
      <c r="E49" s="66">
        <f>Weather_Site!E48</f>
        <v>0</v>
      </c>
      <c r="F49" s="66">
        <f>Weather_Site!F48</f>
        <v>0</v>
      </c>
      <c r="G49" s="66">
        <f>Weather_Site!G48</f>
        <v>0</v>
      </c>
      <c r="H49" s="66">
        <f>Weather_Site!I48</f>
        <v>0</v>
      </c>
      <c r="I49" s="66">
        <f>Weather_Site!J48</f>
        <v>0</v>
      </c>
      <c r="J49" s="51" t="e">
        <f t="shared" si="0"/>
        <v>#NUM!</v>
      </c>
      <c r="K49" s="51" t="e">
        <f t="shared" si="1"/>
        <v>#NUM!</v>
      </c>
      <c r="L49" s="48">
        <f>IF(Weather_Site!M48&lt;180,Weather_Site!M48+180,Weather_Site!M48-180)</f>
        <v>180</v>
      </c>
      <c r="M49" s="52" t="e">
        <f t="shared" si="2"/>
        <v>#NUM!</v>
      </c>
      <c r="N49" s="51" t="e">
        <f t="shared" si="3"/>
        <v>#NUM!</v>
      </c>
      <c r="O49" s="52" t="e">
        <f t="shared" si="4"/>
        <v>#NUM!</v>
      </c>
      <c r="P49" s="51" t="e">
        <f t="shared" si="5"/>
        <v>#NUM!</v>
      </c>
      <c r="Q49" s="52" t="e">
        <f t="shared" si="6"/>
        <v>#NUM!</v>
      </c>
      <c r="R49" s="52" t="e">
        <f t="shared" si="7"/>
        <v>#NUM!</v>
      </c>
      <c r="S49" s="52" t="e">
        <f t="shared" si="8"/>
        <v>#NUM!</v>
      </c>
      <c r="T49" s="54" t="e">
        <f t="shared" si="9"/>
        <v>#NUM!</v>
      </c>
    </row>
    <row r="50" spans="1:20" x14ac:dyDescent="0.35">
      <c r="A50" s="66" t="str">
        <f>Weather_Site!A49</f>
        <v>Sat</v>
      </c>
      <c r="B50" s="67">
        <f>Weather_Site!B49</f>
        <v>0</v>
      </c>
      <c r="C50" s="68">
        <f>Weather_Site!C49</f>
        <v>0</v>
      </c>
      <c r="D50" s="66">
        <f>Weather_Site!D49</f>
        <v>0</v>
      </c>
      <c r="E50" s="66">
        <f>Weather_Site!E49</f>
        <v>0</v>
      </c>
      <c r="F50" s="66">
        <f>Weather_Site!F49</f>
        <v>0</v>
      </c>
      <c r="G50" s="66">
        <f>Weather_Site!G49</f>
        <v>0</v>
      </c>
      <c r="H50" s="66">
        <f>Weather_Site!I49</f>
        <v>0</v>
      </c>
      <c r="I50" s="66">
        <f>Weather_Site!J49</f>
        <v>0</v>
      </c>
      <c r="J50" s="51" t="e">
        <f t="shared" si="0"/>
        <v>#NUM!</v>
      </c>
      <c r="K50" s="51" t="e">
        <f t="shared" si="1"/>
        <v>#NUM!</v>
      </c>
      <c r="L50" s="48">
        <f>IF(Weather_Site!M49&lt;180,Weather_Site!M49+180,Weather_Site!M49-180)</f>
        <v>180</v>
      </c>
      <c r="M50" s="52" t="e">
        <f t="shared" si="2"/>
        <v>#NUM!</v>
      </c>
      <c r="N50" s="51" t="e">
        <f t="shared" si="3"/>
        <v>#NUM!</v>
      </c>
      <c r="O50" s="52" t="e">
        <f t="shared" si="4"/>
        <v>#NUM!</v>
      </c>
      <c r="P50" s="51" t="e">
        <f t="shared" si="5"/>
        <v>#NUM!</v>
      </c>
      <c r="Q50" s="52" t="e">
        <f t="shared" si="6"/>
        <v>#NUM!</v>
      </c>
      <c r="R50" s="52" t="e">
        <f t="shared" si="7"/>
        <v>#NUM!</v>
      </c>
      <c r="S50" s="52" t="e">
        <f t="shared" si="8"/>
        <v>#NUM!</v>
      </c>
      <c r="T50" s="54" t="e">
        <f t="shared" si="9"/>
        <v>#NUM!</v>
      </c>
    </row>
    <row r="51" spans="1:20" x14ac:dyDescent="0.35">
      <c r="A51" s="66" t="str">
        <f>Weather_Site!A50</f>
        <v>Sat</v>
      </c>
      <c r="B51" s="67">
        <f>Weather_Site!B50</f>
        <v>0</v>
      </c>
      <c r="C51" s="68">
        <f>Weather_Site!C50</f>
        <v>0</v>
      </c>
      <c r="D51" s="66">
        <f>Weather_Site!D50</f>
        <v>0</v>
      </c>
      <c r="E51" s="66">
        <f>Weather_Site!E50</f>
        <v>0</v>
      </c>
      <c r="F51" s="66">
        <f>Weather_Site!F50</f>
        <v>0</v>
      </c>
      <c r="G51" s="66">
        <f>Weather_Site!G50</f>
        <v>0</v>
      </c>
      <c r="H51" s="66">
        <f>Weather_Site!I50</f>
        <v>0</v>
      </c>
      <c r="I51" s="66">
        <f>Weather_Site!J50</f>
        <v>0</v>
      </c>
      <c r="J51" s="51" t="e">
        <f t="shared" si="0"/>
        <v>#NUM!</v>
      </c>
      <c r="K51" s="51" t="e">
        <f t="shared" si="1"/>
        <v>#NUM!</v>
      </c>
      <c r="L51" s="48">
        <f>IF(Weather_Site!M50&lt;180,Weather_Site!M50+180,Weather_Site!M50-180)</f>
        <v>180</v>
      </c>
      <c r="M51" s="52" t="e">
        <f t="shared" si="2"/>
        <v>#NUM!</v>
      </c>
      <c r="N51" s="51" t="e">
        <f t="shared" si="3"/>
        <v>#NUM!</v>
      </c>
      <c r="O51" s="52" t="e">
        <f t="shared" si="4"/>
        <v>#NUM!</v>
      </c>
      <c r="P51" s="51" t="e">
        <f t="shared" si="5"/>
        <v>#NUM!</v>
      </c>
      <c r="Q51" s="52" t="e">
        <f t="shared" si="6"/>
        <v>#NUM!</v>
      </c>
      <c r="R51" s="52" t="e">
        <f t="shared" si="7"/>
        <v>#NUM!</v>
      </c>
      <c r="S51" s="52" t="e">
        <f t="shared" si="8"/>
        <v>#NUM!</v>
      </c>
      <c r="T51" s="54" t="e">
        <f t="shared" si="9"/>
        <v>#NUM!</v>
      </c>
    </row>
    <row r="52" spans="1:20" x14ac:dyDescent="0.35">
      <c r="A52" s="66" t="str">
        <f>Weather_Site!A51</f>
        <v>Sat</v>
      </c>
      <c r="B52" s="67">
        <f>Weather_Site!B51</f>
        <v>0</v>
      </c>
      <c r="C52" s="68">
        <f>Weather_Site!C51</f>
        <v>0</v>
      </c>
      <c r="D52" s="66">
        <f>Weather_Site!D51</f>
        <v>0</v>
      </c>
      <c r="E52" s="66">
        <f>Weather_Site!E51</f>
        <v>0</v>
      </c>
      <c r="F52" s="66">
        <f>Weather_Site!F51</f>
        <v>0</v>
      </c>
      <c r="G52" s="66">
        <f>Weather_Site!G51</f>
        <v>0</v>
      </c>
      <c r="H52" s="66">
        <f>Weather_Site!I51</f>
        <v>0</v>
      </c>
      <c r="I52" s="66">
        <f>Weather_Site!J51</f>
        <v>0</v>
      </c>
      <c r="J52" s="51" t="e">
        <f t="shared" si="0"/>
        <v>#NUM!</v>
      </c>
      <c r="K52" s="51" t="e">
        <f t="shared" si="1"/>
        <v>#NUM!</v>
      </c>
      <c r="L52" s="48">
        <f>IF(Weather_Site!M51&lt;180,Weather_Site!M51+180,Weather_Site!M51-180)</f>
        <v>180</v>
      </c>
      <c r="M52" s="52" t="e">
        <f t="shared" si="2"/>
        <v>#NUM!</v>
      </c>
      <c r="N52" s="51" t="e">
        <f t="shared" si="3"/>
        <v>#NUM!</v>
      </c>
      <c r="O52" s="52" t="e">
        <f t="shared" si="4"/>
        <v>#NUM!</v>
      </c>
      <c r="P52" s="51" t="e">
        <f t="shared" si="5"/>
        <v>#NUM!</v>
      </c>
      <c r="Q52" s="52" t="e">
        <f t="shared" si="6"/>
        <v>#NUM!</v>
      </c>
      <c r="R52" s="52" t="e">
        <f t="shared" si="7"/>
        <v>#NUM!</v>
      </c>
      <c r="S52" s="52" t="e">
        <f t="shared" si="8"/>
        <v>#NUM!</v>
      </c>
      <c r="T52" s="54" t="e">
        <f t="shared" si="9"/>
        <v>#NUM!</v>
      </c>
    </row>
    <row r="53" spans="1:20" x14ac:dyDescent="0.35">
      <c r="A53" s="3" t="str">
        <f>Weather_Site!A52</f>
        <v>Sat</v>
      </c>
      <c r="B53" s="58">
        <f>Weather_Site!B52</f>
        <v>0</v>
      </c>
      <c r="C53" s="59">
        <f>Weather_Site!C52</f>
        <v>0</v>
      </c>
      <c r="D53" s="3">
        <f>Weather_Site!D52</f>
        <v>0</v>
      </c>
      <c r="E53" s="3">
        <f>Weather_Site!E52</f>
        <v>0</v>
      </c>
      <c r="F53" s="3">
        <f>Weather_Site!F52</f>
        <v>0</v>
      </c>
      <c r="G53" s="3">
        <f>Weather_Site!G52</f>
        <v>0</v>
      </c>
      <c r="H53" s="3">
        <f>Weather_Site!I52</f>
        <v>0</v>
      </c>
      <c r="I53" s="3">
        <f>Weather_Site!J52</f>
        <v>0</v>
      </c>
      <c r="J53" s="32" t="e">
        <f t="shared" si="0"/>
        <v>#NUM!</v>
      </c>
      <c r="K53" s="32" t="e">
        <f t="shared" si="1"/>
        <v>#NUM!</v>
      </c>
      <c r="L53" s="27">
        <f>IF(Weather_Site!M52&lt;180,Weather_Site!M52+180,Weather_Site!M52-180)</f>
        <v>180</v>
      </c>
      <c r="M53" s="33" t="e">
        <f t="shared" si="2"/>
        <v>#NUM!</v>
      </c>
      <c r="N53" s="32" t="e">
        <f t="shared" si="3"/>
        <v>#NUM!</v>
      </c>
      <c r="O53" s="33" t="e">
        <f t="shared" si="4"/>
        <v>#NUM!</v>
      </c>
      <c r="P53" s="32" t="e">
        <f t="shared" si="5"/>
        <v>#NUM!</v>
      </c>
      <c r="Q53" s="33" t="e">
        <f t="shared" si="6"/>
        <v>#NUM!</v>
      </c>
      <c r="R53" s="33" t="e">
        <f t="shared" si="7"/>
        <v>#NUM!</v>
      </c>
      <c r="S53" s="33" t="e">
        <f t="shared" si="8"/>
        <v>#NUM!</v>
      </c>
      <c r="T53" s="31" t="e">
        <f t="shared" si="9"/>
        <v>#NUM!</v>
      </c>
    </row>
    <row r="54" spans="1:20" x14ac:dyDescent="0.35">
      <c r="A54" s="3" t="str">
        <f>Weather_Site!A53</f>
        <v>Sat</v>
      </c>
      <c r="B54" s="58">
        <f>Weather_Site!B53</f>
        <v>0</v>
      </c>
      <c r="C54" s="59">
        <f>Weather_Site!C53</f>
        <v>0</v>
      </c>
      <c r="D54" s="3">
        <f>Weather_Site!D53</f>
        <v>0</v>
      </c>
      <c r="E54" s="3">
        <f>Weather_Site!E53</f>
        <v>0</v>
      </c>
      <c r="F54" s="3">
        <f>Weather_Site!F53</f>
        <v>0</v>
      </c>
      <c r="G54" s="3">
        <f>Weather_Site!G53</f>
        <v>0</v>
      </c>
      <c r="H54" s="3">
        <f>Weather_Site!I53</f>
        <v>0</v>
      </c>
      <c r="I54" s="3">
        <f>Weather_Site!J53</f>
        <v>0</v>
      </c>
      <c r="J54" s="32" t="e">
        <f t="shared" si="0"/>
        <v>#NUM!</v>
      </c>
      <c r="K54" s="32" t="e">
        <f t="shared" si="1"/>
        <v>#NUM!</v>
      </c>
      <c r="L54" s="27">
        <f>IF(Weather_Site!M53&lt;180,Weather_Site!M53+180,Weather_Site!M53-180)</f>
        <v>180</v>
      </c>
      <c r="M54" s="33" t="e">
        <f t="shared" si="2"/>
        <v>#NUM!</v>
      </c>
      <c r="N54" s="32" t="e">
        <f t="shared" si="3"/>
        <v>#NUM!</v>
      </c>
      <c r="O54" s="33" t="e">
        <f t="shared" si="4"/>
        <v>#NUM!</v>
      </c>
      <c r="P54" s="32" t="e">
        <f t="shared" si="5"/>
        <v>#NUM!</v>
      </c>
      <c r="Q54" s="33" t="e">
        <f t="shared" si="6"/>
        <v>#NUM!</v>
      </c>
      <c r="R54" s="33" t="e">
        <f t="shared" si="7"/>
        <v>#NUM!</v>
      </c>
      <c r="S54" s="33" t="e">
        <f t="shared" si="8"/>
        <v>#NUM!</v>
      </c>
      <c r="T54" s="31" t="e">
        <f t="shared" si="9"/>
        <v>#NUM!</v>
      </c>
    </row>
    <row r="55" spans="1:20" x14ac:dyDescent="0.35">
      <c r="A55" s="3" t="str">
        <f>Weather_Site!A54</f>
        <v>Sat</v>
      </c>
      <c r="B55" s="58">
        <f>Weather_Site!B54</f>
        <v>0</v>
      </c>
      <c r="C55" s="59">
        <f>Weather_Site!C54</f>
        <v>0</v>
      </c>
      <c r="D55" s="3">
        <f>Weather_Site!D54</f>
        <v>0</v>
      </c>
      <c r="E55" s="3">
        <f>Weather_Site!E54</f>
        <v>0</v>
      </c>
      <c r="F55" s="3">
        <f>Weather_Site!F54</f>
        <v>0</v>
      </c>
      <c r="G55" s="3">
        <f>Weather_Site!G54</f>
        <v>0</v>
      </c>
      <c r="H55" s="3">
        <f>Weather_Site!I54</f>
        <v>0</v>
      </c>
      <c r="I55" s="3">
        <f>Weather_Site!J54</f>
        <v>0</v>
      </c>
      <c r="J55" s="32" t="e">
        <f t="shared" si="0"/>
        <v>#NUM!</v>
      </c>
      <c r="K55" s="32" t="e">
        <f t="shared" si="1"/>
        <v>#NUM!</v>
      </c>
      <c r="L55" s="27">
        <f>IF(Weather_Site!M54&lt;180,Weather_Site!M54+180,Weather_Site!M54-180)</f>
        <v>180</v>
      </c>
      <c r="M55" s="33" t="e">
        <f t="shared" si="2"/>
        <v>#NUM!</v>
      </c>
      <c r="N55" s="32" t="e">
        <f t="shared" si="3"/>
        <v>#NUM!</v>
      </c>
      <c r="O55" s="33" t="e">
        <f t="shared" si="4"/>
        <v>#NUM!</v>
      </c>
      <c r="P55" s="32" t="e">
        <f t="shared" si="5"/>
        <v>#NUM!</v>
      </c>
      <c r="Q55" s="33" t="e">
        <f t="shared" si="6"/>
        <v>#NUM!</v>
      </c>
      <c r="R55" s="33" t="e">
        <f t="shared" si="7"/>
        <v>#NUM!</v>
      </c>
      <c r="S55" s="33" t="e">
        <f t="shared" si="8"/>
        <v>#NUM!</v>
      </c>
      <c r="T55" s="31" t="e">
        <f t="shared" si="9"/>
        <v>#NUM!</v>
      </c>
    </row>
    <row r="56" spans="1:20" x14ac:dyDescent="0.35">
      <c r="A56" s="3" t="str">
        <f>Weather_Site!A55</f>
        <v>Sat</v>
      </c>
      <c r="B56" s="58">
        <f>Weather_Site!B55</f>
        <v>0</v>
      </c>
      <c r="C56" s="59">
        <f>Weather_Site!C55</f>
        <v>0</v>
      </c>
      <c r="D56" s="3">
        <f>Weather_Site!D55</f>
        <v>0</v>
      </c>
      <c r="E56" s="3">
        <f>Weather_Site!E55</f>
        <v>0</v>
      </c>
      <c r="F56" s="3">
        <f>Weather_Site!F55</f>
        <v>0</v>
      </c>
      <c r="G56" s="3">
        <f>Weather_Site!G55</f>
        <v>0</v>
      </c>
      <c r="H56" s="3">
        <f>Weather_Site!I55</f>
        <v>0</v>
      </c>
      <c r="I56" s="3">
        <f>Weather_Site!J55</f>
        <v>0</v>
      </c>
      <c r="J56" s="32" t="e">
        <f t="shared" si="0"/>
        <v>#NUM!</v>
      </c>
      <c r="K56" s="32" t="e">
        <f t="shared" si="1"/>
        <v>#NUM!</v>
      </c>
      <c r="L56" s="27">
        <f>IF(Weather_Site!M55&lt;180,Weather_Site!M55+180,Weather_Site!M55-180)</f>
        <v>180</v>
      </c>
      <c r="M56" s="33" t="e">
        <f t="shared" si="2"/>
        <v>#NUM!</v>
      </c>
      <c r="N56" s="32" t="e">
        <f t="shared" si="3"/>
        <v>#NUM!</v>
      </c>
      <c r="O56" s="33" t="e">
        <f t="shared" si="4"/>
        <v>#NUM!</v>
      </c>
      <c r="P56" s="32" t="e">
        <f t="shared" si="5"/>
        <v>#NUM!</v>
      </c>
      <c r="Q56" s="33" t="e">
        <f t="shared" si="6"/>
        <v>#NUM!</v>
      </c>
      <c r="R56" s="33" t="e">
        <f t="shared" si="7"/>
        <v>#NUM!</v>
      </c>
      <c r="S56" s="33" t="e">
        <f t="shared" si="8"/>
        <v>#NUM!</v>
      </c>
      <c r="T56" s="31" t="e">
        <f t="shared" si="9"/>
        <v>#NUM!</v>
      </c>
    </row>
    <row r="57" spans="1:20" x14ac:dyDescent="0.35">
      <c r="A57" s="3" t="str">
        <f>Weather_Site!A56</f>
        <v>Sat</v>
      </c>
      <c r="B57" s="58">
        <f>Weather_Site!B56</f>
        <v>0</v>
      </c>
      <c r="C57" s="59">
        <f>Weather_Site!C56</f>
        <v>0</v>
      </c>
      <c r="D57" s="3">
        <f>Weather_Site!D56</f>
        <v>0</v>
      </c>
      <c r="E57" s="3">
        <f>Weather_Site!E56</f>
        <v>0</v>
      </c>
      <c r="F57" s="3">
        <f>Weather_Site!F56</f>
        <v>0</v>
      </c>
      <c r="G57" s="3">
        <f>Weather_Site!G56</f>
        <v>0</v>
      </c>
      <c r="H57" s="3">
        <f>Weather_Site!I56</f>
        <v>0</v>
      </c>
      <c r="I57" s="3">
        <f>Weather_Site!J56</f>
        <v>0</v>
      </c>
      <c r="J57" s="32" t="e">
        <f t="shared" si="0"/>
        <v>#NUM!</v>
      </c>
      <c r="K57" s="32" t="e">
        <f t="shared" si="1"/>
        <v>#NUM!</v>
      </c>
      <c r="L57" s="27">
        <f>IF(Weather_Site!M56&lt;180,Weather_Site!M56+180,Weather_Site!M56-180)</f>
        <v>180</v>
      </c>
      <c r="M57" s="33" t="e">
        <f t="shared" si="2"/>
        <v>#NUM!</v>
      </c>
      <c r="N57" s="32" t="e">
        <f t="shared" si="3"/>
        <v>#NUM!</v>
      </c>
      <c r="O57" s="33" t="e">
        <f t="shared" si="4"/>
        <v>#NUM!</v>
      </c>
      <c r="P57" s="32" t="e">
        <f t="shared" si="5"/>
        <v>#NUM!</v>
      </c>
      <c r="Q57" s="33" t="e">
        <f t="shared" si="6"/>
        <v>#NUM!</v>
      </c>
      <c r="R57" s="33" t="e">
        <f t="shared" si="7"/>
        <v>#NUM!</v>
      </c>
      <c r="S57" s="33" t="e">
        <f t="shared" si="8"/>
        <v>#NUM!</v>
      </c>
      <c r="T57" s="31" t="e">
        <f t="shared" si="9"/>
        <v>#NUM!</v>
      </c>
    </row>
    <row r="58" spans="1:20" x14ac:dyDescent="0.35">
      <c r="A58" s="66" t="str">
        <f>Weather_Site!A57</f>
        <v>Sat</v>
      </c>
      <c r="B58" s="67">
        <f>Weather_Site!B57</f>
        <v>0</v>
      </c>
      <c r="C58" s="68">
        <f>Weather_Site!C57</f>
        <v>0</v>
      </c>
      <c r="D58" s="66">
        <f>Weather_Site!D57</f>
        <v>0</v>
      </c>
      <c r="E58" s="66">
        <f>Weather_Site!E57</f>
        <v>0</v>
      </c>
      <c r="F58" s="66">
        <f>Weather_Site!F57</f>
        <v>0</v>
      </c>
      <c r="G58" s="66">
        <f>Weather_Site!G57</f>
        <v>0</v>
      </c>
      <c r="H58" s="66">
        <f>Weather_Site!I57</f>
        <v>0</v>
      </c>
      <c r="I58" s="66">
        <f>Weather_Site!J57</f>
        <v>0</v>
      </c>
      <c r="J58" s="51" t="e">
        <f t="shared" si="0"/>
        <v>#NUM!</v>
      </c>
      <c r="K58" s="51" t="e">
        <f t="shared" si="1"/>
        <v>#NUM!</v>
      </c>
      <c r="L58" s="48">
        <f>IF(Weather_Site!M57&lt;180,Weather_Site!M57+180,Weather_Site!M57-180)</f>
        <v>180</v>
      </c>
      <c r="M58" s="52" t="e">
        <f t="shared" si="2"/>
        <v>#NUM!</v>
      </c>
      <c r="N58" s="51" t="e">
        <f t="shared" si="3"/>
        <v>#NUM!</v>
      </c>
      <c r="O58" s="52" t="e">
        <f t="shared" si="4"/>
        <v>#NUM!</v>
      </c>
      <c r="P58" s="51" t="e">
        <f t="shared" si="5"/>
        <v>#NUM!</v>
      </c>
      <c r="Q58" s="52" t="e">
        <f t="shared" si="6"/>
        <v>#NUM!</v>
      </c>
      <c r="R58" s="52" t="e">
        <f t="shared" si="7"/>
        <v>#NUM!</v>
      </c>
      <c r="S58" s="52" t="e">
        <f t="shared" si="8"/>
        <v>#NUM!</v>
      </c>
      <c r="T58" s="54" t="e">
        <f t="shared" si="9"/>
        <v>#NUM!</v>
      </c>
    </row>
    <row r="59" spans="1:20" x14ac:dyDescent="0.35">
      <c r="A59" s="66" t="str">
        <f>Weather_Site!A58</f>
        <v>Sat</v>
      </c>
      <c r="B59" s="67">
        <f>Weather_Site!B58</f>
        <v>0</v>
      </c>
      <c r="C59" s="68">
        <f>Weather_Site!C58</f>
        <v>0</v>
      </c>
      <c r="D59" s="66">
        <f>Weather_Site!D58</f>
        <v>0</v>
      </c>
      <c r="E59" s="66">
        <f>Weather_Site!E58</f>
        <v>0</v>
      </c>
      <c r="F59" s="66">
        <f>Weather_Site!F58</f>
        <v>0</v>
      </c>
      <c r="G59" s="66">
        <f>Weather_Site!G58</f>
        <v>0</v>
      </c>
      <c r="H59" s="66">
        <f>Weather_Site!I58</f>
        <v>0</v>
      </c>
      <c r="I59" s="66">
        <f>Weather_Site!J58</f>
        <v>0</v>
      </c>
      <c r="J59" s="51" t="e">
        <f t="shared" si="0"/>
        <v>#NUM!</v>
      </c>
      <c r="K59" s="51" t="e">
        <f t="shared" si="1"/>
        <v>#NUM!</v>
      </c>
      <c r="L59" s="48">
        <f>IF(Weather_Site!M58&lt;180,Weather_Site!M58+180,Weather_Site!M58-180)</f>
        <v>180</v>
      </c>
      <c r="M59" s="52" t="e">
        <f t="shared" si="2"/>
        <v>#NUM!</v>
      </c>
      <c r="N59" s="51" t="e">
        <f t="shared" si="3"/>
        <v>#NUM!</v>
      </c>
      <c r="O59" s="52" t="e">
        <f t="shared" si="4"/>
        <v>#NUM!</v>
      </c>
      <c r="P59" s="51" t="e">
        <f t="shared" si="5"/>
        <v>#NUM!</v>
      </c>
      <c r="Q59" s="52" t="e">
        <f t="shared" si="6"/>
        <v>#NUM!</v>
      </c>
      <c r="R59" s="52" t="e">
        <f t="shared" si="7"/>
        <v>#NUM!</v>
      </c>
      <c r="S59" s="52" t="e">
        <f t="shared" si="8"/>
        <v>#NUM!</v>
      </c>
      <c r="T59" s="54" t="e">
        <f t="shared" si="9"/>
        <v>#NUM!</v>
      </c>
    </row>
    <row r="60" spans="1:20" x14ac:dyDescent="0.35">
      <c r="A60" s="66" t="str">
        <f>Weather_Site!A59</f>
        <v>Sat</v>
      </c>
      <c r="B60" s="67">
        <f>Weather_Site!B59</f>
        <v>0</v>
      </c>
      <c r="C60" s="68">
        <f>Weather_Site!C59</f>
        <v>0</v>
      </c>
      <c r="D60" s="66">
        <f>Weather_Site!D59</f>
        <v>0</v>
      </c>
      <c r="E60" s="66">
        <f>Weather_Site!E59</f>
        <v>0</v>
      </c>
      <c r="F60" s="66">
        <f>Weather_Site!F59</f>
        <v>0</v>
      </c>
      <c r="G60" s="66">
        <f>Weather_Site!G59</f>
        <v>0</v>
      </c>
      <c r="H60" s="66">
        <f>Weather_Site!I59</f>
        <v>0</v>
      </c>
      <c r="I60" s="66">
        <f>Weather_Site!J59</f>
        <v>0</v>
      </c>
      <c r="J60" s="51" t="e">
        <f t="shared" si="0"/>
        <v>#NUM!</v>
      </c>
      <c r="K60" s="51" t="e">
        <f t="shared" si="1"/>
        <v>#NUM!</v>
      </c>
      <c r="L60" s="48">
        <f>IF(Weather_Site!M59&lt;180,Weather_Site!M59+180,Weather_Site!M59-180)</f>
        <v>180</v>
      </c>
      <c r="M60" s="52" t="e">
        <f t="shared" si="2"/>
        <v>#NUM!</v>
      </c>
      <c r="N60" s="51" t="e">
        <f t="shared" si="3"/>
        <v>#NUM!</v>
      </c>
      <c r="O60" s="52" t="e">
        <f t="shared" si="4"/>
        <v>#NUM!</v>
      </c>
      <c r="P60" s="51" t="e">
        <f t="shared" si="5"/>
        <v>#NUM!</v>
      </c>
      <c r="Q60" s="52" t="e">
        <f t="shared" si="6"/>
        <v>#NUM!</v>
      </c>
      <c r="R60" s="52" t="e">
        <f t="shared" si="7"/>
        <v>#NUM!</v>
      </c>
      <c r="S60" s="52" t="e">
        <f t="shared" si="8"/>
        <v>#NUM!</v>
      </c>
      <c r="T60" s="54" t="e">
        <f t="shared" si="9"/>
        <v>#NUM!</v>
      </c>
    </row>
    <row r="61" spans="1:20" x14ac:dyDescent="0.35">
      <c r="A61" s="66" t="str">
        <f>Weather_Site!A60</f>
        <v>Sat</v>
      </c>
      <c r="B61" s="67">
        <f>Weather_Site!B60</f>
        <v>0</v>
      </c>
      <c r="C61" s="68">
        <f>Weather_Site!C60</f>
        <v>0</v>
      </c>
      <c r="D61" s="66">
        <f>Weather_Site!D60</f>
        <v>0</v>
      </c>
      <c r="E61" s="66">
        <f>Weather_Site!E60</f>
        <v>0</v>
      </c>
      <c r="F61" s="66">
        <f>Weather_Site!F60</f>
        <v>0</v>
      </c>
      <c r="G61" s="66">
        <f>Weather_Site!G60</f>
        <v>0</v>
      </c>
      <c r="H61" s="66">
        <f>Weather_Site!I60</f>
        <v>0</v>
      </c>
      <c r="I61" s="66">
        <f>Weather_Site!J60</f>
        <v>0</v>
      </c>
      <c r="J61" s="51" t="e">
        <f t="shared" si="0"/>
        <v>#NUM!</v>
      </c>
      <c r="K61" s="51" t="e">
        <f t="shared" si="1"/>
        <v>#NUM!</v>
      </c>
      <c r="L61" s="48">
        <f>IF(Weather_Site!M60&lt;180,Weather_Site!M60+180,Weather_Site!M60-180)</f>
        <v>180</v>
      </c>
      <c r="M61" s="52" t="e">
        <f t="shared" si="2"/>
        <v>#NUM!</v>
      </c>
      <c r="N61" s="51" t="e">
        <f t="shared" si="3"/>
        <v>#NUM!</v>
      </c>
      <c r="O61" s="52" t="e">
        <f t="shared" si="4"/>
        <v>#NUM!</v>
      </c>
      <c r="P61" s="51" t="e">
        <f t="shared" si="5"/>
        <v>#NUM!</v>
      </c>
      <c r="Q61" s="52" t="e">
        <f t="shared" si="6"/>
        <v>#NUM!</v>
      </c>
      <c r="R61" s="52" t="e">
        <f t="shared" si="7"/>
        <v>#NUM!</v>
      </c>
      <c r="S61" s="52" t="e">
        <f t="shared" si="8"/>
        <v>#NUM!</v>
      </c>
      <c r="T61" s="54" t="e">
        <f t="shared" si="9"/>
        <v>#NUM!</v>
      </c>
    </row>
    <row r="62" spans="1:20" x14ac:dyDescent="0.35">
      <c r="A62" s="66" t="str">
        <f>Weather_Site!A61</f>
        <v>Sat</v>
      </c>
      <c r="B62" s="67">
        <f>Weather_Site!B61</f>
        <v>0</v>
      </c>
      <c r="C62" s="68">
        <f>Weather_Site!C61</f>
        <v>0</v>
      </c>
      <c r="D62" s="66">
        <f>Weather_Site!D61</f>
        <v>0</v>
      </c>
      <c r="E62" s="66">
        <f>Weather_Site!E61</f>
        <v>0</v>
      </c>
      <c r="F62" s="66">
        <f>Weather_Site!F61</f>
        <v>0</v>
      </c>
      <c r="G62" s="66">
        <f>Weather_Site!G61</f>
        <v>0</v>
      </c>
      <c r="H62" s="66">
        <f>Weather_Site!I61</f>
        <v>0</v>
      </c>
      <c r="I62" s="66">
        <f>Weather_Site!J61</f>
        <v>0</v>
      </c>
      <c r="J62" s="51" t="e">
        <f t="shared" si="0"/>
        <v>#NUM!</v>
      </c>
      <c r="K62" s="51" t="e">
        <f t="shared" si="1"/>
        <v>#NUM!</v>
      </c>
      <c r="L62" s="48">
        <f>IF(Weather_Site!M61&lt;180,Weather_Site!M61+180,Weather_Site!M61-180)</f>
        <v>180</v>
      </c>
      <c r="M62" s="52" t="e">
        <f t="shared" si="2"/>
        <v>#NUM!</v>
      </c>
      <c r="N62" s="51" t="e">
        <f t="shared" si="3"/>
        <v>#NUM!</v>
      </c>
      <c r="O62" s="52" t="e">
        <f t="shared" si="4"/>
        <v>#NUM!</v>
      </c>
      <c r="P62" s="51" t="e">
        <f t="shared" si="5"/>
        <v>#NUM!</v>
      </c>
      <c r="Q62" s="52" t="e">
        <f t="shared" si="6"/>
        <v>#NUM!</v>
      </c>
      <c r="R62" s="52" t="e">
        <f t="shared" si="7"/>
        <v>#NUM!</v>
      </c>
      <c r="S62" s="52" t="e">
        <f t="shared" si="8"/>
        <v>#NUM!</v>
      </c>
      <c r="T62" s="54" t="e">
        <f t="shared" si="9"/>
        <v>#NUM!</v>
      </c>
    </row>
    <row r="63" spans="1:20" x14ac:dyDescent="0.35">
      <c r="A63" s="3" t="str">
        <f>Weather_Site!A62</f>
        <v>Sat</v>
      </c>
      <c r="B63" s="58">
        <f>Weather_Site!B62</f>
        <v>0</v>
      </c>
      <c r="C63" s="59">
        <f>Weather_Site!C62</f>
        <v>0</v>
      </c>
      <c r="D63" s="3">
        <f>Weather_Site!D62</f>
        <v>0</v>
      </c>
      <c r="E63" s="3">
        <f>Weather_Site!E62</f>
        <v>0</v>
      </c>
      <c r="F63" s="3">
        <f>Weather_Site!F62</f>
        <v>0</v>
      </c>
      <c r="G63" s="3">
        <f>Weather_Site!G62</f>
        <v>0</v>
      </c>
      <c r="H63" s="3">
        <f>Weather_Site!I62</f>
        <v>0</v>
      </c>
      <c r="I63" s="3">
        <f>Weather_Site!J62</f>
        <v>0</v>
      </c>
      <c r="J63" s="32" t="e">
        <f t="shared" si="0"/>
        <v>#NUM!</v>
      </c>
      <c r="K63" s="32" t="e">
        <f t="shared" si="1"/>
        <v>#NUM!</v>
      </c>
      <c r="L63" s="27">
        <f>IF(Weather_Site!M62&lt;180,Weather_Site!M62+180,Weather_Site!M62-180)</f>
        <v>180</v>
      </c>
      <c r="M63" s="33" t="e">
        <f t="shared" si="2"/>
        <v>#NUM!</v>
      </c>
      <c r="N63" s="32" t="e">
        <f t="shared" si="3"/>
        <v>#NUM!</v>
      </c>
      <c r="O63" s="33" t="e">
        <f t="shared" si="4"/>
        <v>#NUM!</v>
      </c>
      <c r="P63" s="32" t="e">
        <f t="shared" si="5"/>
        <v>#NUM!</v>
      </c>
      <c r="Q63" s="33" t="e">
        <f t="shared" si="6"/>
        <v>#NUM!</v>
      </c>
      <c r="R63" s="33" t="e">
        <f t="shared" si="7"/>
        <v>#NUM!</v>
      </c>
      <c r="S63" s="33" t="e">
        <f t="shared" si="8"/>
        <v>#NUM!</v>
      </c>
      <c r="T63" s="31" t="e">
        <f t="shared" si="9"/>
        <v>#NUM!</v>
      </c>
    </row>
    <row r="64" spans="1:20" x14ac:dyDescent="0.35">
      <c r="A64" s="3" t="str">
        <f>Weather_Site!A63</f>
        <v>Sat</v>
      </c>
      <c r="B64" s="58">
        <f>Weather_Site!B63</f>
        <v>0</v>
      </c>
      <c r="C64" s="59">
        <f>Weather_Site!C63</f>
        <v>0</v>
      </c>
      <c r="D64" s="3">
        <f>Weather_Site!D63</f>
        <v>0</v>
      </c>
      <c r="E64" s="3">
        <f>Weather_Site!E63</f>
        <v>0</v>
      </c>
      <c r="F64" s="3">
        <f>Weather_Site!F63</f>
        <v>0</v>
      </c>
      <c r="G64" s="3">
        <f>Weather_Site!G63</f>
        <v>0</v>
      </c>
      <c r="H64" s="3">
        <f>Weather_Site!I63</f>
        <v>0</v>
      </c>
      <c r="I64" s="3">
        <f>Weather_Site!J63</f>
        <v>0</v>
      </c>
      <c r="J64" s="32" t="e">
        <f t="shared" si="0"/>
        <v>#NUM!</v>
      </c>
      <c r="K64" s="32" t="e">
        <f t="shared" si="1"/>
        <v>#NUM!</v>
      </c>
      <c r="L64" s="27">
        <f>IF(Weather_Site!M63&lt;180,Weather_Site!M63+180,Weather_Site!M63-180)</f>
        <v>180</v>
      </c>
      <c r="M64" s="33" t="e">
        <f t="shared" si="2"/>
        <v>#NUM!</v>
      </c>
      <c r="N64" s="32" t="e">
        <f t="shared" si="3"/>
        <v>#NUM!</v>
      </c>
      <c r="O64" s="33" t="e">
        <f t="shared" si="4"/>
        <v>#NUM!</v>
      </c>
      <c r="P64" s="32" t="e">
        <f t="shared" si="5"/>
        <v>#NUM!</v>
      </c>
      <c r="Q64" s="33" t="e">
        <f t="shared" si="6"/>
        <v>#NUM!</v>
      </c>
      <c r="R64" s="33" t="e">
        <f t="shared" si="7"/>
        <v>#NUM!</v>
      </c>
      <c r="S64" s="33" t="e">
        <f t="shared" si="8"/>
        <v>#NUM!</v>
      </c>
      <c r="T64" s="31" t="e">
        <f t="shared" si="9"/>
        <v>#NUM!</v>
      </c>
    </row>
    <row r="65" spans="1:20" x14ac:dyDescent="0.35">
      <c r="A65" s="3" t="str">
        <f>Weather_Site!A64</f>
        <v>Sat</v>
      </c>
      <c r="B65" s="58">
        <f>Weather_Site!B64</f>
        <v>0</v>
      </c>
      <c r="C65" s="59">
        <f>Weather_Site!C64</f>
        <v>0</v>
      </c>
      <c r="D65" s="3">
        <f>Weather_Site!D64</f>
        <v>0</v>
      </c>
      <c r="E65" s="3">
        <f>Weather_Site!E64</f>
        <v>0</v>
      </c>
      <c r="F65" s="3">
        <f>Weather_Site!F64</f>
        <v>0</v>
      </c>
      <c r="G65" s="3">
        <f>Weather_Site!G64</f>
        <v>0</v>
      </c>
      <c r="H65" s="3">
        <f>Weather_Site!I64</f>
        <v>0</v>
      </c>
      <c r="I65" s="3">
        <f>Weather_Site!J64</f>
        <v>0</v>
      </c>
      <c r="J65" s="32" t="e">
        <f t="shared" si="0"/>
        <v>#NUM!</v>
      </c>
      <c r="K65" s="32" t="e">
        <f t="shared" si="1"/>
        <v>#NUM!</v>
      </c>
      <c r="L65" s="27">
        <f>IF(Weather_Site!M64&lt;180,Weather_Site!M64+180,Weather_Site!M64-180)</f>
        <v>180</v>
      </c>
      <c r="M65" s="33" t="e">
        <f t="shared" si="2"/>
        <v>#NUM!</v>
      </c>
      <c r="N65" s="32" t="e">
        <f t="shared" si="3"/>
        <v>#NUM!</v>
      </c>
      <c r="O65" s="33" t="e">
        <f t="shared" si="4"/>
        <v>#NUM!</v>
      </c>
      <c r="P65" s="32" t="e">
        <f t="shared" si="5"/>
        <v>#NUM!</v>
      </c>
      <c r="Q65" s="33" t="e">
        <f t="shared" si="6"/>
        <v>#NUM!</v>
      </c>
      <c r="R65" s="33" t="e">
        <f t="shared" si="7"/>
        <v>#NUM!</v>
      </c>
      <c r="S65" s="33" t="e">
        <f t="shared" si="8"/>
        <v>#NUM!</v>
      </c>
      <c r="T65" s="31" t="e">
        <f t="shared" si="9"/>
        <v>#NUM!</v>
      </c>
    </row>
    <row r="66" spans="1:20" x14ac:dyDescent="0.35">
      <c r="A66" s="3" t="str">
        <f>Weather_Site!A65</f>
        <v>Sat</v>
      </c>
      <c r="B66" s="58">
        <f>Weather_Site!B65</f>
        <v>0</v>
      </c>
      <c r="C66" s="59">
        <f>Weather_Site!C65</f>
        <v>0</v>
      </c>
      <c r="D66" s="3">
        <f>Weather_Site!D65</f>
        <v>0</v>
      </c>
      <c r="E66" s="3">
        <f>Weather_Site!E65</f>
        <v>0</v>
      </c>
      <c r="F66" s="3">
        <f>Weather_Site!F65</f>
        <v>0</v>
      </c>
      <c r="G66" s="3">
        <f>Weather_Site!G65</f>
        <v>0</v>
      </c>
      <c r="H66" s="3">
        <f>Weather_Site!I65</f>
        <v>0</v>
      </c>
      <c r="I66" s="3">
        <f>Weather_Site!J65</f>
        <v>0</v>
      </c>
      <c r="J66" s="32" t="e">
        <f t="shared" si="0"/>
        <v>#NUM!</v>
      </c>
      <c r="K66" s="32" t="e">
        <f t="shared" si="1"/>
        <v>#NUM!</v>
      </c>
      <c r="L66" s="27">
        <f>IF(Weather_Site!M65&lt;180,Weather_Site!M65+180,Weather_Site!M65-180)</f>
        <v>180</v>
      </c>
      <c r="M66" s="33" t="e">
        <f t="shared" si="2"/>
        <v>#NUM!</v>
      </c>
      <c r="N66" s="32" t="e">
        <f t="shared" si="3"/>
        <v>#NUM!</v>
      </c>
      <c r="O66" s="33" t="e">
        <f t="shared" si="4"/>
        <v>#NUM!</v>
      </c>
      <c r="P66" s="32" t="e">
        <f t="shared" si="5"/>
        <v>#NUM!</v>
      </c>
      <c r="Q66" s="33" t="e">
        <f t="shared" si="6"/>
        <v>#NUM!</v>
      </c>
      <c r="R66" s="33" t="e">
        <f t="shared" si="7"/>
        <v>#NUM!</v>
      </c>
      <c r="S66" s="33" t="e">
        <f t="shared" si="8"/>
        <v>#NUM!</v>
      </c>
      <c r="T66" s="31" t="e">
        <f t="shared" si="9"/>
        <v>#NUM!</v>
      </c>
    </row>
    <row r="67" spans="1:20" x14ac:dyDescent="0.35">
      <c r="A67" s="3" t="str">
        <f>Weather_Site!A66</f>
        <v>Sat</v>
      </c>
      <c r="B67" s="58">
        <f>Weather_Site!B66</f>
        <v>0</v>
      </c>
      <c r="C67" s="59">
        <f>Weather_Site!C66</f>
        <v>0</v>
      </c>
      <c r="D67" s="3">
        <f>Weather_Site!D66</f>
        <v>0</v>
      </c>
      <c r="E67" s="3">
        <f>Weather_Site!E66</f>
        <v>0</v>
      </c>
      <c r="F67" s="3">
        <f>Weather_Site!F66</f>
        <v>0</v>
      </c>
      <c r="G67" s="3">
        <f>Weather_Site!G66</f>
        <v>0</v>
      </c>
      <c r="H67" s="3">
        <f>Weather_Site!I66</f>
        <v>0</v>
      </c>
      <c r="I67" s="3">
        <f>Weather_Site!J66</f>
        <v>0</v>
      </c>
      <c r="J67" s="32" t="e">
        <f t="shared" si="0"/>
        <v>#NUM!</v>
      </c>
      <c r="K67" s="32" t="e">
        <f t="shared" si="1"/>
        <v>#NUM!</v>
      </c>
      <c r="L67" s="27">
        <f>IF(Weather_Site!M66&lt;180,Weather_Site!M66+180,Weather_Site!M66-180)</f>
        <v>180</v>
      </c>
      <c r="M67" s="33" t="e">
        <f t="shared" si="2"/>
        <v>#NUM!</v>
      </c>
      <c r="N67" s="32" t="e">
        <f t="shared" si="3"/>
        <v>#NUM!</v>
      </c>
      <c r="O67" s="33" t="e">
        <f t="shared" si="4"/>
        <v>#NUM!</v>
      </c>
      <c r="P67" s="32" t="e">
        <f t="shared" si="5"/>
        <v>#NUM!</v>
      </c>
      <c r="Q67" s="33" t="e">
        <f t="shared" si="6"/>
        <v>#NUM!</v>
      </c>
      <c r="R67" s="33" t="e">
        <f t="shared" si="7"/>
        <v>#NUM!</v>
      </c>
      <c r="S67" s="33" t="e">
        <f t="shared" si="8"/>
        <v>#NUM!</v>
      </c>
      <c r="T67" s="31" t="e">
        <f t="shared" si="9"/>
        <v>#NUM!</v>
      </c>
    </row>
    <row r="68" spans="1:20" x14ac:dyDescent="0.35">
      <c r="A68" s="66" t="str">
        <f>Weather_Site!A67</f>
        <v>Sat</v>
      </c>
      <c r="B68" s="67">
        <f>Weather_Site!B67</f>
        <v>0</v>
      </c>
      <c r="C68" s="68">
        <f>Weather_Site!C67</f>
        <v>0</v>
      </c>
      <c r="D68" s="66">
        <f>Weather_Site!D67</f>
        <v>0</v>
      </c>
      <c r="E68" s="66">
        <f>Weather_Site!E67</f>
        <v>0</v>
      </c>
      <c r="F68" s="66">
        <f>Weather_Site!F67</f>
        <v>0</v>
      </c>
      <c r="G68" s="66">
        <f>Weather_Site!G67</f>
        <v>0</v>
      </c>
      <c r="H68" s="66">
        <f>Weather_Site!I67</f>
        <v>0</v>
      </c>
      <c r="I68" s="66">
        <f>Weather_Site!J67</f>
        <v>0</v>
      </c>
      <c r="J68" s="51" t="e">
        <f t="shared" si="0"/>
        <v>#NUM!</v>
      </c>
      <c r="K68" s="51" t="e">
        <f t="shared" si="1"/>
        <v>#NUM!</v>
      </c>
      <c r="L68" s="48">
        <f>IF(Weather_Site!M67&lt;180,Weather_Site!M67+180,Weather_Site!M67-180)</f>
        <v>180</v>
      </c>
      <c r="M68" s="52" t="e">
        <f t="shared" si="2"/>
        <v>#NUM!</v>
      </c>
      <c r="N68" s="51" t="e">
        <f t="shared" si="3"/>
        <v>#NUM!</v>
      </c>
      <c r="O68" s="52" t="e">
        <f t="shared" si="4"/>
        <v>#NUM!</v>
      </c>
      <c r="P68" s="51" t="e">
        <f t="shared" si="5"/>
        <v>#NUM!</v>
      </c>
      <c r="Q68" s="52" t="e">
        <f t="shared" si="6"/>
        <v>#NUM!</v>
      </c>
      <c r="R68" s="52" t="e">
        <f t="shared" si="7"/>
        <v>#NUM!</v>
      </c>
      <c r="S68" s="52" t="e">
        <f t="shared" si="8"/>
        <v>#NUM!</v>
      </c>
      <c r="T68" s="54" t="e">
        <f t="shared" si="9"/>
        <v>#NUM!</v>
      </c>
    </row>
    <row r="69" spans="1:20" x14ac:dyDescent="0.35">
      <c r="A69" s="66" t="str">
        <f>Weather_Site!A68</f>
        <v>Sat</v>
      </c>
      <c r="B69" s="67">
        <f>Weather_Site!B68</f>
        <v>0</v>
      </c>
      <c r="C69" s="68">
        <f>Weather_Site!C68</f>
        <v>0</v>
      </c>
      <c r="D69" s="66">
        <f>Weather_Site!D68</f>
        <v>0</v>
      </c>
      <c r="E69" s="66">
        <f>Weather_Site!E68</f>
        <v>0</v>
      </c>
      <c r="F69" s="66">
        <f>Weather_Site!F68</f>
        <v>0</v>
      </c>
      <c r="G69" s="66">
        <f>Weather_Site!G68</f>
        <v>0</v>
      </c>
      <c r="H69" s="66">
        <f>Weather_Site!I68</f>
        <v>0</v>
      </c>
      <c r="I69" s="66">
        <f>Weather_Site!J68</f>
        <v>0</v>
      </c>
      <c r="J69" s="51" t="e">
        <f t="shared" si="0"/>
        <v>#NUM!</v>
      </c>
      <c r="K69" s="51" t="e">
        <f t="shared" si="1"/>
        <v>#NUM!</v>
      </c>
      <c r="L69" s="48">
        <f>IF(Weather_Site!M68&lt;180,Weather_Site!M68+180,Weather_Site!M68-180)</f>
        <v>180</v>
      </c>
      <c r="M69" s="52" t="e">
        <f t="shared" si="2"/>
        <v>#NUM!</v>
      </c>
      <c r="N69" s="51" t="e">
        <f t="shared" si="3"/>
        <v>#NUM!</v>
      </c>
      <c r="O69" s="52" t="e">
        <f t="shared" si="4"/>
        <v>#NUM!</v>
      </c>
      <c r="P69" s="51" t="e">
        <f t="shared" si="5"/>
        <v>#NUM!</v>
      </c>
      <c r="Q69" s="52" t="e">
        <f t="shared" si="6"/>
        <v>#NUM!</v>
      </c>
      <c r="R69" s="52" t="e">
        <f t="shared" si="7"/>
        <v>#NUM!</v>
      </c>
      <c r="S69" s="52" t="e">
        <f t="shared" si="8"/>
        <v>#NUM!</v>
      </c>
      <c r="T69" s="54" t="e">
        <f t="shared" si="9"/>
        <v>#NUM!</v>
      </c>
    </row>
    <row r="70" spans="1:20" x14ac:dyDescent="0.35">
      <c r="A70" s="66" t="str">
        <f>Weather_Site!A69</f>
        <v>Sat</v>
      </c>
      <c r="B70" s="67">
        <f>Weather_Site!B69</f>
        <v>0</v>
      </c>
      <c r="C70" s="68">
        <f>Weather_Site!C69</f>
        <v>0</v>
      </c>
      <c r="D70" s="66">
        <f>Weather_Site!D69</f>
        <v>0</v>
      </c>
      <c r="E70" s="66">
        <f>Weather_Site!E69</f>
        <v>0</v>
      </c>
      <c r="F70" s="66">
        <f>Weather_Site!F69</f>
        <v>0</v>
      </c>
      <c r="G70" s="66">
        <f>Weather_Site!G69</f>
        <v>0</v>
      </c>
      <c r="H70" s="66">
        <f>Weather_Site!I69</f>
        <v>0</v>
      </c>
      <c r="I70" s="66">
        <f>Weather_Site!J69</f>
        <v>0</v>
      </c>
      <c r="J70" s="51" t="e">
        <f t="shared" si="0"/>
        <v>#NUM!</v>
      </c>
      <c r="K70" s="51" t="e">
        <f t="shared" si="1"/>
        <v>#NUM!</v>
      </c>
      <c r="L70" s="48">
        <f>IF(Weather_Site!M69&lt;180,Weather_Site!M69+180,Weather_Site!M69-180)</f>
        <v>180</v>
      </c>
      <c r="M70" s="52" t="e">
        <f t="shared" si="2"/>
        <v>#NUM!</v>
      </c>
      <c r="N70" s="51" t="e">
        <f t="shared" si="3"/>
        <v>#NUM!</v>
      </c>
      <c r="O70" s="52" t="e">
        <f t="shared" si="4"/>
        <v>#NUM!</v>
      </c>
      <c r="P70" s="51" t="e">
        <f t="shared" si="5"/>
        <v>#NUM!</v>
      </c>
      <c r="Q70" s="52" t="e">
        <f t="shared" si="6"/>
        <v>#NUM!</v>
      </c>
      <c r="R70" s="52" t="e">
        <f t="shared" si="7"/>
        <v>#NUM!</v>
      </c>
      <c r="S70" s="52" t="e">
        <f t="shared" si="8"/>
        <v>#NUM!</v>
      </c>
      <c r="T70" s="54" t="e">
        <f t="shared" si="9"/>
        <v>#NUM!</v>
      </c>
    </row>
    <row r="71" spans="1:20" x14ac:dyDescent="0.35">
      <c r="A71" s="66" t="str">
        <f>Weather_Site!A70</f>
        <v>Sat</v>
      </c>
      <c r="B71" s="67">
        <f>Weather_Site!B70</f>
        <v>0</v>
      </c>
      <c r="C71" s="68">
        <f>Weather_Site!C70</f>
        <v>0</v>
      </c>
      <c r="D71" s="66">
        <f>Weather_Site!D70</f>
        <v>0</v>
      </c>
      <c r="E71" s="66">
        <f>Weather_Site!E70</f>
        <v>0</v>
      </c>
      <c r="F71" s="66">
        <f>Weather_Site!F70</f>
        <v>0</v>
      </c>
      <c r="G71" s="66">
        <f>Weather_Site!G70</f>
        <v>0</v>
      </c>
      <c r="H71" s="66">
        <f>Weather_Site!I70</f>
        <v>0</v>
      </c>
      <c r="I71" s="66">
        <f>Weather_Site!J70</f>
        <v>0</v>
      </c>
      <c r="J71" s="51" t="e">
        <f t="shared" si="0"/>
        <v>#NUM!</v>
      </c>
      <c r="K71" s="51" t="e">
        <f t="shared" si="1"/>
        <v>#NUM!</v>
      </c>
      <c r="L71" s="48">
        <f>IF(Weather_Site!M70&lt;180,Weather_Site!M70+180,Weather_Site!M70-180)</f>
        <v>180</v>
      </c>
      <c r="M71" s="52" t="e">
        <f t="shared" si="2"/>
        <v>#NUM!</v>
      </c>
      <c r="N71" s="51" t="e">
        <f t="shared" si="3"/>
        <v>#NUM!</v>
      </c>
      <c r="O71" s="52" t="e">
        <f t="shared" si="4"/>
        <v>#NUM!</v>
      </c>
      <c r="P71" s="51" t="e">
        <f t="shared" si="5"/>
        <v>#NUM!</v>
      </c>
      <c r="Q71" s="52" t="e">
        <f t="shared" si="6"/>
        <v>#NUM!</v>
      </c>
      <c r="R71" s="52" t="e">
        <f t="shared" si="7"/>
        <v>#NUM!</v>
      </c>
      <c r="S71" s="52" t="e">
        <f t="shared" si="8"/>
        <v>#NUM!</v>
      </c>
      <c r="T71" s="54" t="e">
        <f t="shared" si="9"/>
        <v>#NUM!</v>
      </c>
    </row>
    <row r="72" spans="1:20" x14ac:dyDescent="0.35">
      <c r="A72" s="66" t="str">
        <f>Weather_Site!A71</f>
        <v>Sat</v>
      </c>
      <c r="B72" s="67">
        <f>Weather_Site!B71</f>
        <v>0</v>
      </c>
      <c r="C72" s="68">
        <f>Weather_Site!C71</f>
        <v>0</v>
      </c>
      <c r="D72" s="66">
        <f>Weather_Site!D71</f>
        <v>0</v>
      </c>
      <c r="E72" s="66">
        <f>Weather_Site!E71</f>
        <v>0</v>
      </c>
      <c r="F72" s="66">
        <f>Weather_Site!F71</f>
        <v>0</v>
      </c>
      <c r="G72" s="66">
        <f>Weather_Site!G71</f>
        <v>0</v>
      </c>
      <c r="H72" s="66">
        <f>Weather_Site!I71</f>
        <v>0</v>
      </c>
      <c r="I72" s="66">
        <f>Weather_Site!J71</f>
        <v>0</v>
      </c>
      <c r="J72" s="51" t="e">
        <f t="shared" si="0"/>
        <v>#NUM!</v>
      </c>
      <c r="K72" s="51" t="e">
        <f t="shared" si="1"/>
        <v>#NUM!</v>
      </c>
      <c r="L72" s="48">
        <f>IF(Weather_Site!M71&lt;180,Weather_Site!M71+180,Weather_Site!M71-180)</f>
        <v>180</v>
      </c>
      <c r="M72" s="52" t="e">
        <f t="shared" si="2"/>
        <v>#NUM!</v>
      </c>
      <c r="N72" s="51" t="e">
        <f t="shared" si="3"/>
        <v>#NUM!</v>
      </c>
      <c r="O72" s="52" t="e">
        <f t="shared" si="4"/>
        <v>#NUM!</v>
      </c>
      <c r="P72" s="51" t="e">
        <f t="shared" si="5"/>
        <v>#NUM!</v>
      </c>
      <c r="Q72" s="52" t="e">
        <f t="shared" si="6"/>
        <v>#NUM!</v>
      </c>
      <c r="R72" s="52" t="e">
        <f t="shared" si="7"/>
        <v>#NUM!</v>
      </c>
      <c r="S72" s="52" t="e">
        <f t="shared" si="8"/>
        <v>#NUM!</v>
      </c>
      <c r="T72" s="54" t="e">
        <f t="shared" si="9"/>
        <v>#NUM!</v>
      </c>
    </row>
    <row r="73" spans="1:20" x14ac:dyDescent="0.35">
      <c r="A73" s="3" t="str">
        <f>Weather_Site!A72</f>
        <v>Sat</v>
      </c>
      <c r="B73" s="58">
        <f>Weather_Site!B72</f>
        <v>0</v>
      </c>
      <c r="C73" s="59">
        <f>Weather_Site!C72</f>
        <v>0</v>
      </c>
      <c r="D73" s="3">
        <f>Weather_Site!D72</f>
        <v>0</v>
      </c>
      <c r="E73" s="3">
        <f>Weather_Site!E72</f>
        <v>0</v>
      </c>
      <c r="F73" s="3">
        <f>Weather_Site!F72</f>
        <v>0</v>
      </c>
      <c r="G73" s="3">
        <f>Weather_Site!G72</f>
        <v>0</v>
      </c>
      <c r="H73" s="3">
        <f>Weather_Site!I72</f>
        <v>0</v>
      </c>
      <c r="I73" s="3">
        <f>Weather_Site!J72</f>
        <v>0</v>
      </c>
      <c r="J73" s="32" t="e">
        <f t="shared" si="0"/>
        <v>#NUM!</v>
      </c>
      <c r="K73" s="32" t="e">
        <f t="shared" si="1"/>
        <v>#NUM!</v>
      </c>
      <c r="L73" s="27">
        <f>IF(Weather_Site!M72&lt;180,Weather_Site!M72+180,Weather_Site!M72-180)</f>
        <v>180</v>
      </c>
      <c r="M73" s="33" t="e">
        <f t="shared" si="2"/>
        <v>#NUM!</v>
      </c>
      <c r="N73" s="32" t="e">
        <f t="shared" si="3"/>
        <v>#NUM!</v>
      </c>
      <c r="O73" s="33" t="e">
        <f t="shared" si="4"/>
        <v>#NUM!</v>
      </c>
      <c r="P73" s="32" t="e">
        <f t="shared" si="5"/>
        <v>#NUM!</v>
      </c>
      <c r="Q73" s="33" t="e">
        <f t="shared" si="6"/>
        <v>#NUM!</v>
      </c>
      <c r="R73" s="33" t="e">
        <f t="shared" si="7"/>
        <v>#NUM!</v>
      </c>
      <c r="S73" s="33" t="e">
        <f t="shared" si="8"/>
        <v>#NUM!</v>
      </c>
      <c r="T73" s="31" t="e">
        <f t="shared" si="9"/>
        <v>#NUM!</v>
      </c>
    </row>
    <row r="74" spans="1:20" x14ac:dyDescent="0.35">
      <c r="A74" s="3" t="str">
        <f>Weather_Site!A73</f>
        <v>Sat</v>
      </c>
      <c r="B74" s="58">
        <f>Weather_Site!B73</f>
        <v>0</v>
      </c>
      <c r="C74" s="59">
        <f>Weather_Site!C73</f>
        <v>0</v>
      </c>
      <c r="D74" s="3">
        <f>Weather_Site!D73</f>
        <v>0</v>
      </c>
      <c r="E74" s="3">
        <f>Weather_Site!E73</f>
        <v>0</v>
      </c>
      <c r="F74" s="3">
        <f>Weather_Site!F73</f>
        <v>0</v>
      </c>
      <c r="G74" s="3">
        <f>Weather_Site!G73</f>
        <v>0</v>
      </c>
      <c r="H74" s="3">
        <f>Weather_Site!I73</f>
        <v>0</v>
      </c>
      <c r="I74" s="3">
        <f>Weather_Site!J73</f>
        <v>0</v>
      </c>
      <c r="J74" s="32" t="e">
        <f t="shared" si="0"/>
        <v>#NUM!</v>
      </c>
      <c r="K74" s="32" t="e">
        <f t="shared" si="1"/>
        <v>#NUM!</v>
      </c>
      <c r="L74" s="27">
        <f>IF(Weather_Site!M73&lt;180,Weather_Site!M73+180,Weather_Site!M73-180)</f>
        <v>180</v>
      </c>
      <c r="M74" s="33" t="e">
        <f t="shared" si="2"/>
        <v>#NUM!</v>
      </c>
      <c r="N74" s="32" t="e">
        <f t="shared" si="3"/>
        <v>#NUM!</v>
      </c>
      <c r="O74" s="33" t="e">
        <f t="shared" si="4"/>
        <v>#NUM!</v>
      </c>
      <c r="P74" s="32" t="e">
        <f t="shared" si="5"/>
        <v>#NUM!</v>
      </c>
      <c r="Q74" s="33" t="e">
        <f t="shared" si="6"/>
        <v>#NUM!</v>
      </c>
      <c r="R74" s="33" t="e">
        <f t="shared" si="7"/>
        <v>#NUM!</v>
      </c>
      <c r="S74" s="33" t="e">
        <f t="shared" si="8"/>
        <v>#NUM!</v>
      </c>
      <c r="T74" s="31" t="e">
        <f t="shared" si="9"/>
        <v>#NUM!</v>
      </c>
    </row>
    <row r="75" spans="1:20" x14ac:dyDescent="0.35">
      <c r="A75" s="3" t="str">
        <f>Weather_Site!A74</f>
        <v>Sat</v>
      </c>
      <c r="B75" s="58">
        <f>Weather_Site!B74</f>
        <v>0</v>
      </c>
      <c r="C75" s="59">
        <f>Weather_Site!C74</f>
        <v>0</v>
      </c>
      <c r="D75" s="3">
        <f>Weather_Site!D74</f>
        <v>0</v>
      </c>
      <c r="E75" s="3">
        <f>Weather_Site!E74</f>
        <v>0</v>
      </c>
      <c r="F75" s="3">
        <f>Weather_Site!F74</f>
        <v>0</v>
      </c>
      <c r="G75" s="3">
        <f>Weather_Site!G74</f>
        <v>0</v>
      </c>
      <c r="H75" s="3">
        <f>Weather_Site!I74</f>
        <v>0</v>
      </c>
      <c r="I75" s="3">
        <f>Weather_Site!J74</f>
        <v>0</v>
      </c>
      <c r="J75" s="32" t="e">
        <f t="shared" si="0"/>
        <v>#NUM!</v>
      </c>
      <c r="K75" s="32" t="e">
        <f t="shared" si="1"/>
        <v>#NUM!</v>
      </c>
      <c r="L75" s="27">
        <f>IF(Weather_Site!M74&lt;180,Weather_Site!M74+180,Weather_Site!M74-180)</f>
        <v>180</v>
      </c>
      <c r="M75" s="33" t="e">
        <f t="shared" si="2"/>
        <v>#NUM!</v>
      </c>
      <c r="N75" s="32" t="e">
        <f t="shared" si="3"/>
        <v>#NUM!</v>
      </c>
      <c r="O75" s="33" t="e">
        <f t="shared" si="4"/>
        <v>#NUM!</v>
      </c>
      <c r="P75" s="32" t="e">
        <f t="shared" si="5"/>
        <v>#NUM!</v>
      </c>
      <c r="Q75" s="33" t="e">
        <f t="shared" si="6"/>
        <v>#NUM!</v>
      </c>
      <c r="R75" s="33" t="e">
        <f t="shared" si="7"/>
        <v>#NUM!</v>
      </c>
      <c r="S75" s="33" t="e">
        <f t="shared" si="8"/>
        <v>#NUM!</v>
      </c>
      <c r="T75" s="31" t="e">
        <f t="shared" si="9"/>
        <v>#NUM!</v>
      </c>
    </row>
    <row r="76" spans="1:20" x14ac:dyDescent="0.35">
      <c r="A76" s="3" t="str">
        <f>Weather_Site!A75</f>
        <v>Sat</v>
      </c>
      <c r="B76" s="58">
        <f>Weather_Site!B75</f>
        <v>0</v>
      </c>
      <c r="C76" s="59">
        <f>Weather_Site!C75</f>
        <v>0</v>
      </c>
      <c r="D76" s="3">
        <f>Weather_Site!D75</f>
        <v>0</v>
      </c>
      <c r="E76" s="3">
        <f>Weather_Site!E75</f>
        <v>0</v>
      </c>
      <c r="F76" s="3">
        <f>Weather_Site!F75</f>
        <v>0</v>
      </c>
      <c r="G76" s="3">
        <f>Weather_Site!G75</f>
        <v>0</v>
      </c>
      <c r="H76" s="3">
        <f>Weather_Site!I75</f>
        <v>0</v>
      </c>
      <c r="I76" s="3">
        <f>Weather_Site!J75</f>
        <v>0</v>
      </c>
      <c r="J76" s="32" t="e">
        <f t="shared" si="0"/>
        <v>#NUM!</v>
      </c>
      <c r="K76" s="32" t="e">
        <f t="shared" si="1"/>
        <v>#NUM!</v>
      </c>
      <c r="L76" s="27">
        <f>IF(Weather_Site!M75&lt;180,Weather_Site!M75+180,Weather_Site!M75-180)</f>
        <v>180</v>
      </c>
      <c r="M76" s="33" t="e">
        <f t="shared" si="2"/>
        <v>#NUM!</v>
      </c>
      <c r="N76" s="32" t="e">
        <f t="shared" si="3"/>
        <v>#NUM!</v>
      </c>
      <c r="O76" s="33" t="e">
        <f t="shared" si="4"/>
        <v>#NUM!</v>
      </c>
      <c r="P76" s="32" t="e">
        <f t="shared" si="5"/>
        <v>#NUM!</v>
      </c>
      <c r="Q76" s="33" t="e">
        <f t="shared" si="6"/>
        <v>#NUM!</v>
      </c>
      <c r="R76" s="33" t="e">
        <f t="shared" si="7"/>
        <v>#NUM!</v>
      </c>
      <c r="S76" s="33" t="e">
        <f t="shared" si="8"/>
        <v>#NUM!</v>
      </c>
      <c r="T76" s="31" t="e">
        <f t="shared" si="9"/>
        <v>#NUM!</v>
      </c>
    </row>
    <row r="77" spans="1:20" x14ac:dyDescent="0.35">
      <c r="A77" s="3" t="str">
        <f>Weather_Site!A76</f>
        <v>Sat</v>
      </c>
      <c r="B77" s="58">
        <f>Weather_Site!B76</f>
        <v>0</v>
      </c>
      <c r="C77" s="59">
        <f>Weather_Site!C76</f>
        <v>0</v>
      </c>
      <c r="D77" s="3">
        <f>Weather_Site!D76</f>
        <v>0</v>
      </c>
      <c r="E77" s="3">
        <f>Weather_Site!E76</f>
        <v>0</v>
      </c>
      <c r="F77" s="3">
        <f>Weather_Site!F76</f>
        <v>0</v>
      </c>
      <c r="G77" s="3">
        <f>Weather_Site!G76</f>
        <v>0</v>
      </c>
      <c r="H77" s="3">
        <f>Weather_Site!I76</f>
        <v>0</v>
      </c>
      <c r="I77" s="3">
        <f>Weather_Site!J76</f>
        <v>0</v>
      </c>
      <c r="J77" s="32" t="e">
        <f t="shared" si="0"/>
        <v>#NUM!</v>
      </c>
      <c r="K77" s="32" t="e">
        <f t="shared" si="1"/>
        <v>#NUM!</v>
      </c>
      <c r="L77" s="27">
        <f>IF(Weather_Site!M76&lt;180,Weather_Site!M76+180,Weather_Site!M76-180)</f>
        <v>180</v>
      </c>
      <c r="M77" s="33" t="e">
        <f t="shared" si="2"/>
        <v>#NUM!</v>
      </c>
      <c r="N77" s="32" t="e">
        <f t="shared" si="3"/>
        <v>#NUM!</v>
      </c>
      <c r="O77" s="33" t="e">
        <f t="shared" si="4"/>
        <v>#NUM!</v>
      </c>
      <c r="P77" s="32" t="e">
        <f t="shared" si="5"/>
        <v>#NUM!</v>
      </c>
      <c r="Q77" s="33" t="e">
        <f t="shared" si="6"/>
        <v>#NUM!</v>
      </c>
      <c r="R77" s="33" t="e">
        <f t="shared" si="7"/>
        <v>#NUM!</v>
      </c>
      <c r="S77" s="33" t="e">
        <f t="shared" si="8"/>
        <v>#NUM!</v>
      </c>
      <c r="T77" s="31" t="e">
        <f t="shared" si="9"/>
        <v>#NUM!</v>
      </c>
    </row>
    <row r="78" spans="1:20" x14ac:dyDescent="0.35">
      <c r="A78" s="66" t="str">
        <f>Weather_Site!A77</f>
        <v>Sat</v>
      </c>
      <c r="B78" s="67">
        <f>Weather_Site!B77</f>
        <v>0</v>
      </c>
      <c r="C78" s="68">
        <f>Weather_Site!C77</f>
        <v>0</v>
      </c>
      <c r="D78" s="66">
        <f>Weather_Site!D77</f>
        <v>0</v>
      </c>
      <c r="E78" s="66">
        <f>Weather_Site!E77</f>
        <v>0</v>
      </c>
      <c r="F78" s="66">
        <f>Weather_Site!F77</f>
        <v>0</v>
      </c>
      <c r="G78" s="66">
        <f>Weather_Site!G77</f>
        <v>0</v>
      </c>
      <c r="H78" s="66">
        <f>Weather_Site!I77</f>
        <v>0</v>
      </c>
      <c r="I78" s="66">
        <f>Weather_Site!J77</f>
        <v>0</v>
      </c>
      <c r="J78" s="51" t="e">
        <f t="shared" ref="J78:J141" si="10">((1/273.16-0.000184*LN(((0.611*EXP((17.2694*((D78+273.16)-273.16))/((D78+273.16)-35.86)))*(E78/100))/0.611))^-1)-273.16</f>
        <v>#NUM!</v>
      </c>
      <c r="K78" s="51" t="e">
        <f t="shared" ref="K78:K141" si="11">EXP(1.66+0.0214*E78-0.0292*J78)+(67.128*(1-EXP(-3.132*H78))*EXP(-0.0858*(I78*24)))</f>
        <v>#NUM!</v>
      </c>
      <c r="L78" s="48">
        <f>IF(Weather_Site!M77&lt;180,Weather_Site!M77+180,Weather_Site!M77-180)</f>
        <v>180</v>
      </c>
      <c r="M78" s="52" t="e">
        <f t="shared" ref="M78:M141" si="12">(0.678*IF((G78*0.66)&lt;0.5,0.5,(G78*0.66))^1.313*EXP(-0.0243*K78)*(1-EXP(-0.116*IF($C$4=0,20,$C$4)))*EXP(0.0693*$C$8))*60</f>
        <v>#NUM!</v>
      </c>
      <c r="N78" s="51" t="e">
        <f t="shared" ref="N78:N141" si="13">0.148*(((18637-(24*K78))*M78/60*$C$7)/600)^0.403</f>
        <v>#NUM!</v>
      </c>
      <c r="O78" s="52" t="e">
        <f t="shared" ref="O78:O141" si="14">M78*0.4</f>
        <v>#NUM!</v>
      </c>
      <c r="P78" s="51" t="e">
        <f t="shared" ref="P78:P141" si="15">N78*0.6</f>
        <v>#NUM!</v>
      </c>
      <c r="Q78" s="52" t="e">
        <f t="shared" ref="Q78:Q141" si="16">0.1*M78</f>
        <v>#NUM!</v>
      </c>
      <c r="R78" s="52" t="e">
        <f t="shared" ref="R78:R141" si="17">0.5*N78</f>
        <v>#NUM!</v>
      </c>
      <c r="S78" s="52" t="e">
        <f t="shared" ref="S78:S141" si="18">0.65*(M78/60)^1.02</f>
        <v>#NUM!</v>
      </c>
      <c r="T78" s="54" t="e">
        <f t="shared" ref="T78:T141" si="19">IF(I78=1,(1/(1+EXP(-(-1+0.68*(G78*0.66)-0.07*K78-0.0037*(G78*0.66)*K78+2.1*1)))),(1/(1+EXP(-(-1+0.68*(G78*0.66)-0.07*K78-0.0037*(G78*0.66)*K78+2.1*2)))))</f>
        <v>#NUM!</v>
      </c>
    </row>
    <row r="79" spans="1:20" x14ac:dyDescent="0.35">
      <c r="A79" s="66" t="str">
        <f>Weather_Site!A78</f>
        <v>Sat</v>
      </c>
      <c r="B79" s="67">
        <f>Weather_Site!B78</f>
        <v>0</v>
      </c>
      <c r="C79" s="68">
        <f>Weather_Site!C78</f>
        <v>0</v>
      </c>
      <c r="D79" s="66">
        <f>Weather_Site!D78</f>
        <v>0</v>
      </c>
      <c r="E79" s="66">
        <f>Weather_Site!E78</f>
        <v>0</v>
      </c>
      <c r="F79" s="66">
        <f>Weather_Site!F78</f>
        <v>0</v>
      </c>
      <c r="G79" s="66">
        <f>Weather_Site!G78</f>
        <v>0</v>
      </c>
      <c r="H79" s="66">
        <f>Weather_Site!I78</f>
        <v>0</v>
      </c>
      <c r="I79" s="66">
        <f>Weather_Site!J78</f>
        <v>0</v>
      </c>
      <c r="J79" s="51" t="e">
        <f t="shared" si="10"/>
        <v>#NUM!</v>
      </c>
      <c r="K79" s="51" t="e">
        <f t="shared" si="11"/>
        <v>#NUM!</v>
      </c>
      <c r="L79" s="48">
        <f>IF(Weather_Site!M78&lt;180,Weather_Site!M78+180,Weather_Site!M78-180)</f>
        <v>180</v>
      </c>
      <c r="M79" s="52" t="e">
        <f t="shared" si="12"/>
        <v>#NUM!</v>
      </c>
      <c r="N79" s="51" t="e">
        <f t="shared" si="13"/>
        <v>#NUM!</v>
      </c>
      <c r="O79" s="52" t="e">
        <f t="shared" si="14"/>
        <v>#NUM!</v>
      </c>
      <c r="P79" s="51" t="e">
        <f t="shared" si="15"/>
        <v>#NUM!</v>
      </c>
      <c r="Q79" s="52" t="e">
        <f t="shared" si="16"/>
        <v>#NUM!</v>
      </c>
      <c r="R79" s="52" t="e">
        <f t="shared" si="17"/>
        <v>#NUM!</v>
      </c>
      <c r="S79" s="52" t="e">
        <f t="shared" si="18"/>
        <v>#NUM!</v>
      </c>
      <c r="T79" s="54" t="e">
        <f t="shared" si="19"/>
        <v>#NUM!</v>
      </c>
    </row>
    <row r="80" spans="1:20" x14ac:dyDescent="0.35">
      <c r="A80" s="66" t="str">
        <f>Weather_Site!A79</f>
        <v>Sat</v>
      </c>
      <c r="B80" s="67">
        <f>Weather_Site!B79</f>
        <v>0</v>
      </c>
      <c r="C80" s="68">
        <f>Weather_Site!C79</f>
        <v>0</v>
      </c>
      <c r="D80" s="66">
        <f>Weather_Site!D79</f>
        <v>0</v>
      </c>
      <c r="E80" s="66">
        <f>Weather_Site!E79</f>
        <v>0</v>
      </c>
      <c r="F80" s="66">
        <f>Weather_Site!F79</f>
        <v>0</v>
      </c>
      <c r="G80" s="66">
        <f>Weather_Site!G79</f>
        <v>0</v>
      </c>
      <c r="H80" s="66">
        <f>Weather_Site!I79</f>
        <v>0</v>
      </c>
      <c r="I80" s="66">
        <f>Weather_Site!J79</f>
        <v>0</v>
      </c>
      <c r="J80" s="51" t="e">
        <f t="shared" si="10"/>
        <v>#NUM!</v>
      </c>
      <c r="K80" s="51" t="e">
        <f t="shared" si="11"/>
        <v>#NUM!</v>
      </c>
      <c r="L80" s="48">
        <f>IF(Weather_Site!M79&lt;180,Weather_Site!M79+180,Weather_Site!M79-180)</f>
        <v>180</v>
      </c>
      <c r="M80" s="52" t="e">
        <f t="shared" si="12"/>
        <v>#NUM!</v>
      </c>
      <c r="N80" s="51" t="e">
        <f t="shared" si="13"/>
        <v>#NUM!</v>
      </c>
      <c r="O80" s="52" t="e">
        <f t="shared" si="14"/>
        <v>#NUM!</v>
      </c>
      <c r="P80" s="51" t="e">
        <f t="shared" si="15"/>
        <v>#NUM!</v>
      </c>
      <c r="Q80" s="52" t="e">
        <f t="shared" si="16"/>
        <v>#NUM!</v>
      </c>
      <c r="R80" s="52" t="e">
        <f t="shared" si="17"/>
        <v>#NUM!</v>
      </c>
      <c r="S80" s="52" t="e">
        <f t="shared" si="18"/>
        <v>#NUM!</v>
      </c>
      <c r="T80" s="54" t="e">
        <f t="shared" si="19"/>
        <v>#NUM!</v>
      </c>
    </row>
    <row r="81" spans="1:20" x14ac:dyDescent="0.35">
      <c r="A81" s="66" t="str">
        <f>Weather_Site!A80</f>
        <v>Sat</v>
      </c>
      <c r="B81" s="67">
        <f>Weather_Site!B80</f>
        <v>0</v>
      </c>
      <c r="C81" s="68">
        <f>Weather_Site!C80</f>
        <v>0</v>
      </c>
      <c r="D81" s="66">
        <f>Weather_Site!D80</f>
        <v>0</v>
      </c>
      <c r="E81" s="66">
        <f>Weather_Site!E80</f>
        <v>0</v>
      </c>
      <c r="F81" s="66">
        <f>Weather_Site!F80</f>
        <v>0</v>
      </c>
      <c r="G81" s="66">
        <f>Weather_Site!G80</f>
        <v>0</v>
      </c>
      <c r="H81" s="66">
        <f>Weather_Site!I80</f>
        <v>0</v>
      </c>
      <c r="I81" s="66">
        <f>Weather_Site!J80</f>
        <v>0</v>
      </c>
      <c r="J81" s="51" t="e">
        <f t="shared" si="10"/>
        <v>#NUM!</v>
      </c>
      <c r="K81" s="51" t="e">
        <f t="shared" si="11"/>
        <v>#NUM!</v>
      </c>
      <c r="L81" s="48">
        <f>IF(Weather_Site!M80&lt;180,Weather_Site!M80+180,Weather_Site!M80-180)</f>
        <v>180</v>
      </c>
      <c r="M81" s="52" t="e">
        <f t="shared" si="12"/>
        <v>#NUM!</v>
      </c>
      <c r="N81" s="51" t="e">
        <f t="shared" si="13"/>
        <v>#NUM!</v>
      </c>
      <c r="O81" s="52" t="e">
        <f t="shared" si="14"/>
        <v>#NUM!</v>
      </c>
      <c r="P81" s="51" t="e">
        <f t="shared" si="15"/>
        <v>#NUM!</v>
      </c>
      <c r="Q81" s="52" t="e">
        <f t="shared" si="16"/>
        <v>#NUM!</v>
      </c>
      <c r="R81" s="52" t="e">
        <f t="shared" si="17"/>
        <v>#NUM!</v>
      </c>
      <c r="S81" s="52" t="e">
        <f t="shared" si="18"/>
        <v>#NUM!</v>
      </c>
      <c r="T81" s="54" t="e">
        <f t="shared" si="19"/>
        <v>#NUM!</v>
      </c>
    </row>
    <row r="82" spans="1:20" x14ac:dyDescent="0.35">
      <c r="A82" s="66" t="str">
        <f>Weather_Site!A81</f>
        <v>Sat</v>
      </c>
      <c r="B82" s="67">
        <f>Weather_Site!B81</f>
        <v>0</v>
      </c>
      <c r="C82" s="68">
        <f>Weather_Site!C81</f>
        <v>0</v>
      </c>
      <c r="D82" s="66">
        <f>Weather_Site!D81</f>
        <v>0</v>
      </c>
      <c r="E82" s="66">
        <f>Weather_Site!E81</f>
        <v>0</v>
      </c>
      <c r="F82" s="66">
        <f>Weather_Site!F81</f>
        <v>0</v>
      </c>
      <c r="G82" s="66">
        <f>Weather_Site!G81</f>
        <v>0</v>
      </c>
      <c r="H82" s="66">
        <f>Weather_Site!I81</f>
        <v>0</v>
      </c>
      <c r="I82" s="66">
        <f>Weather_Site!J81</f>
        <v>0</v>
      </c>
      <c r="J82" s="51" t="e">
        <f t="shared" si="10"/>
        <v>#NUM!</v>
      </c>
      <c r="K82" s="51" t="e">
        <f t="shared" si="11"/>
        <v>#NUM!</v>
      </c>
      <c r="L82" s="48">
        <f>IF(Weather_Site!M81&lt;180,Weather_Site!M81+180,Weather_Site!M81-180)</f>
        <v>180</v>
      </c>
      <c r="M82" s="52" t="e">
        <f t="shared" si="12"/>
        <v>#NUM!</v>
      </c>
      <c r="N82" s="51" t="e">
        <f t="shared" si="13"/>
        <v>#NUM!</v>
      </c>
      <c r="O82" s="52" t="e">
        <f t="shared" si="14"/>
        <v>#NUM!</v>
      </c>
      <c r="P82" s="51" t="e">
        <f t="shared" si="15"/>
        <v>#NUM!</v>
      </c>
      <c r="Q82" s="52" t="e">
        <f t="shared" si="16"/>
        <v>#NUM!</v>
      </c>
      <c r="R82" s="52" t="e">
        <f t="shared" si="17"/>
        <v>#NUM!</v>
      </c>
      <c r="S82" s="52" t="e">
        <f t="shared" si="18"/>
        <v>#NUM!</v>
      </c>
      <c r="T82" s="54" t="e">
        <f t="shared" si="19"/>
        <v>#NUM!</v>
      </c>
    </row>
    <row r="83" spans="1:20" x14ac:dyDescent="0.35">
      <c r="A83" s="3" t="str">
        <f>Weather_Site!A82</f>
        <v>Sat</v>
      </c>
      <c r="B83" s="58">
        <f>Weather_Site!B82</f>
        <v>0</v>
      </c>
      <c r="C83" s="59">
        <f>Weather_Site!C82</f>
        <v>0</v>
      </c>
      <c r="D83" s="3">
        <f>Weather_Site!D82</f>
        <v>0</v>
      </c>
      <c r="E83" s="3">
        <f>Weather_Site!E82</f>
        <v>0</v>
      </c>
      <c r="F83" s="3">
        <f>Weather_Site!F82</f>
        <v>0</v>
      </c>
      <c r="G83" s="3">
        <f>Weather_Site!G82</f>
        <v>0</v>
      </c>
      <c r="H83" s="3">
        <f>Weather_Site!I82</f>
        <v>0</v>
      </c>
      <c r="I83" s="3">
        <f>Weather_Site!J82</f>
        <v>0</v>
      </c>
      <c r="J83" s="32" t="e">
        <f t="shared" si="10"/>
        <v>#NUM!</v>
      </c>
      <c r="K83" s="32" t="e">
        <f t="shared" si="11"/>
        <v>#NUM!</v>
      </c>
      <c r="L83" s="27">
        <f>IF(Weather_Site!M82&lt;180,Weather_Site!M82+180,Weather_Site!M82-180)</f>
        <v>180</v>
      </c>
      <c r="M83" s="33" t="e">
        <f t="shared" si="12"/>
        <v>#NUM!</v>
      </c>
      <c r="N83" s="32" t="e">
        <f t="shared" si="13"/>
        <v>#NUM!</v>
      </c>
      <c r="O83" s="33" t="e">
        <f t="shared" si="14"/>
        <v>#NUM!</v>
      </c>
      <c r="P83" s="32" t="e">
        <f t="shared" si="15"/>
        <v>#NUM!</v>
      </c>
      <c r="Q83" s="33" t="e">
        <f t="shared" si="16"/>
        <v>#NUM!</v>
      </c>
      <c r="R83" s="33" t="e">
        <f t="shared" si="17"/>
        <v>#NUM!</v>
      </c>
      <c r="S83" s="33" t="e">
        <f t="shared" si="18"/>
        <v>#NUM!</v>
      </c>
      <c r="T83" s="31" t="e">
        <f t="shared" si="19"/>
        <v>#NUM!</v>
      </c>
    </row>
    <row r="84" spans="1:20" x14ac:dyDescent="0.35">
      <c r="A84" s="3" t="str">
        <f>Weather_Site!A83</f>
        <v>Sat</v>
      </c>
      <c r="B84" s="58">
        <f>Weather_Site!B83</f>
        <v>0</v>
      </c>
      <c r="C84" s="59">
        <f>Weather_Site!C83</f>
        <v>0</v>
      </c>
      <c r="D84" s="3">
        <f>Weather_Site!D83</f>
        <v>0</v>
      </c>
      <c r="E84" s="3">
        <f>Weather_Site!E83</f>
        <v>0</v>
      </c>
      <c r="F84" s="3">
        <f>Weather_Site!F83</f>
        <v>0</v>
      </c>
      <c r="G84" s="3">
        <f>Weather_Site!G83</f>
        <v>0</v>
      </c>
      <c r="H84" s="3">
        <f>Weather_Site!I83</f>
        <v>0</v>
      </c>
      <c r="I84" s="3">
        <f>Weather_Site!J83</f>
        <v>0</v>
      </c>
      <c r="J84" s="32" t="e">
        <f t="shared" si="10"/>
        <v>#NUM!</v>
      </c>
      <c r="K84" s="32" t="e">
        <f t="shared" si="11"/>
        <v>#NUM!</v>
      </c>
      <c r="L84" s="27">
        <f>IF(Weather_Site!M83&lt;180,Weather_Site!M83+180,Weather_Site!M83-180)</f>
        <v>180</v>
      </c>
      <c r="M84" s="33" t="e">
        <f t="shared" si="12"/>
        <v>#NUM!</v>
      </c>
      <c r="N84" s="32" t="e">
        <f t="shared" si="13"/>
        <v>#NUM!</v>
      </c>
      <c r="O84" s="33" t="e">
        <f t="shared" si="14"/>
        <v>#NUM!</v>
      </c>
      <c r="P84" s="32" t="e">
        <f t="shared" si="15"/>
        <v>#NUM!</v>
      </c>
      <c r="Q84" s="33" t="e">
        <f t="shared" si="16"/>
        <v>#NUM!</v>
      </c>
      <c r="R84" s="33" t="e">
        <f t="shared" si="17"/>
        <v>#NUM!</v>
      </c>
      <c r="S84" s="33" t="e">
        <f t="shared" si="18"/>
        <v>#NUM!</v>
      </c>
      <c r="T84" s="31" t="e">
        <f t="shared" si="19"/>
        <v>#NUM!</v>
      </c>
    </row>
    <row r="85" spans="1:20" x14ac:dyDescent="0.35">
      <c r="A85" s="3" t="str">
        <f>Weather_Site!A84</f>
        <v>Sat</v>
      </c>
      <c r="B85" s="58">
        <f>Weather_Site!B84</f>
        <v>0</v>
      </c>
      <c r="C85" s="59">
        <f>Weather_Site!C84</f>
        <v>0</v>
      </c>
      <c r="D85" s="3">
        <f>Weather_Site!D84</f>
        <v>0</v>
      </c>
      <c r="E85" s="3">
        <f>Weather_Site!E84</f>
        <v>0</v>
      </c>
      <c r="F85" s="3">
        <f>Weather_Site!F84</f>
        <v>0</v>
      </c>
      <c r="G85" s="3">
        <f>Weather_Site!G84</f>
        <v>0</v>
      </c>
      <c r="H85" s="3">
        <f>Weather_Site!I84</f>
        <v>0</v>
      </c>
      <c r="I85" s="3">
        <f>Weather_Site!J84</f>
        <v>0</v>
      </c>
      <c r="J85" s="32" t="e">
        <f t="shared" si="10"/>
        <v>#NUM!</v>
      </c>
      <c r="K85" s="32" t="e">
        <f t="shared" si="11"/>
        <v>#NUM!</v>
      </c>
      <c r="L85" s="27">
        <f>IF(Weather_Site!M84&lt;180,Weather_Site!M84+180,Weather_Site!M84-180)</f>
        <v>180</v>
      </c>
      <c r="M85" s="33" t="e">
        <f t="shared" si="12"/>
        <v>#NUM!</v>
      </c>
      <c r="N85" s="32" t="e">
        <f t="shared" si="13"/>
        <v>#NUM!</v>
      </c>
      <c r="O85" s="33" t="e">
        <f t="shared" si="14"/>
        <v>#NUM!</v>
      </c>
      <c r="P85" s="32" t="e">
        <f t="shared" si="15"/>
        <v>#NUM!</v>
      </c>
      <c r="Q85" s="33" t="e">
        <f t="shared" si="16"/>
        <v>#NUM!</v>
      </c>
      <c r="R85" s="33" t="e">
        <f t="shared" si="17"/>
        <v>#NUM!</v>
      </c>
      <c r="S85" s="33" t="e">
        <f t="shared" si="18"/>
        <v>#NUM!</v>
      </c>
      <c r="T85" s="31" t="e">
        <f t="shared" si="19"/>
        <v>#NUM!</v>
      </c>
    </row>
    <row r="86" spans="1:20" x14ac:dyDescent="0.35">
      <c r="A86" s="3" t="str">
        <f>Weather_Site!A85</f>
        <v>Sat</v>
      </c>
      <c r="B86" s="58">
        <f>Weather_Site!B85</f>
        <v>0</v>
      </c>
      <c r="C86" s="59">
        <f>Weather_Site!C85</f>
        <v>0</v>
      </c>
      <c r="D86" s="3">
        <f>Weather_Site!D85</f>
        <v>0</v>
      </c>
      <c r="E86" s="3">
        <f>Weather_Site!E85</f>
        <v>0</v>
      </c>
      <c r="F86" s="3">
        <f>Weather_Site!F85</f>
        <v>0</v>
      </c>
      <c r="G86" s="3">
        <f>Weather_Site!G85</f>
        <v>0</v>
      </c>
      <c r="H86" s="3">
        <f>Weather_Site!I85</f>
        <v>0</v>
      </c>
      <c r="I86" s="3">
        <f>Weather_Site!J85</f>
        <v>0</v>
      </c>
      <c r="J86" s="32" t="e">
        <f t="shared" si="10"/>
        <v>#NUM!</v>
      </c>
      <c r="K86" s="32" t="e">
        <f t="shared" si="11"/>
        <v>#NUM!</v>
      </c>
      <c r="L86" s="27">
        <f>IF(Weather_Site!M85&lt;180,Weather_Site!M85+180,Weather_Site!M85-180)</f>
        <v>180</v>
      </c>
      <c r="M86" s="33" t="e">
        <f t="shared" si="12"/>
        <v>#NUM!</v>
      </c>
      <c r="N86" s="32" t="e">
        <f t="shared" si="13"/>
        <v>#NUM!</v>
      </c>
      <c r="O86" s="33" t="e">
        <f t="shared" si="14"/>
        <v>#NUM!</v>
      </c>
      <c r="P86" s="32" t="e">
        <f t="shared" si="15"/>
        <v>#NUM!</v>
      </c>
      <c r="Q86" s="33" t="e">
        <f t="shared" si="16"/>
        <v>#NUM!</v>
      </c>
      <c r="R86" s="33" t="e">
        <f t="shared" si="17"/>
        <v>#NUM!</v>
      </c>
      <c r="S86" s="33" t="e">
        <f t="shared" si="18"/>
        <v>#NUM!</v>
      </c>
      <c r="T86" s="31" t="e">
        <f t="shared" si="19"/>
        <v>#NUM!</v>
      </c>
    </row>
    <row r="87" spans="1:20" x14ac:dyDescent="0.35">
      <c r="A87" s="3" t="str">
        <f>Weather_Site!A86</f>
        <v>Sat</v>
      </c>
      <c r="B87" s="58">
        <f>Weather_Site!B86</f>
        <v>0</v>
      </c>
      <c r="C87" s="59">
        <f>Weather_Site!C86</f>
        <v>0</v>
      </c>
      <c r="D87" s="3">
        <f>Weather_Site!D86</f>
        <v>0</v>
      </c>
      <c r="E87" s="3">
        <f>Weather_Site!E86</f>
        <v>0</v>
      </c>
      <c r="F87" s="3">
        <f>Weather_Site!F86</f>
        <v>0</v>
      </c>
      <c r="G87" s="3">
        <f>Weather_Site!G86</f>
        <v>0</v>
      </c>
      <c r="H87" s="3">
        <f>Weather_Site!I86</f>
        <v>0</v>
      </c>
      <c r="I87" s="3">
        <f>Weather_Site!J86</f>
        <v>0</v>
      </c>
      <c r="J87" s="32" t="e">
        <f t="shared" si="10"/>
        <v>#NUM!</v>
      </c>
      <c r="K87" s="32" t="e">
        <f t="shared" si="11"/>
        <v>#NUM!</v>
      </c>
      <c r="L87" s="27">
        <f>IF(Weather_Site!M86&lt;180,Weather_Site!M86+180,Weather_Site!M86-180)</f>
        <v>180</v>
      </c>
      <c r="M87" s="33" t="e">
        <f t="shared" si="12"/>
        <v>#NUM!</v>
      </c>
      <c r="N87" s="32" t="e">
        <f t="shared" si="13"/>
        <v>#NUM!</v>
      </c>
      <c r="O87" s="33" t="e">
        <f t="shared" si="14"/>
        <v>#NUM!</v>
      </c>
      <c r="P87" s="32" t="e">
        <f t="shared" si="15"/>
        <v>#NUM!</v>
      </c>
      <c r="Q87" s="33" t="e">
        <f t="shared" si="16"/>
        <v>#NUM!</v>
      </c>
      <c r="R87" s="33" t="e">
        <f t="shared" si="17"/>
        <v>#NUM!</v>
      </c>
      <c r="S87" s="33" t="e">
        <f t="shared" si="18"/>
        <v>#NUM!</v>
      </c>
      <c r="T87" s="31" t="e">
        <f t="shared" si="19"/>
        <v>#NUM!</v>
      </c>
    </row>
    <row r="88" spans="1:20" x14ac:dyDescent="0.35">
      <c r="A88" s="66" t="str">
        <f>Weather_Site!A87</f>
        <v>Sat</v>
      </c>
      <c r="B88" s="67">
        <f>Weather_Site!B87</f>
        <v>0</v>
      </c>
      <c r="C88" s="68">
        <f>Weather_Site!C87</f>
        <v>0</v>
      </c>
      <c r="D88" s="66">
        <f>Weather_Site!D87</f>
        <v>0</v>
      </c>
      <c r="E88" s="66">
        <f>Weather_Site!E87</f>
        <v>0</v>
      </c>
      <c r="F88" s="66">
        <f>Weather_Site!F87</f>
        <v>0</v>
      </c>
      <c r="G88" s="66">
        <f>Weather_Site!G87</f>
        <v>0</v>
      </c>
      <c r="H88" s="66">
        <f>Weather_Site!I87</f>
        <v>0</v>
      </c>
      <c r="I88" s="66">
        <f>Weather_Site!J87</f>
        <v>0</v>
      </c>
      <c r="J88" s="51" t="e">
        <f t="shared" si="10"/>
        <v>#NUM!</v>
      </c>
      <c r="K88" s="51" t="e">
        <f t="shared" si="11"/>
        <v>#NUM!</v>
      </c>
      <c r="L88" s="48">
        <f>IF(Weather_Site!M87&lt;180,Weather_Site!M87+180,Weather_Site!M87-180)</f>
        <v>180</v>
      </c>
      <c r="M88" s="52" t="e">
        <f t="shared" si="12"/>
        <v>#NUM!</v>
      </c>
      <c r="N88" s="51" t="e">
        <f t="shared" si="13"/>
        <v>#NUM!</v>
      </c>
      <c r="O88" s="52" t="e">
        <f t="shared" si="14"/>
        <v>#NUM!</v>
      </c>
      <c r="P88" s="51" t="e">
        <f t="shared" si="15"/>
        <v>#NUM!</v>
      </c>
      <c r="Q88" s="52" t="e">
        <f t="shared" si="16"/>
        <v>#NUM!</v>
      </c>
      <c r="R88" s="52" t="e">
        <f t="shared" si="17"/>
        <v>#NUM!</v>
      </c>
      <c r="S88" s="52" t="e">
        <f t="shared" si="18"/>
        <v>#NUM!</v>
      </c>
      <c r="T88" s="54" t="e">
        <f t="shared" si="19"/>
        <v>#NUM!</v>
      </c>
    </row>
    <row r="89" spans="1:20" x14ac:dyDescent="0.35">
      <c r="A89" s="66" t="str">
        <f>Weather_Site!A88</f>
        <v>Sat</v>
      </c>
      <c r="B89" s="67">
        <f>Weather_Site!B88</f>
        <v>0</v>
      </c>
      <c r="C89" s="68">
        <f>Weather_Site!C88</f>
        <v>0</v>
      </c>
      <c r="D89" s="66">
        <f>Weather_Site!D88</f>
        <v>0</v>
      </c>
      <c r="E89" s="66">
        <f>Weather_Site!E88</f>
        <v>0</v>
      </c>
      <c r="F89" s="66">
        <f>Weather_Site!F88</f>
        <v>0</v>
      </c>
      <c r="G89" s="66">
        <f>Weather_Site!G88</f>
        <v>0</v>
      </c>
      <c r="H89" s="66">
        <f>Weather_Site!I88</f>
        <v>0</v>
      </c>
      <c r="I89" s="66">
        <f>Weather_Site!J88</f>
        <v>0</v>
      </c>
      <c r="J89" s="51" t="e">
        <f t="shared" si="10"/>
        <v>#NUM!</v>
      </c>
      <c r="K89" s="51" t="e">
        <f t="shared" si="11"/>
        <v>#NUM!</v>
      </c>
      <c r="L89" s="48">
        <f>IF(Weather_Site!M88&lt;180,Weather_Site!M88+180,Weather_Site!M88-180)</f>
        <v>180</v>
      </c>
      <c r="M89" s="52" t="e">
        <f t="shared" si="12"/>
        <v>#NUM!</v>
      </c>
      <c r="N89" s="51" t="e">
        <f t="shared" si="13"/>
        <v>#NUM!</v>
      </c>
      <c r="O89" s="52" t="e">
        <f t="shared" si="14"/>
        <v>#NUM!</v>
      </c>
      <c r="P89" s="51" t="e">
        <f t="shared" si="15"/>
        <v>#NUM!</v>
      </c>
      <c r="Q89" s="52" t="e">
        <f t="shared" si="16"/>
        <v>#NUM!</v>
      </c>
      <c r="R89" s="52" t="e">
        <f t="shared" si="17"/>
        <v>#NUM!</v>
      </c>
      <c r="S89" s="52" t="e">
        <f t="shared" si="18"/>
        <v>#NUM!</v>
      </c>
      <c r="T89" s="54" t="e">
        <f t="shared" si="19"/>
        <v>#NUM!</v>
      </c>
    </row>
    <row r="90" spans="1:20" x14ac:dyDescent="0.35">
      <c r="A90" s="66" t="str">
        <f>Weather_Site!A89</f>
        <v>Sat</v>
      </c>
      <c r="B90" s="67">
        <f>Weather_Site!B89</f>
        <v>0</v>
      </c>
      <c r="C90" s="68">
        <f>Weather_Site!C89</f>
        <v>0</v>
      </c>
      <c r="D90" s="66">
        <f>Weather_Site!D89</f>
        <v>0</v>
      </c>
      <c r="E90" s="66">
        <f>Weather_Site!E89</f>
        <v>0</v>
      </c>
      <c r="F90" s="66">
        <f>Weather_Site!F89</f>
        <v>0</v>
      </c>
      <c r="G90" s="66">
        <f>Weather_Site!G89</f>
        <v>0</v>
      </c>
      <c r="H90" s="66">
        <f>Weather_Site!I89</f>
        <v>0</v>
      </c>
      <c r="I90" s="66">
        <f>Weather_Site!J89</f>
        <v>0</v>
      </c>
      <c r="J90" s="51" t="e">
        <f t="shared" si="10"/>
        <v>#NUM!</v>
      </c>
      <c r="K90" s="51" t="e">
        <f t="shared" si="11"/>
        <v>#NUM!</v>
      </c>
      <c r="L90" s="48">
        <f>IF(Weather_Site!M89&lt;180,Weather_Site!M89+180,Weather_Site!M89-180)</f>
        <v>180</v>
      </c>
      <c r="M90" s="52" t="e">
        <f t="shared" si="12"/>
        <v>#NUM!</v>
      </c>
      <c r="N90" s="51" t="e">
        <f t="shared" si="13"/>
        <v>#NUM!</v>
      </c>
      <c r="O90" s="52" t="e">
        <f t="shared" si="14"/>
        <v>#NUM!</v>
      </c>
      <c r="P90" s="51" t="e">
        <f t="shared" si="15"/>
        <v>#NUM!</v>
      </c>
      <c r="Q90" s="52" t="e">
        <f t="shared" si="16"/>
        <v>#NUM!</v>
      </c>
      <c r="R90" s="52" t="e">
        <f t="shared" si="17"/>
        <v>#NUM!</v>
      </c>
      <c r="S90" s="52" t="e">
        <f t="shared" si="18"/>
        <v>#NUM!</v>
      </c>
      <c r="T90" s="54" t="e">
        <f t="shared" si="19"/>
        <v>#NUM!</v>
      </c>
    </row>
    <row r="91" spans="1:20" x14ac:dyDescent="0.35">
      <c r="A91" s="66" t="str">
        <f>Weather_Site!A90</f>
        <v>Sat</v>
      </c>
      <c r="B91" s="67">
        <f>Weather_Site!B90</f>
        <v>0</v>
      </c>
      <c r="C91" s="68">
        <f>Weather_Site!C90</f>
        <v>0</v>
      </c>
      <c r="D91" s="66">
        <f>Weather_Site!D90</f>
        <v>0</v>
      </c>
      <c r="E91" s="66">
        <f>Weather_Site!E90</f>
        <v>0</v>
      </c>
      <c r="F91" s="66">
        <f>Weather_Site!F90</f>
        <v>0</v>
      </c>
      <c r="G91" s="66">
        <f>Weather_Site!G90</f>
        <v>0</v>
      </c>
      <c r="H91" s="66">
        <f>Weather_Site!I90</f>
        <v>0</v>
      </c>
      <c r="I91" s="66">
        <f>Weather_Site!J90</f>
        <v>0</v>
      </c>
      <c r="J91" s="51" t="e">
        <f t="shared" si="10"/>
        <v>#NUM!</v>
      </c>
      <c r="K91" s="51" t="e">
        <f t="shared" si="11"/>
        <v>#NUM!</v>
      </c>
      <c r="L91" s="48">
        <f>IF(Weather_Site!M90&lt;180,Weather_Site!M90+180,Weather_Site!M90-180)</f>
        <v>180</v>
      </c>
      <c r="M91" s="52" t="e">
        <f t="shared" si="12"/>
        <v>#NUM!</v>
      </c>
      <c r="N91" s="51" t="e">
        <f t="shared" si="13"/>
        <v>#NUM!</v>
      </c>
      <c r="O91" s="52" t="e">
        <f t="shared" si="14"/>
        <v>#NUM!</v>
      </c>
      <c r="P91" s="51" t="e">
        <f t="shared" si="15"/>
        <v>#NUM!</v>
      </c>
      <c r="Q91" s="52" t="e">
        <f t="shared" si="16"/>
        <v>#NUM!</v>
      </c>
      <c r="R91" s="52" t="e">
        <f t="shared" si="17"/>
        <v>#NUM!</v>
      </c>
      <c r="S91" s="52" t="e">
        <f t="shared" si="18"/>
        <v>#NUM!</v>
      </c>
      <c r="T91" s="54" t="e">
        <f t="shared" si="19"/>
        <v>#NUM!</v>
      </c>
    </row>
    <row r="92" spans="1:20" x14ac:dyDescent="0.35">
      <c r="A92" s="66" t="str">
        <f>Weather_Site!A91</f>
        <v>Sat</v>
      </c>
      <c r="B92" s="67">
        <f>Weather_Site!B91</f>
        <v>0</v>
      </c>
      <c r="C92" s="68">
        <f>Weather_Site!C91</f>
        <v>0</v>
      </c>
      <c r="D92" s="66">
        <f>Weather_Site!D91</f>
        <v>0</v>
      </c>
      <c r="E92" s="66">
        <f>Weather_Site!E91</f>
        <v>0</v>
      </c>
      <c r="F92" s="66">
        <f>Weather_Site!F91</f>
        <v>0</v>
      </c>
      <c r="G92" s="66">
        <f>Weather_Site!G91</f>
        <v>0</v>
      </c>
      <c r="H92" s="66">
        <f>Weather_Site!I91</f>
        <v>0</v>
      </c>
      <c r="I92" s="66">
        <f>Weather_Site!J91</f>
        <v>0</v>
      </c>
      <c r="J92" s="51" t="e">
        <f t="shared" si="10"/>
        <v>#NUM!</v>
      </c>
      <c r="K92" s="51" t="e">
        <f t="shared" si="11"/>
        <v>#NUM!</v>
      </c>
      <c r="L92" s="48">
        <f>IF(Weather_Site!M91&lt;180,Weather_Site!M91+180,Weather_Site!M91-180)</f>
        <v>180</v>
      </c>
      <c r="M92" s="52" t="e">
        <f t="shared" si="12"/>
        <v>#NUM!</v>
      </c>
      <c r="N92" s="51" t="e">
        <f t="shared" si="13"/>
        <v>#NUM!</v>
      </c>
      <c r="O92" s="52" t="e">
        <f t="shared" si="14"/>
        <v>#NUM!</v>
      </c>
      <c r="P92" s="51" t="e">
        <f t="shared" si="15"/>
        <v>#NUM!</v>
      </c>
      <c r="Q92" s="52" t="e">
        <f t="shared" si="16"/>
        <v>#NUM!</v>
      </c>
      <c r="R92" s="52" t="e">
        <f t="shared" si="17"/>
        <v>#NUM!</v>
      </c>
      <c r="S92" s="52" t="e">
        <f t="shared" si="18"/>
        <v>#NUM!</v>
      </c>
      <c r="T92" s="54" t="e">
        <f t="shared" si="19"/>
        <v>#NUM!</v>
      </c>
    </row>
    <row r="93" spans="1:20" x14ac:dyDescent="0.35">
      <c r="A93" s="3" t="str">
        <f>Weather_Site!A92</f>
        <v>Sat</v>
      </c>
      <c r="B93" s="58">
        <f>Weather_Site!B92</f>
        <v>0</v>
      </c>
      <c r="C93" s="59">
        <f>Weather_Site!C92</f>
        <v>0</v>
      </c>
      <c r="D93" s="3">
        <f>Weather_Site!D92</f>
        <v>0</v>
      </c>
      <c r="E93" s="3">
        <f>Weather_Site!E92</f>
        <v>0</v>
      </c>
      <c r="F93" s="3">
        <f>Weather_Site!F92</f>
        <v>0</v>
      </c>
      <c r="G93" s="3">
        <f>Weather_Site!G92</f>
        <v>0</v>
      </c>
      <c r="H93" s="3">
        <f>Weather_Site!I92</f>
        <v>0</v>
      </c>
      <c r="I93" s="3">
        <f>Weather_Site!J92</f>
        <v>0</v>
      </c>
      <c r="J93" s="32" t="e">
        <f t="shared" si="10"/>
        <v>#NUM!</v>
      </c>
      <c r="K93" s="32" t="e">
        <f t="shared" si="11"/>
        <v>#NUM!</v>
      </c>
      <c r="L93" s="27">
        <f>IF(Weather_Site!M92&lt;180,Weather_Site!M92+180,Weather_Site!M92-180)</f>
        <v>180</v>
      </c>
      <c r="M93" s="33" t="e">
        <f t="shared" si="12"/>
        <v>#NUM!</v>
      </c>
      <c r="N93" s="32" t="e">
        <f t="shared" si="13"/>
        <v>#NUM!</v>
      </c>
      <c r="O93" s="33" t="e">
        <f t="shared" si="14"/>
        <v>#NUM!</v>
      </c>
      <c r="P93" s="32" t="e">
        <f t="shared" si="15"/>
        <v>#NUM!</v>
      </c>
      <c r="Q93" s="33" t="e">
        <f t="shared" si="16"/>
        <v>#NUM!</v>
      </c>
      <c r="R93" s="33" t="e">
        <f t="shared" si="17"/>
        <v>#NUM!</v>
      </c>
      <c r="S93" s="33" t="e">
        <f t="shared" si="18"/>
        <v>#NUM!</v>
      </c>
      <c r="T93" s="31" t="e">
        <f t="shared" si="19"/>
        <v>#NUM!</v>
      </c>
    </row>
    <row r="94" spans="1:20" x14ac:dyDescent="0.35">
      <c r="A94" s="3" t="str">
        <f>Weather_Site!A93</f>
        <v>Sat</v>
      </c>
      <c r="B94" s="58">
        <f>Weather_Site!B93</f>
        <v>0</v>
      </c>
      <c r="C94" s="59">
        <f>Weather_Site!C93</f>
        <v>0</v>
      </c>
      <c r="D94" s="3">
        <f>Weather_Site!D93</f>
        <v>0</v>
      </c>
      <c r="E94" s="3">
        <f>Weather_Site!E93</f>
        <v>0</v>
      </c>
      <c r="F94" s="3">
        <f>Weather_Site!F93</f>
        <v>0</v>
      </c>
      <c r="G94" s="3">
        <f>Weather_Site!G93</f>
        <v>0</v>
      </c>
      <c r="H94" s="3">
        <f>Weather_Site!I93</f>
        <v>0</v>
      </c>
      <c r="I94" s="3">
        <f>Weather_Site!J93</f>
        <v>0</v>
      </c>
      <c r="J94" s="32" t="e">
        <f t="shared" si="10"/>
        <v>#NUM!</v>
      </c>
      <c r="K94" s="32" t="e">
        <f t="shared" si="11"/>
        <v>#NUM!</v>
      </c>
      <c r="L94" s="27">
        <f>IF(Weather_Site!M93&lt;180,Weather_Site!M93+180,Weather_Site!M93-180)</f>
        <v>180</v>
      </c>
      <c r="M94" s="33" t="e">
        <f t="shared" si="12"/>
        <v>#NUM!</v>
      </c>
      <c r="N94" s="32" t="e">
        <f t="shared" si="13"/>
        <v>#NUM!</v>
      </c>
      <c r="O94" s="33" t="e">
        <f t="shared" si="14"/>
        <v>#NUM!</v>
      </c>
      <c r="P94" s="32" t="e">
        <f t="shared" si="15"/>
        <v>#NUM!</v>
      </c>
      <c r="Q94" s="33" t="e">
        <f t="shared" si="16"/>
        <v>#NUM!</v>
      </c>
      <c r="R94" s="33" t="e">
        <f t="shared" si="17"/>
        <v>#NUM!</v>
      </c>
      <c r="S94" s="33" t="e">
        <f t="shared" si="18"/>
        <v>#NUM!</v>
      </c>
      <c r="T94" s="31" t="e">
        <f t="shared" si="19"/>
        <v>#NUM!</v>
      </c>
    </row>
    <row r="95" spans="1:20" x14ac:dyDescent="0.35">
      <c r="A95" s="3" t="str">
        <f>Weather_Site!A94</f>
        <v>Sat</v>
      </c>
      <c r="B95" s="58">
        <f>Weather_Site!B94</f>
        <v>0</v>
      </c>
      <c r="C95" s="59">
        <f>Weather_Site!C94</f>
        <v>0</v>
      </c>
      <c r="D95" s="3">
        <f>Weather_Site!D94</f>
        <v>0</v>
      </c>
      <c r="E95" s="3">
        <f>Weather_Site!E94</f>
        <v>0</v>
      </c>
      <c r="F95" s="3">
        <f>Weather_Site!F94</f>
        <v>0</v>
      </c>
      <c r="G95" s="3">
        <f>Weather_Site!G94</f>
        <v>0</v>
      </c>
      <c r="H95" s="3">
        <f>Weather_Site!I94</f>
        <v>0</v>
      </c>
      <c r="I95" s="3">
        <f>Weather_Site!J94</f>
        <v>0</v>
      </c>
      <c r="J95" s="32" t="e">
        <f t="shared" si="10"/>
        <v>#NUM!</v>
      </c>
      <c r="K95" s="32" t="e">
        <f t="shared" si="11"/>
        <v>#NUM!</v>
      </c>
      <c r="L95" s="27">
        <f>IF(Weather_Site!M94&lt;180,Weather_Site!M94+180,Weather_Site!M94-180)</f>
        <v>180</v>
      </c>
      <c r="M95" s="33" t="e">
        <f t="shared" si="12"/>
        <v>#NUM!</v>
      </c>
      <c r="N95" s="32" t="e">
        <f t="shared" si="13"/>
        <v>#NUM!</v>
      </c>
      <c r="O95" s="33" t="e">
        <f t="shared" si="14"/>
        <v>#NUM!</v>
      </c>
      <c r="P95" s="32" t="e">
        <f t="shared" si="15"/>
        <v>#NUM!</v>
      </c>
      <c r="Q95" s="33" t="e">
        <f t="shared" si="16"/>
        <v>#NUM!</v>
      </c>
      <c r="R95" s="33" t="e">
        <f t="shared" si="17"/>
        <v>#NUM!</v>
      </c>
      <c r="S95" s="33" t="e">
        <f t="shared" si="18"/>
        <v>#NUM!</v>
      </c>
      <c r="T95" s="31" t="e">
        <f t="shared" si="19"/>
        <v>#NUM!</v>
      </c>
    </row>
    <row r="96" spans="1:20" x14ac:dyDescent="0.35">
      <c r="A96" s="3" t="str">
        <f>Weather_Site!A95</f>
        <v>Sat</v>
      </c>
      <c r="B96" s="58">
        <f>Weather_Site!B95</f>
        <v>0</v>
      </c>
      <c r="C96" s="59">
        <f>Weather_Site!C95</f>
        <v>0</v>
      </c>
      <c r="D96" s="3">
        <f>Weather_Site!D95</f>
        <v>0</v>
      </c>
      <c r="E96" s="3">
        <f>Weather_Site!E95</f>
        <v>0</v>
      </c>
      <c r="F96" s="3">
        <f>Weather_Site!F95</f>
        <v>0</v>
      </c>
      <c r="G96" s="3">
        <f>Weather_Site!G95</f>
        <v>0</v>
      </c>
      <c r="H96" s="3">
        <f>Weather_Site!I95</f>
        <v>0</v>
      </c>
      <c r="I96" s="3">
        <f>Weather_Site!J95</f>
        <v>0</v>
      </c>
      <c r="J96" s="32" t="e">
        <f t="shared" si="10"/>
        <v>#NUM!</v>
      </c>
      <c r="K96" s="32" t="e">
        <f t="shared" si="11"/>
        <v>#NUM!</v>
      </c>
      <c r="L96" s="27">
        <f>IF(Weather_Site!M95&lt;180,Weather_Site!M95+180,Weather_Site!M95-180)</f>
        <v>180</v>
      </c>
      <c r="M96" s="33" t="e">
        <f t="shared" si="12"/>
        <v>#NUM!</v>
      </c>
      <c r="N96" s="32" t="e">
        <f t="shared" si="13"/>
        <v>#NUM!</v>
      </c>
      <c r="O96" s="33" t="e">
        <f t="shared" si="14"/>
        <v>#NUM!</v>
      </c>
      <c r="P96" s="32" t="e">
        <f t="shared" si="15"/>
        <v>#NUM!</v>
      </c>
      <c r="Q96" s="33" t="e">
        <f t="shared" si="16"/>
        <v>#NUM!</v>
      </c>
      <c r="R96" s="33" t="e">
        <f t="shared" si="17"/>
        <v>#NUM!</v>
      </c>
      <c r="S96" s="33" t="e">
        <f t="shared" si="18"/>
        <v>#NUM!</v>
      </c>
      <c r="T96" s="31" t="e">
        <f t="shared" si="19"/>
        <v>#NUM!</v>
      </c>
    </row>
    <row r="97" spans="1:20" x14ac:dyDescent="0.35">
      <c r="A97" s="3" t="str">
        <f>Weather_Site!A96</f>
        <v>Sat</v>
      </c>
      <c r="B97" s="58">
        <f>Weather_Site!B96</f>
        <v>0</v>
      </c>
      <c r="C97" s="59">
        <f>Weather_Site!C96</f>
        <v>0</v>
      </c>
      <c r="D97" s="3">
        <f>Weather_Site!D96</f>
        <v>0</v>
      </c>
      <c r="E97" s="3">
        <f>Weather_Site!E96</f>
        <v>0</v>
      </c>
      <c r="F97" s="3">
        <f>Weather_Site!F96</f>
        <v>0</v>
      </c>
      <c r="G97" s="3">
        <f>Weather_Site!G96</f>
        <v>0</v>
      </c>
      <c r="H97" s="3">
        <f>Weather_Site!I96</f>
        <v>0</v>
      </c>
      <c r="I97" s="3">
        <f>Weather_Site!J96</f>
        <v>0</v>
      </c>
      <c r="J97" s="32" t="e">
        <f t="shared" si="10"/>
        <v>#NUM!</v>
      </c>
      <c r="K97" s="32" t="e">
        <f t="shared" si="11"/>
        <v>#NUM!</v>
      </c>
      <c r="L97" s="27">
        <f>IF(Weather_Site!M96&lt;180,Weather_Site!M96+180,Weather_Site!M96-180)</f>
        <v>180</v>
      </c>
      <c r="M97" s="33" t="e">
        <f t="shared" si="12"/>
        <v>#NUM!</v>
      </c>
      <c r="N97" s="32" t="e">
        <f t="shared" si="13"/>
        <v>#NUM!</v>
      </c>
      <c r="O97" s="33" t="e">
        <f t="shared" si="14"/>
        <v>#NUM!</v>
      </c>
      <c r="P97" s="32" t="e">
        <f t="shared" si="15"/>
        <v>#NUM!</v>
      </c>
      <c r="Q97" s="33" t="e">
        <f t="shared" si="16"/>
        <v>#NUM!</v>
      </c>
      <c r="R97" s="33" t="e">
        <f t="shared" si="17"/>
        <v>#NUM!</v>
      </c>
      <c r="S97" s="33" t="e">
        <f t="shared" si="18"/>
        <v>#NUM!</v>
      </c>
      <c r="T97" s="31" t="e">
        <f t="shared" si="19"/>
        <v>#NUM!</v>
      </c>
    </row>
    <row r="98" spans="1:20" x14ac:dyDescent="0.35">
      <c r="A98" s="66" t="str">
        <f>Weather_Site!A97</f>
        <v>Sat</v>
      </c>
      <c r="B98" s="67">
        <f>Weather_Site!B97</f>
        <v>0</v>
      </c>
      <c r="C98" s="68">
        <f>Weather_Site!C97</f>
        <v>0</v>
      </c>
      <c r="D98" s="66">
        <f>Weather_Site!D97</f>
        <v>0</v>
      </c>
      <c r="E98" s="66">
        <f>Weather_Site!E97</f>
        <v>0</v>
      </c>
      <c r="F98" s="66">
        <f>Weather_Site!F97</f>
        <v>0</v>
      </c>
      <c r="G98" s="66">
        <f>Weather_Site!G97</f>
        <v>0</v>
      </c>
      <c r="H98" s="66">
        <f>Weather_Site!I97</f>
        <v>0</v>
      </c>
      <c r="I98" s="66">
        <f>Weather_Site!J97</f>
        <v>0</v>
      </c>
      <c r="J98" s="51" t="e">
        <f t="shared" si="10"/>
        <v>#NUM!</v>
      </c>
      <c r="K98" s="51" t="e">
        <f t="shared" si="11"/>
        <v>#NUM!</v>
      </c>
      <c r="L98" s="48">
        <f>IF(Weather_Site!M97&lt;180,Weather_Site!M97+180,Weather_Site!M97-180)</f>
        <v>180</v>
      </c>
      <c r="M98" s="52" t="e">
        <f t="shared" si="12"/>
        <v>#NUM!</v>
      </c>
      <c r="N98" s="51" t="e">
        <f t="shared" si="13"/>
        <v>#NUM!</v>
      </c>
      <c r="O98" s="52" t="e">
        <f t="shared" si="14"/>
        <v>#NUM!</v>
      </c>
      <c r="P98" s="51" t="e">
        <f t="shared" si="15"/>
        <v>#NUM!</v>
      </c>
      <c r="Q98" s="52" t="e">
        <f t="shared" si="16"/>
        <v>#NUM!</v>
      </c>
      <c r="R98" s="52" t="e">
        <f t="shared" si="17"/>
        <v>#NUM!</v>
      </c>
      <c r="S98" s="52" t="e">
        <f t="shared" si="18"/>
        <v>#NUM!</v>
      </c>
      <c r="T98" s="54" t="e">
        <f t="shared" si="19"/>
        <v>#NUM!</v>
      </c>
    </row>
    <row r="99" spans="1:20" x14ac:dyDescent="0.35">
      <c r="A99" s="66" t="str">
        <f>Weather_Site!A98</f>
        <v>Sat</v>
      </c>
      <c r="B99" s="67">
        <f>Weather_Site!B98</f>
        <v>0</v>
      </c>
      <c r="C99" s="68">
        <f>Weather_Site!C98</f>
        <v>0</v>
      </c>
      <c r="D99" s="66">
        <f>Weather_Site!D98</f>
        <v>0</v>
      </c>
      <c r="E99" s="66">
        <f>Weather_Site!E98</f>
        <v>0</v>
      </c>
      <c r="F99" s="66">
        <f>Weather_Site!F98</f>
        <v>0</v>
      </c>
      <c r="G99" s="66">
        <f>Weather_Site!G98</f>
        <v>0</v>
      </c>
      <c r="H99" s="66">
        <f>Weather_Site!I98</f>
        <v>0</v>
      </c>
      <c r="I99" s="66">
        <f>Weather_Site!J98</f>
        <v>0</v>
      </c>
      <c r="J99" s="51" t="e">
        <f t="shared" si="10"/>
        <v>#NUM!</v>
      </c>
      <c r="K99" s="51" t="e">
        <f t="shared" si="11"/>
        <v>#NUM!</v>
      </c>
      <c r="L99" s="48">
        <f>IF(Weather_Site!M98&lt;180,Weather_Site!M98+180,Weather_Site!M98-180)</f>
        <v>180</v>
      </c>
      <c r="M99" s="52" t="e">
        <f t="shared" si="12"/>
        <v>#NUM!</v>
      </c>
      <c r="N99" s="51" t="e">
        <f t="shared" si="13"/>
        <v>#NUM!</v>
      </c>
      <c r="O99" s="52" t="e">
        <f t="shared" si="14"/>
        <v>#NUM!</v>
      </c>
      <c r="P99" s="51" t="e">
        <f t="shared" si="15"/>
        <v>#NUM!</v>
      </c>
      <c r="Q99" s="52" t="e">
        <f t="shared" si="16"/>
        <v>#NUM!</v>
      </c>
      <c r="R99" s="52" t="e">
        <f t="shared" si="17"/>
        <v>#NUM!</v>
      </c>
      <c r="S99" s="52" t="e">
        <f t="shared" si="18"/>
        <v>#NUM!</v>
      </c>
      <c r="T99" s="54" t="e">
        <f t="shared" si="19"/>
        <v>#NUM!</v>
      </c>
    </row>
    <row r="100" spans="1:20" x14ac:dyDescent="0.35">
      <c r="A100" s="66" t="str">
        <f>Weather_Site!A99</f>
        <v>Sat</v>
      </c>
      <c r="B100" s="67">
        <f>Weather_Site!B99</f>
        <v>0</v>
      </c>
      <c r="C100" s="68">
        <f>Weather_Site!C99</f>
        <v>0</v>
      </c>
      <c r="D100" s="66">
        <f>Weather_Site!D99</f>
        <v>0</v>
      </c>
      <c r="E100" s="66">
        <f>Weather_Site!E99</f>
        <v>0</v>
      </c>
      <c r="F100" s="66">
        <f>Weather_Site!F99</f>
        <v>0</v>
      </c>
      <c r="G100" s="66">
        <f>Weather_Site!G99</f>
        <v>0</v>
      </c>
      <c r="H100" s="66">
        <f>Weather_Site!I99</f>
        <v>0</v>
      </c>
      <c r="I100" s="66">
        <f>Weather_Site!J99</f>
        <v>0</v>
      </c>
      <c r="J100" s="51" t="e">
        <f t="shared" si="10"/>
        <v>#NUM!</v>
      </c>
      <c r="K100" s="51" t="e">
        <f t="shared" si="11"/>
        <v>#NUM!</v>
      </c>
      <c r="L100" s="48">
        <f>IF(Weather_Site!M99&lt;180,Weather_Site!M99+180,Weather_Site!M99-180)</f>
        <v>180</v>
      </c>
      <c r="M100" s="52" t="e">
        <f t="shared" si="12"/>
        <v>#NUM!</v>
      </c>
      <c r="N100" s="51" t="e">
        <f t="shared" si="13"/>
        <v>#NUM!</v>
      </c>
      <c r="O100" s="52" t="e">
        <f t="shared" si="14"/>
        <v>#NUM!</v>
      </c>
      <c r="P100" s="51" t="e">
        <f t="shared" si="15"/>
        <v>#NUM!</v>
      </c>
      <c r="Q100" s="52" t="e">
        <f t="shared" si="16"/>
        <v>#NUM!</v>
      </c>
      <c r="R100" s="52" t="e">
        <f t="shared" si="17"/>
        <v>#NUM!</v>
      </c>
      <c r="S100" s="52" t="e">
        <f t="shared" si="18"/>
        <v>#NUM!</v>
      </c>
      <c r="T100" s="54" t="e">
        <f t="shared" si="19"/>
        <v>#NUM!</v>
      </c>
    </row>
    <row r="101" spans="1:20" x14ac:dyDescent="0.35">
      <c r="A101" s="66" t="str">
        <f>Weather_Site!A100</f>
        <v>Sat</v>
      </c>
      <c r="B101" s="67">
        <f>Weather_Site!B100</f>
        <v>0</v>
      </c>
      <c r="C101" s="68">
        <f>Weather_Site!C100</f>
        <v>0</v>
      </c>
      <c r="D101" s="66">
        <f>Weather_Site!D100</f>
        <v>0</v>
      </c>
      <c r="E101" s="66">
        <f>Weather_Site!E100</f>
        <v>0</v>
      </c>
      <c r="F101" s="66">
        <f>Weather_Site!F100</f>
        <v>0</v>
      </c>
      <c r="G101" s="66">
        <f>Weather_Site!G100</f>
        <v>0</v>
      </c>
      <c r="H101" s="66">
        <f>Weather_Site!I100</f>
        <v>0</v>
      </c>
      <c r="I101" s="66">
        <f>Weather_Site!J100</f>
        <v>0</v>
      </c>
      <c r="J101" s="51" t="e">
        <f t="shared" si="10"/>
        <v>#NUM!</v>
      </c>
      <c r="K101" s="51" t="e">
        <f t="shared" si="11"/>
        <v>#NUM!</v>
      </c>
      <c r="L101" s="48">
        <f>IF(Weather_Site!M100&lt;180,Weather_Site!M100+180,Weather_Site!M100-180)</f>
        <v>180</v>
      </c>
      <c r="M101" s="52" t="e">
        <f t="shared" si="12"/>
        <v>#NUM!</v>
      </c>
      <c r="N101" s="51" t="e">
        <f t="shared" si="13"/>
        <v>#NUM!</v>
      </c>
      <c r="O101" s="52" t="e">
        <f t="shared" si="14"/>
        <v>#NUM!</v>
      </c>
      <c r="P101" s="51" t="e">
        <f t="shared" si="15"/>
        <v>#NUM!</v>
      </c>
      <c r="Q101" s="52" t="e">
        <f t="shared" si="16"/>
        <v>#NUM!</v>
      </c>
      <c r="R101" s="52" t="e">
        <f t="shared" si="17"/>
        <v>#NUM!</v>
      </c>
      <c r="S101" s="52" t="e">
        <f t="shared" si="18"/>
        <v>#NUM!</v>
      </c>
      <c r="T101" s="54" t="e">
        <f t="shared" si="19"/>
        <v>#NUM!</v>
      </c>
    </row>
    <row r="102" spans="1:20" x14ac:dyDescent="0.35">
      <c r="A102" s="66" t="str">
        <f>Weather_Site!A101</f>
        <v>Sat</v>
      </c>
      <c r="B102" s="67">
        <f>Weather_Site!B101</f>
        <v>0</v>
      </c>
      <c r="C102" s="68">
        <f>Weather_Site!C101</f>
        <v>0</v>
      </c>
      <c r="D102" s="66">
        <f>Weather_Site!D101</f>
        <v>0</v>
      </c>
      <c r="E102" s="66">
        <f>Weather_Site!E101</f>
        <v>0</v>
      </c>
      <c r="F102" s="66">
        <f>Weather_Site!F101</f>
        <v>0</v>
      </c>
      <c r="G102" s="66">
        <f>Weather_Site!G101</f>
        <v>0</v>
      </c>
      <c r="H102" s="66">
        <f>Weather_Site!I101</f>
        <v>0</v>
      </c>
      <c r="I102" s="66">
        <f>Weather_Site!J101</f>
        <v>0</v>
      </c>
      <c r="J102" s="51" t="e">
        <f t="shared" si="10"/>
        <v>#NUM!</v>
      </c>
      <c r="K102" s="51" t="e">
        <f t="shared" si="11"/>
        <v>#NUM!</v>
      </c>
      <c r="L102" s="48">
        <f>IF(Weather_Site!M101&lt;180,Weather_Site!M101+180,Weather_Site!M101-180)</f>
        <v>180</v>
      </c>
      <c r="M102" s="52" t="e">
        <f t="shared" si="12"/>
        <v>#NUM!</v>
      </c>
      <c r="N102" s="51" t="e">
        <f t="shared" si="13"/>
        <v>#NUM!</v>
      </c>
      <c r="O102" s="52" t="e">
        <f t="shared" si="14"/>
        <v>#NUM!</v>
      </c>
      <c r="P102" s="51" t="e">
        <f t="shared" si="15"/>
        <v>#NUM!</v>
      </c>
      <c r="Q102" s="52" t="e">
        <f t="shared" si="16"/>
        <v>#NUM!</v>
      </c>
      <c r="R102" s="52" t="e">
        <f t="shared" si="17"/>
        <v>#NUM!</v>
      </c>
      <c r="S102" s="52" t="e">
        <f t="shared" si="18"/>
        <v>#NUM!</v>
      </c>
      <c r="T102" s="54" t="e">
        <f t="shared" si="19"/>
        <v>#NUM!</v>
      </c>
    </row>
    <row r="103" spans="1:20" x14ac:dyDescent="0.35">
      <c r="A103" s="3" t="str">
        <f>Weather_Site!A102</f>
        <v>Sat</v>
      </c>
      <c r="B103" s="58">
        <f>Weather_Site!B102</f>
        <v>0</v>
      </c>
      <c r="C103" s="59">
        <f>Weather_Site!C102</f>
        <v>0</v>
      </c>
      <c r="D103" s="3">
        <f>Weather_Site!D102</f>
        <v>0</v>
      </c>
      <c r="E103" s="3">
        <f>Weather_Site!E102</f>
        <v>0</v>
      </c>
      <c r="F103" s="3">
        <f>Weather_Site!F102</f>
        <v>0</v>
      </c>
      <c r="G103" s="3">
        <f>Weather_Site!G102</f>
        <v>0</v>
      </c>
      <c r="H103" s="3">
        <f>Weather_Site!I102</f>
        <v>0</v>
      </c>
      <c r="I103" s="3">
        <f>Weather_Site!J102</f>
        <v>0</v>
      </c>
      <c r="J103" s="32" t="e">
        <f t="shared" si="10"/>
        <v>#NUM!</v>
      </c>
      <c r="K103" s="32" t="e">
        <f t="shared" si="11"/>
        <v>#NUM!</v>
      </c>
      <c r="L103" s="27">
        <f>IF(Weather_Site!M102&lt;180,Weather_Site!M102+180,Weather_Site!M102-180)</f>
        <v>180</v>
      </c>
      <c r="M103" s="33" t="e">
        <f t="shared" si="12"/>
        <v>#NUM!</v>
      </c>
      <c r="N103" s="32" t="e">
        <f t="shared" si="13"/>
        <v>#NUM!</v>
      </c>
      <c r="O103" s="33" t="e">
        <f t="shared" si="14"/>
        <v>#NUM!</v>
      </c>
      <c r="P103" s="32" t="e">
        <f t="shared" si="15"/>
        <v>#NUM!</v>
      </c>
      <c r="Q103" s="33" t="e">
        <f t="shared" si="16"/>
        <v>#NUM!</v>
      </c>
      <c r="R103" s="33" t="e">
        <f t="shared" si="17"/>
        <v>#NUM!</v>
      </c>
      <c r="S103" s="33" t="e">
        <f t="shared" si="18"/>
        <v>#NUM!</v>
      </c>
      <c r="T103" s="31" t="e">
        <f t="shared" si="19"/>
        <v>#NUM!</v>
      </c>
    </row>
    <row r="104" spans="1:20" x14ac:dyDescent="0.35">
      <c r="A104" s="3" t="str">
        <f>Weather_Site!A103</f>
        <v>Sat</v>
      </c>
      <c r="B104" s="58">
        <f>Weather_Site!B103</f>
        <v>0</v>
      </c>
      <c r="C104" s="59">
        <f>Weather_Site!C103</f>
        <v>0</v>
      </c>
      <c r="D104" s="3">
        <f>Weather_Site!D103</f>
        <v>0</v>
      </c>
      <c r="E104" s="3">
        <f>Weather_Site!E103</f>
        <v>0</v>
      </c>
      <c r="F104" s="3">
        <f>Weather_Site!F103</f>
        <v>0</v>
      </c>
      <c r="G104" s="3">
        <f>Weather_Site!G103</f>
        <v>0</v>
      </c>
      <c r="H104" s="3">
        <f>Weather_Site!I103</f>
        <v>0</v>
      </c>
      <c r="I104" s="3">
        <f>Weather_Site!J103</f>
        <v>0</v>
      </c>
      <c r="J104" s="32" t="e">
        <f t="shared" si="10"/>
        <v>#NUM!</v>
      </c>
      <c r="K104" s="32" t="e">
        <f t="shared" si="11"/>
        <v>#NUM!</v>
      </c>
      <c r="L104" s="27">
        <f>IF(Weather_Site!M103&lt;180,Weather_Site!M103+180,Weather_Site!M103-180)</f>
        <v>180</v>
      </c>
      <c r="M104" s="33" t="e">
        <f t="shared" si="12"/>
        <v>#NUM!</v>
      </c>
      <c r="N104" s="32" t="e">
        <f t="shared" si="13"/>
        <v>#NUM!</v>
      </c>
      <c r="O104" s="33" t="e">
        <f t="shared" si="14"/>
        <v>#NUM!</v>
      </c>
      <c r="P104" s="32" t="e">
        <f t="shared" si="15"/>
        <v>#NUM!</v>
      </c>
      <c r="Q104" s="33" t="e">
        <f t="shared" si="16"/>
        <v>#NUM!</v>
      </c>
      <c r="R104" s="33" t="e">
        <f t="shared" si="17"/>
        <v>#NUM!</v>
      </c>
      <c r="S104" s="33" t="e">
        <f t="shared" si="18"/>
        <v>#NUM!</v>
      </c>
      <c r="T104" s="31" t="e">
        <f t="shared" si="19"/>
        <v>#NUM!</v>
      </c>
    </row>
    <row r="105" spans="1:20" x14ac:dyDescent="0.35">
      <c r="A105" s="3" t="str">
        <f>Weather_Site!A104</f>
        <v>Sat</v>
      </c>
      <c r="B105" s="58">
        <f>Weather_Site!B104</f>
        <v>0</v>
      </c>
      <c r="C105" s="59">
        <f>Weather_Site!C104</f>
        <v>0</v>
      </c>
      <c r="D105" s="3">
        <f>Weather_Site!D104</f>
        <v>0</v>
      </c>
      <c r="E105" s="3">
        <f>Weather_Site!E104</f>
        <v>0</v>
      </c>
      <c r="F105" s="3">
        <f>Weather_Site!F104</f>
        <v>0</v>
      </c>
      <c r="G105" s="3">
        <f>Weather_Site!G104</f>
        <v>0</v>
      </c>
      <c r="H105" s="3">
        <f>Weather_Site!I104</f>
        <v>0</v>
      </c>
      <c r="I105" s="3">
        <f>Weather_Site!J104</f>
        <v>0</v>
      </c>
      <c r="J105" s="32" t="e">
        <f t="shared" si="10"/>
        <v>#NUM!</v>
      </c>
      <c r="K105" s="32" t="e">
        <f t="shared" si="11"/>
        <v>#NUM!</v>
      </c>
      <c r="L105" s="27">
        <f>IF(Weather_Site!M104&lt;180,Weather_Site!M104+180,Weather_Site!M104-180)</f>
        <v>180</v>
      </c>
      <c r="M105" s="33" t="e">
        <f t="shared" si="12"/>
        <v>#NUM!</v>
      </c>
      <c r="N105" s="32" t="e">
        <f t="shared" si="13"/>
        <v>#NUM!</v>
      </c>
      <c r="O105" s="33" t="e">
        <f t="shared" si="14"/>
        <v>#NUM!</v>
      </c>
      <c r="P105" s="32" t="e">
        <f t="shared" si="15"/>
        <v>#NUM!</v>
      </c>
      <c r="Q105" s="33" t="e">
        <f t="shared" si="16"/>
        <v>#NUM!</v>
      </c>
      <c r="R105" s="33" t="e">
        <f t="shared" si="17"/>
        <v>#NUM!</v>
      </c>
      <c r="S105" s="33" t="e">
        <f t="shared" si="18"/>
        <v>#NUM!</v>
      </c>
      <c r="T105" s="31" t="e">
        <f t="shared" si="19"/>
        <v>#NUM!</v>
      </c>
    </row>
    <row r="106" spans="1:20" x14ac:dyDescent="0.35">
      <c r="A106" s="3" t="str">
        <f>Weather_Site!A105</f>
        <v>Sat</v>
      </c>
      <c r="B106" s="58">
        <f>Weather_Site!B105</f>
        <v>0</v>
      </c>
      <c r="C106" s="59">
        <f>Weather_Site!C105</f>
        <v>0</v>
      </c>
      <c r="D106" s="3">
        <f>Weather_Site!D105</f>
        <v>0</v>
      </c>
      <c r="E106" s="3">
        <f>Weather_Site!E105</f>
        <v>0</v>
      </c>
      <c r="F106" s="3">
        <f>Weather_Site!F105</f>
        <v>0</v>
      </c>
      <c r="G106" s="3">
        <f>Weather_Site!G105</f>
        <v>0</v>
      </c>
      <c r="H106" s="3">
        <f>Weather_Site!I105</f>
        <v>0</v>
      </c>
      <c r="I106" s="3">
        <f>Weather_Site!J105</f>
        <v>0</v>
      </c>
      <c r="J106" s="32" t="e">
        <f t="shared" si="10"/>
        <v>#NUM!</v>
      </c>
      <c r="K106" s="32" t="e">
        <f t="shared" si="11"/>
        <v>#NUM!</v>
      </c>
      <c r="L106" s="27">
        <f>IF(Weather_Site!M105&lt;180,Weather_Site!M105+180,Weather_Site!M105-180)</f>
        <v>180</v>
      </c>
      <c r="M106" s="33" t="e">
        <f t="shared" si="12"/>
        <v>#NUM!</v>
      </c>
      <c r="N106" s="32" t="e">
        <f t="shared" si="13"/>
        <v>#NUM!</v>
      </c>
      <c r="O106" s="33" t="e">
        <f t="shared" si="14"/>
        <v>#NUM!</v>
      </c>
      <c r="P106" s="32" t="e">
        <f t="shared" si="15"/>
        <v>#NUM!</v>
      </c>
      <c r="Q106" s="33" t="e">
        <f t="shared" si="16"/>
        <v>#NUM!</v>
      </c>
      <c r="R106" s="33" t="e">
        <f t="shared" si="17"/>
        <v>#NUM!</v>
      </c>
      <c r="S106" s="33" t="e">
        <f t="shared" si="18"/>
        <v>#NUM!</v>
      </c>
      <c r="T106" s="31" t="e">
        <f t="shared" si="19"/>
        <v>#NUM!</v>
      </c>
    </row>
    <row r="107" spans="1:20" x14ac:dyDescent="0.35">
      <c r="A107" s="3" t="str">
        <f>Weather_Site!A106</f>
        <v>Sat</v>
      </c>
      <c r="B107" s="58">
        <f>Weather_Site!B106</f>
        <v>0</v>
      </c>
      <c r="C107" s="59">
        <f>Weather_Site!C106</f>
        <v>0</v>
      </c>
      <c r="D107" s="3">
        <f>Weather_Site!D106</f>
        <v>0</v>
      </c>
      <c r="E107" s="3">
        <f>Weather_Site!E106</f>
        <v>0</v>
      </c>
      <c r="F107" s="3">
        <f>Weather_Site!F106</f>
        <v>0</v>
      </c>
      <c r="G107" s="3">
        <f>Weather_Site!G106</f>
        <v>0</v>
      </c>
      <c r="H107" s="3">
        <f>Weather_Site!I106</f>
        <v>0</v>
      </c>
      <c r="I107" s="3">
        <f>Weather_Site!J106</f>
        <v>0</v>
      </c>
      <c r="J107" s="32" t="e">
        <f t="shared" si="10"/>
        <v>#NUM!</v>
      </c>
      <c r="K107" s="32" t="e">
        <f t="shared" si="11"/>
        <v>#NUM!</v>
      </c>
      <c r="L107" s="27">
        <f>IF(Weather_Site!M106&lt;180,Weather_Site!M106+180,Weather_Site!M106-180)</f>
        <v>180</v>
      </c>
      <c r="M107" s="33" t="e">
        <f t="shared" si="12"/>
        <v>#NUM!</v>
      </c>
      <c r="N107" s="32" t="e">
        <f t="shared" si="13"/>
        <v>#NUM!</v>
      </c>
      <c r="O107" s="33" t="e">
        <f t="shared" si="14"/>
        <v>#NUM!</v>
      </c>
      <c r="P107" s="32" t="e">
        <f t="shared" si="15"/>
        <v>#NUM!</v>
      </c>
      <c r="Q107" s="33" t="e">
        <f t="shared" si="16"/>
        <v>#NUM!</v>
      </c>
      <c r="R107" s="33" t="e">
        <f t="shared" si="17"/>
        <v>#NUM!</v>
      </c>
      <c r="S107" s="33" t="e">
        <f t="shared" si="18"/>
        <v>#NUM!</v>
      </c>
      <c r="T107" s="31" t="e">
        <f t="shared" si="19"/>
        <v>#NUM!</v>
      </c>
    </row>
    <row r="108" spans="1:20" x14ac:dyDescent="0.35">
      <c r="A108" s="66" t="str">
        <f>Weather_Site!A107</f>
        <v>Sat</v>
      </c>
      <c r="B108" s="67">
        <f>Weather_Site!B107</f>
        <v>0</v>
      </c>
      <c r="C108" s="68">
        <f>Weather_Site!C107</f>
        <v>0</v>
      </c>
      <c r="D108" s="66">
        <f>Weather_Site!D107</f>
        <v>0</v>
      </c>
      <c r="E108" s="66">
        <f>Weather_Site!E107</f>
        <v>0</v>
      </c>
      <c r="F108" s="66">
        <f>Weather_Site!F107</f>
        <v>0</v>
      </c>
      <c r="G108" s="66">
        <f>Weather_Site!G107</f>
        <v>0</v>
      </c>
      <c r="H108" s="66">
        <f>Weather_Site!I107</f>
        <v>0</v>
      </c>
      <c r="I108" s="66">
        <f>Weather_Site!J107</f>
        <v>0</v>
      </c>
      <c r="J108" s="51" t="e">
        <f t="shared" si="10"/>
        <v>#NUM!</v>
      </c>
      <c r="K108" s="51" t="e">
        <f t="shared" si="11"/>
        <v>#NUM!</v>
      </c>
      <c r="L108" s="48">
        <f>IF(Weather_Site!M107&lt;180,Weather_Site!M107+180,Weather_Site!M107-180)</f>
        <v>180</v>
      </c>
      <c r="M108" s="52" t="e">
        <f t="shared" si="12"/>
        <v>#NUM!</v>
      </c>
      <c r="N108" s="51" t="e">
        <f t="shared" si="13"/>
        <v>#NUM!</v>
      </c>
      <c r="O108" s="52" t="e">
        <f t="shared" si="14"/>
        <v>#NUM!</v>
      </c>
      <c r="P108" s="51" t="e">
        <f t="shared" si="15"/>
        <v>#NUM!</v>
      </c>
      <c r="Q108" s="52" t="e">
        <f t="shared" si="16"/>
        <v>#NUM!</v>
      </c>
      <c r="R108" s="52" t="e">
        <f t="shared" si="17"/>
        <v>#NUM!</v>
      </c>
      <c r="S108" s="52" t="e">
        <f t="shared" si="18"/>
        <v>#NUM!</v>
      </c>
      <c r="T108" s="54" t="e">
        <f t="shared" si="19"/>
        <v>#NUM!</v>
      </c>
    </row>
    <row r="109" spans="1:20" x14ac:dyDescent="0.35">
      <c r="A109" s="66" t="str">
        <f>Weather_Site!A108</f>
        <v>Sat</v>
      </c>
      <c r="B109" s="67">
        <f>Weather_Site!B108</f>
        <v>0</v>
      </c>
      <c r="C109" s="68">
        <f>Weather_Site!C108</f>
        <v>0</v>
      </c>
      <c r="D109" s="66">
        <f>Weather_Site!D108</f>
        <v>0</v>
      </c>
      <c r="E109" s="66">
        <f>Weather_Site!E108</f>
        <v>0</v>
      </c>
      <c r="F109" s="66">
        <f>Weather_Site!F108</f>
        <v>0</v>
      </c>
      <c r="G109" s="66">
        <f>Weather_Site!G108</f>
        <v>0</v>
      </c>
      <c r="H109" s="66">
        <f>Weather_Site!I108</f>
        <v>0</v>
      </c>
      <c r="I109" s="66">
        <f>Weather_Site!J108</f>
        <v>0</v>
      </c>
      <c r="J109" s="51" t="e">
        <f t="shared" si="10"/>
        <v>#NUM!</v>
      </c>
      <c r="K109" s="51" t="e">
        <f t="shared" si="11"/>
        <v>#NUM!</v>
      </c>
      <c r="L109" s="48">
        <f>IF(Weather_Site!M108&lt;180,Weather_Site!M108+180,Weather_Site!M108-180)</f>
        <v>180</v>
      </c>
      <c r="M109" s="52" t="e">
        <f t="shared" si="12"/>
        <v>#NUM!</v>
      </c>
      <c r="N109" s="51" t="e">
        <f t="shared" si="13"/>
        <v>#NUM!</v>
      </c>
      <c r="O109" s="52" t="e">
        <f t="shared" si="14"/>
        <v>#NUM!</v>
      </c>
      <c r="P109" s="51" t="e">
        <f t="shared" si="15"/>
        <v>#NUM!</v>
      </c>
      <c r="Q109" s="52" t="e">
        <f t="shared" si="16"/>
        <v>#NUM!</v>
      </c>
      <c r="R109" s="52" t="e">
        <f t="shared" si="17"/>
        <v>#NUM!</v>
      </c>
      <c r="S109" s="52" t="e">
        <f t="shared" si="18"/>
        <v>#NUM!</v>
      </c>
      <c r="T109" s="54" t="e">
        <f t="shared" si="19"/>
        <v>#NUM!</v>
      </c>
    </row>
    <row r="110" spans="1:20" x14ac:dyDescent="0.35">
      <c r="A110" s="66" t="str">
        <f>Weather_Site!A109</f>
        <v>Sat</v>
      </c>
      <c r="B110" s="67">
        <f>Weather_Site!B109</f>
        <v>0</v>
      </c>
      <c r="C110" s="68">
        <f>Weather_Site!C109</f>
        <v>0</v>
      </c>
      <c r="D110" s="66">
        <f>Weather_Site!D109</f>
        <v>0</v>
      </c>
      <c r="E110" s="66">
        <f>Weather_Site!E109</f>
        <v>0</v>
      </c>
      <c r="F110" s="66">
        <f>Weather_Site!F109</f>
        <v>0</v>
      </c>
      <c r="G110" s="66">
        <f>Weather_Site!G109</f>
        <v>0</v>
      </c>
      <c r="H110" s="66">
        <f>Weather_Site!I109</f>
        <v>0</v>
      </c>
      <c r="I110" s="66">
        <f>Weather_Site!J109</f>
        <v>0</v>
      </c>
      <c r="J110" s="51" t="e">
        <f t="shared" si="10"/>
        <v>#NUM!</v>
      </c>
      <c r="K110" s="51" t="e">
        <f t="shared" si="11"/>
        <v>#NUM!</v>
      </c>
      <c r="L110" s="48">
        <f>IF(Weather_Site!M109&lt;180,Weather_Site!M109+180,Weather_Site!M109-180)</f>
        <v>180</v>
      </c>
      <c r="M110" s="52" t="e">
        <f t="shared" si="12"/>
        <v>#NUM!</v>
      </c>
      <c r="N110" s="51" t="e">
        <f t="shared" si="13"/>
        <v>#NUM!</v>
      </c>
      <c r="O110" s="52" t="e">
        <f t="shared" si="14"/>
        <v>#NUM!</v>
      </c>
      <c r="P110" s="51" t="e">
        <f t="shared" si="15"/>
        <v>#NUM!</v>
      </c>
      <c r="Q110" s="52" t="e">
        <f t="shared" si="16"/>
        <v>#NUM!</v>
      </c>
      <c r="R110" s="52" t="e">
        <f t="shared" si="17"/>
        <v>#NUM!</v>
      </c>
      <c r="S110" s="52" t="e">
        <f t="shared" si="18"/>
        <v>#NUM!</v>
      </c>
      <c r="T110" s="54" t="e">
        <f t="shared" si="19"/>
        <v>#NUM!</v>
      </c>
    </row>
    <row r="111" spans="1:20" x14ac:dyDescent="0.35">
      <c r="A111" s="66" t="str">
        <f>Weather_Site!A110</f>
        <v>Sat</v>
      </c>
      <c r="B111" s="67">
        <f>Weather_Site!B110</f>
        <v>0</v>
      </c>
      <c r="C111" s="68">
        <f>Weather_Site!C110</f>
        <v>0</v>
      </c>
      <c r="D111" s="66">
        <f>Weather_Site!D110</f>
        <v>0</v>
      </c>
      <c r="E111" s="66">
        <f>Weather_Site!E110</f>
        <v>0</v>
      </c>
      <c r="F111" s="66">
        <f>Weather_Site!F110</f>
        <v>0</v>
      </c>
      <c r="G111" s="66">
        <f>Weather_Site!G110</f>
        <v>0</v>
      </c>
      <c r="H111" s="66">
        <f>Weather_Site!I110</f>
        <v>0</v>
      </c>
      <c r="I111" s="66">
        <f>Weather_Site!J110</f>
        <v>0</v>
      </c>
      <c r="J111" s="51" t="e">
        <f t="shared" si="10"/>
        <v>#NUM!</v>
      </c>
      <c r="K111" s="51" t="e">
        <f t="shared" si="11"/>
        <v>#NUM!</v>
      </c>
      <c r="L111" s="48">
        <f>IF(Weather_Site!M110&lt;180,Weather_Site!M110+180,Weather_Site!M110-180)</f>
        <v>180</v>
      </c>
      <c r="M111" s="52" t="e">
        <f t="shared" si="12"/>
        <v>#NUM!</v>
      </c>
      <c r="N111" s="51" t="e">
        <f t="shared" si="13"/>
        <v>#NUM!</v>
      </c>
      <c r="O111" s="52" t="e">
        <f t="shared" si="14"/>
        <v>#NUM!</v>
      </c>
      <c r="P111" s="51" t="e">
        <f t="shared" si="15"/>
        <v>#NUM!</v>
      </c>
      <c r="Q111" s="52" t="e">
        <f t="shared" si="16"/>
        <v>#NUM!</v>
      </c>
      <c r="R111" s="52" t="e">
        <f t="shared" si="17"/>
        <v>#NUM!</v>
      </c>
      <c r="S111" s="52" t="e">
        <f t="shared" si="18"/>
        <v>#NUM!</v>
      </c>
      <c r="T111" s="54" t="e">
        <f t="shared" si="19"/>
        <v>#NUM!</v>
      </c>
    </row>
    <row r="112" spans="1:20" x14ac:dyDescent="0.35">
      <c r="A112" s="66" t="str">
        <f>Weather_Site!A111</f>
        <v>Sat</v>
      </c>
      <c r="B112" s="67">
        <f>Weather_Site!B111</f>
        <v>0</v>
      </c>
      <c r="C112" s="68">
        <f>Weather_Site!C111</f>
        <v>0</v>
      </c>
      <c r="D112" s="66">
        <f>Weather_Site!D111</f>
        <v>0</v>
      </c>
      <c r="E112" s="66">
        <f>Weather_Site!E111</f>
        <v>0</v>
      </c>
      <c r="F112" s="66">
        <f>Weather_Site!F111</f>
        <v>0</v>
      </c>
      <c r="G112" s="66">
        <f>Weather_Site!G111</f>
        <v>0</v>
      </c>
      <c r="H112" s="66">
        <f>Weather_Site!I111</f>
        <v>0</v>
      </c>
      <c r="I112" s="66">
        <f>Weather_Site!J111</f>
        <v>0</v>
      </c>
      <c r="J112" s="51" t="e">
        <f t="shared" si="10"/>
        <v>#NUM!</v>
      </c>
      <c r="K112" s="51" t="e">
        <f t="shared" si="11"/>
        <v>#NUM!</v>
      </c>
      <c r="L112" s="48">
        <f>IF(Weather_Site!M111&lt;180,Weather_Site!M111+180,Weather_Site!M111-180)</f>
        <v>180</v>
      </c>
      <c r="M112" s="52" t="e">
        <f t="shared" si="12"/>
        <v>#NUM!</v>
      </c>
      <c r="N112" s="51" t="e">
        <f t="shared" si="13"/>
        <v>#NUM!</v>
      </c>
      <c r="O112" s="52" t="e">
        <f t="shared" si="14"/>
        <v>#NUM!</v>
      </c>
      <c r="P112" s="51" t="e">
        <f t="shared" si="15"/>
        <v>#NUM!</v>
      </c>
      <c r="Q112" s="52" t="e">
        <f t="shared" si="16"/>
        <v>#NUM!</v>
      </c>
      <c r="R112" s="52" t="e">
        <f t="shared" si="17"/>
        <v>#NUM!</v>
      </c>
      <c r="S112" s="52" t="e">
        <f t="shared" si="18"/>
        <v>#NUM!</v>
      </c>
      <c r="T112" s="54" t="e">
        <f t="shared" si="19"/>
        <v>#NUM!</v>
      </c>
    </row>
    <row r="113" spans="1:20" x14ac:dyDescent="0.35">
      <c r="A113" s="3" t="str">
        <f>Weather_Site!A112</f>
        <v>Sat</v>
      </c>
      <c r="B113" s="58">
        <f>Weather_Site!B112</f>
        <v>0</v>
      </c>
      <c r="C113" s="59">
        <f>Weather_Site!C112</f>
        <v>0</v>
      </c>
      <c r="D113" s="3">
        <f>Weather_Site!D112</f>
        <v>0</v>
      </c>
      <c r="E113" s="3">
        <f>Weather_Site!E112</f>
        <v>0</v>
      </c>
      <c r="F113" s="3">
        <f>Weather_Site!F112</f>
        <v>0</v>
      </c>
      <c r="G113" s="3">
        <f>Weather_Site!G112</f>
        <v>0</v>
      </c>
      <c r="H113" s="3">
        <f>Weather_Site!I112</f>
        <v>0</v>
      </c>
      <c r="I113" s="3">
        <f>Weather_Site!J112</f>
        <v>0</v>
      </c>
      <c r="J113" s="32" t="e">
        <f t="shared" si="10"/>
        <v>#NUM!</v>
      </c>
      <c r="K113" s="32" t="e">
        <f t="shared" si="11"/>
        <v>#NUM!</v>
      </c>
      <c r="L113" s="27">
        <f>IF(Weather_Site!M112&lt;180,Weather_Site!M112+180,Weather_Site!M112-180)</f>
        <v>180</v>
      </c>
      <c r="M113" s="33" t="e">
        <f t="shared" si="12"/>
        <v>#NUM!</v>
      </c>
      <c r="N113" s="32" t="e">
        <f t="shared" si="13"/>
        <v>#NUM!</v>
      </c>
      <c r="O113" s="33" t="e">
        <f t="shared" si="14"/>
        <v>#NUM!</v>
      </c>
      <c r="P113" s="32" t="e">
        <f t="shared" si="15"/>
        <v>#NUM!</v>
      </c>
      <c r="Q113" s="33" t="e">
        <f t="shared" si="16"/>
        <v>#NUM!</v>
      </c>
      <c r="R113" s="33" t="e">
        <f t="shared" si="17"/>
        <v>#NUM!</v>
      </c>
      <c r="S113" s="33" t="e">
        <f t="shared" si="18"/>
        <v>#NUM!</v>
      </c>
      <c r="T113" s="31" t="e">
        <f t="shared" si="19"/>
        <v>#NUM!</v>
      </c>
    </row>
    <row r="114" spans="1:20" x14ac:dyDescent="0.35">
      <c r="A114" s="3" t="str">
        <f>Weather_Site!A113</f>
        <v>Sat</v>
      </c>
      <c r="B114" s="58">
        <f>Weather_Site!B113</f>
        <v>0</v>
      </c>
      <c r="C114" s="59">
        <f>Weather_Site!C113</f>
        <v>0</v>
      </c>
      <c r="D114" s="3">
        <f>Weather_Site!D113</f>
        <v>0</v>
      </c>
      <c r="E114" s="3">
        <f>Weather_Site!E113</f>
        <v>0</v>
      </c>
      <c r="F114" s="3">
        <f>Weather_Site!F113</f>
        <v>0</v>
      </c>
      <c r="G114" s="3">
        <f>Weather_Site!G113</f>
        <v>0</v>
      </c>
      <c r="H114" s="3">
        <f>Weather_Site!I113</f>
        <v>0</v>
      </c>
      <c r="I114" s="3">
        <f>Weather_Site!J113</f>
        <v>0</v>
      </c>
      <c r="J114" s="32" t="e">
        <f t="shared" si="10"/>
        <v>#NUM!</v>
      </c>
      <c r="K114" s="32" t="e">
        <f t="shared" si="11"/>
        <v>#NUM!</v>
      </c>
      <c r="L114" s="27">
        <f>IF(Weather_Site!M113&lt;180,Weather_Site!M113+180,Weather_Site!M113-180)</f>
        <v>180</v>
      </c>
      <c r="M114" s="33" t="e">
        <f t="shared" si="12"/>
        <v>#NUM!</v>
      </c>
      <c r="N114" s="32" t="e">
        <f t="shared" si="13"/>
        <v>#NUM!</v>
      </c>
      <c r="O114" s="33" t="e">
        <f t="shared" si="14"/>
        <v>#NUM!</v>
      </c>
      <c r="P114" s="32" t="e">
        <f t="shared" si="15"/>
        <v>#NUM!</v>
      </c>
      <c r="Q114" s="33" t="e">
        <f t="shared" si="16"/>
        <v>#NUM!</v>
      </c>
      <c r="R114" s="33" t="e">
        <f t="shared" si="17"/>
        <v>#NUM!</v>
      </c>
      <c r="S114" s="33" t="e">
        <f t="shared" si="18"/>
        <v>#NUM!</v>
      </c>
      <c r="T114" s="31" t="e">
        <f t="shared" si="19"/>
        <v>#NUM!</v>
      </c>
    </row>
    <row r="115" spans="1:20" x14ac:dyDescent="0.35">
      <c r="A115" s="3" t="str">
        <f>Weather_Site!A114</f>
        <v>Sat</v>
      </c>
      <c r="B115" s="58">
        <f>Weather_Site!B114</f>
        <v>0</v>
      </c>
      <c r="C115" s="59">
        <f>Weather_Site!C114</f>
        <v>0</v>
      </c>
      <c r="D115" s="3">
        <f>Weather_Site!D114</f>
        <v>0</v>
      </c>
      <c r="E115" s="3">
        <f>Weather_Site!E114</f>
        <v>0</v>
      </c>
      <c r="F115" s="3">
        <f>Weather_Site!F114</f>
        <v>0</v>
      </c>
      <c r="G115" s="3">
        <f>Weather_Site!G114</f>
        <v>0</v>
      </c>
      <c r="H115" s="3">
        <f>Weather_Site!I114</f>
        <v>0</v>
      </c>
      <c r="I115" s="3">
        <f>Weather_Site!J114</f>
        <v>0</v>
      </c>
      <c r="J115" s="32" t="e">
        <f t="shared" si="10"/>
        <v>#NUM!</v>
      </c>
      <c r="K115" s="32" t="e">
        <f t="shared" si="11"/>
        <v>#NUM!</v>
      </c>
      <c r="L115" s="27">
        <f>IF(Weather_Site!M114&lt;180,Weather_Site!M114+180,Weather_Site!M114-180)</f>
        <v>180</v>
      </c>
      <c r="M115" s="33" t="e">
        <f t="shared" si="12"/>
        <v>#NUM!</v>
      </c>
      <c r="N115" s="32" t="e">
        <f t="shared" si="13"/>
        <v>#NUM!</v>
      </c>
      <c r="O115" s="33" t="e">
        <f t="shared" si="14"/>
        <v>#NUM!</v>
      </c>
      <c r="P115" s="32" t="e">
        <f t="shared" si="15"/>
        <v>#NUM!</v>
      </c>
      <c r="Q115" s="33" t="e">
        <f t="shared" si="16"/>
        <v>#NUM!</v>
      </c>
      <c r="R115" s="33" t="e">
        <f t="shared" si="17"/>
        <v>#NUM!</v>
      </c>
      <c r="S115" s="33" t="e">
        <f t="shared" si="18"/>
        <v>#NUM!</v>
      </c>
      <c r="T115" s="31" t="e">
        <f t="shared" si="19"/>
        <v>#NUM!</v>
      </c>
    </row>
    <row r="116" spans="1:20" x14ac:dyDescent="0.35">
      <c r="A116" s="3" t="str">
        <f>Weather_Site!A115</f>
        <v>Sat</v>
      </c>
      <c r="B116" s="58">
        <f>Weather_Site!B115</f>
        <v>0</v>
      </c>
      <c r="C116" s="59">
        <f>Weather_Site!C115</f>
        <v>0</v>
      </c>
      <c r="D116" s="3">
        <f>Weather_Site!D115</f>
        <v>0</v>
      </c>
      <c r="E116" s="3">
        <f>Weather_Site!E115</f>
        <v>0</v>
      </c>
      <c r="F116" s="3">
        <f>Weather_Site!F115</f>
        <v>0</v>
      </c>
      <c r="G116" s="3">
        <f>Weather_Site!G115</f>
        <v>0</v>
      </c>
      <c r="H116" s="3">
        <f>Weather_Site!I115</f>
        <v>0</v>
      </c>
      <c r="I116" s="3">
        <f>Weather_Site!J115</f>
        <v>0</v>
      </c>
      <c r="J116" s="32" t="e">
        <f t="shared" si="10"/>
        <v>#NUM!</v>
      </c>
      <c r="K116" s="32" t="e">
        <f t="shared" si="11"/>
        <v>#NUM!</v>
      </c>
      <c r="L116" s="27">
        <f>IF(Weather_Site!M115&lt;180,Weather_Site!M115+180,Weather_Site!M115-180)</f>
        <v>180</v>
      </c>
      <c r="M116" s="33" t="e">
        <f t="shared" si="12"/>
        <v>#NUM!</v>
      </c>
      <c r="N116" s="32" t="e">
        <f t="shared" si="13"/>
        <v>#NUM!</v>
      </c>
      <c r="O116" s="33" t="e">
        <f t="shared" si="14"/>
        <v>#NUM!</v>
      </c>
      <c r="P116" s="32" t="e">
        <f t="shared" si="15"/>
        <v>#NUM!</v>
      </c>
      <c r="Q116" s="33" t="e">
        <f t="shared" si="16"/>
        <v>#NUM!</v>
      </c>
      <c r="R116" s="33" t="e">
        <f t="shared" si="17"/>
        <v>#NUM!</v>
      </c>
      <c r="S116" s="33" t="e">
        <f t="shared" si="18"/>
        <v>#NUM!</v>
      </c>
      <c r="T116" s="31" t="e">
        <f t="shared" si="19"/>
        <v>#NUM!</v>
      </c>
    </row>
    <row r="117" spans="1:20" x14ac:dyDescent="0.35">
      <c r="A117" s="3" t="str">
        <f>Weather_Site!A116</f>
        <v>Sat</v>
      </c>
      <c r="B117" s="58">
        <f>Weather_Site!B116</f>
        <v>0</v>
      </c>
      <c r="C117" s="59">
        <f>Weather_Site!C116</f>
        <v>0</v>
      </c>
      <c r="D117" s="3">
        <f>Weather_Site!D116</f>
        <v>0</v>
      </c>
      <c r="E117" s="3">
        <f>Weather_Site!E116</f>
        <v>0</v>
      </c>
      <c r="F117" s="3">
        <f>Weather_Site!F116</f>
        <v>0</v>
      </c>
      <c r="G117" s="3">
        <f>Weather_Site!G116</f>
        <v>0</v>
      </c>
      <c r="H117" s="3">
        <f>Weather_Site!I116</f>
        <v>0</v>
      </c>
      <c r="I117" s="3">
        <f>Weather_Site!J116</f>
        <v>0</v>
      </c>
      <c r="J117" s="32" t="e">
        <f t="shared" si="10"/>
        <v>#NUM!</v>
      </c>
      <c r="K117" s="32" t="e">
        <f t="shared" si="11"/>
        <v>#NUM!</v>
      </c>
      <c r="L117" s="27">
        <f>IF(Weather_Site!M116&lt;180,Weather_Site!M116+180,Weather_Site!M116-180)</f>
        <v>180</v>
      </c>
      <c r="M117" s="33" t="e">
        <f t="shared" si="12"/>
        <v>#NUM!</v>
      </c>
      <c r="N117" s="32" t="e">
        <f t="shared" si="13"/>
        <v>#NUM!</v>
      </c>
      <c r="O117" s="33" t="e">
        <f t="shared" si="14"/>
        <v>#NUM!</v>
      </c>
      <c r="P117" s="32" t="e">
        <f t="shared" si="15"/>
        <v>#NUM!</v>
      </c>
      <c r="Q117" s="33" t="e">
        <f t="shared" si="16"/>
        <v>#NUM!</v>
      </c>
      <c r="R117" s="33" t="e">
        <f t="shared" si="17"/>
        <v>#NUM!</v>
      </c>
      <c r="S117" s="33" t="e">
        <f t="shared" si="18"/>
        <v>#NUM!</v>
      </c>
      <c r="T117" s="31" t="e">
        <f t="shared" si="19"/>
        <v>#NUM!</v>
      </c>
    </row>
    <row r="118" spans="1:20" x14ac:dyDescent="0.35">
      <c r="A118" s="66" t="str">
        <f>Weather_Site!A117</f>
        <v>Sat</v>
      </c>
      <c r="B118" s="67">
        <f>Weather_Site!B117</f>
        <v>0</v>
      </c>
      <c r="C118" s="68">
        <f>Weather_Site!C117</f>
        <v>0</v>
      </c>
      <c r="D118" s="66">
        <f>Weather_Site!D117</f>
        <v>0</v>
      </c>
      <c r="E118" s="66">
        <f>Weather_Site!E117</f>
        <v>0</v>
      </c>
      <c r="F118" s="66">
        <f>Weather_Site!F117</f>
        <v>0</v>
      </c>
      <c r="G118" s="66">
        <f>Weather_Site!G117</f>
        <v>0</v>
      </c>
      <c r="H118" s="66">
        <f>Weather_Site!I117</f>
        <v>0</v>
      </c>
      <c r="I118" s="66">
        <f>Weather_Site!J117</f>
        <v>0</v>
      </c>
      <c r="J118" s="51" t="e">
        <f t="shared" si="10"/>
        <v>#NUM!</v>
      </c>
      <c r="K118" s="51" t="e">
        <f t="shared" si="11"/>
        <v>#NUM!</v>
      </c>
      <c r="L118" s="48">
        <f>IF(Weather_Site!M117&lt;180,Weather_Site!M117+180,Weather_Site!M117-180)</f>
        <v>180</v>
      </c>
      <c r="M118" s="52" t="e">
        <f t="shared" si="12"/>
        <v>#NUM!</v>
      </c>
      <c r="N118" s="51" t="e">
        <f t="shared" si="13"/>
        <v>#NUM!</v>
      </c>
      <c r="O118" s="52" t="e">
        <f t="shared" si="14"/>
        <v>#NUM!</v>
      </c>
      <c r="P118" s="51" t="e">
        <f t="shared" si="15"/>
        <v>#NUM!</v>
      </c>
      <c r="Q118" s="52" t="e">
        <f t="shared" si="16"/>
        <v>#NUM!</v>
      </c>
      <c r="R118" s="52" t="e">
        <f t="shared" si="17"/>
        <v>#NUM!</v>
      </c>
      <c r="S118" s="52" t="e">
        <f t="shared" si="18"/>
        <v>#NUM!</v>
      </c>
      <c r="T118" s="54" t="e">
        <f t="shared" si="19"/>
        <v>#NUM!</v>
      </c>
    </row>
    <row r="119" spans="1:20" x14ac:dyDescent="0.35">
      <c r="A119" s="66" t="str">
        <f>Weather_Site!A118</f>
        <v>Sat</v>
      </c>
      <c r="B119" s="67">
        <f>Weather_Site!B118</f>
        <v>0</v>
      </c>
      <c r="C119" s="68">
        <f>Weather_Site!C118</f>
        <v>0</v>
      </c>
      <c r="D119" s="66">
        <f>Weather_Site!D118</f>
        <v>0</v>
      </c>
      <c r="E119" s="66">
        <f>Weather_Site!E118</f>
        <v>0</v>
      </c>
      <c r="F119" s="66">
        <f>Weather_Site!F118</f>
        <v>0</v>
      </c>
      <c r="G119" s="66">
        <f>Weather_Site!G118</f>
        <v>0</v>
      </c>
      <c r="H119" s="66">
        <f>Weather_Site!I118</f>
        <v>0</v>
      </c>
      <c r="I119" s="66">
        <f>Weather_Site!J118</f>
        <v>0</v>
      </c>
      <c r="J119" s="51" t="e">
        <f t="shared" si="10"/>
        <v>#NUM!</v>
      </c>
      <c r="K119" s="51" t="e">
        <f t="shared" si="11"/>
        <v>#NUM!</v>
      </c>
      <c r="L119" s="48">
        <f>IF(Weather_Site!M118&lt;180,Weather_Site!M118+180,Weather_Site!M118-180)</f>
        <v>180</v>
      </c>
      <c r="M119" s="52" t="e">
        <f t="shared" si="12"/>
        <v>#NUM!</v>
      </c>
      <c r="N119" s="51" t="e">
        <f t="shared" si="13"/>
        <v>#NUM!</v>
      </c>
      <c r="O119" s="52" t="e">
        <f t="shared" si="14"/>
        <v>#NUM!</v>
      </c>
      <c r="P119" s="51" t="e">
        <f t="shared" si="15"/>
        <v>#NUM!</v>
      </c>
      <c r="Q119" s="52" t="e">
        <f t="shared" si="16"/>
        <v>#NUM!</v>
      </c>
      <c r="R119" s="52" t="e">
        <f t="shared" si="17"/>
        <v>#NUM!</v>
      </c>
      <c r="S119" s="52" t="e">
        <f t="shared" si="18"/>
        <v>#NUM!</v>
      </c>
      <c r="T119" s="54" t="e">
        <f t="shared" si="19"/>
        <v>#NUM!</v>
      </c>
    </row>
    <row r="120" spans="1:20" x14ac:dyDescent="0.35">
      <c r="A120" s="66" t="str">
        <f>Weather_Site!A119</f>
        <v>Sat</v>
      </c>
      <c r="B120" s="67">
        <f>Weather_Site!B119</f>
        <v>0</v>
      </c>
      <c r="C120" s="68">
        <f>Weather_Site!C119</f>
        <v>0</v>
      </c>
      <c r="D120" s="66">
        <f>Weather_Site!D119</f>
        <v>0</v>
      </c>
      <c r="E120" s="66">
        <f>Weather_Site!E119</f>
        <v>0</v>
      </c>
      <c r="F120" s="66">
        <f>Weather_Site!F119</f>
        <v>0</v>
      </c>
      <c r="G120" s="66">
        <f>Weather_Site!G119</f>
        <v>0</v>
      </c>
      <c r="H120" s="66">
        <f>Weather_Site!I119</f>
        <v>0</v>
      </c>
      <c r="I120" s="66">
        <f>Weather_Site!J119</f>
        <v>0</v>
      </c>
      <c r="J120" s="51" t="e">
        <f t="shared" si="10"/>
        <v>#NUM!</v>
      </c>
      <c r="K120" s="51" t="e">
        <f t="shared" si="11"/>
        <v>#NUM!</v>
      </c>
      <c r="L120" s="48">
        <f>IF(Weather_Site!M119&lt;180,Weather_Site!M119+180,Weather_Site!M119-180)</f>
        <v>180</v>
      </c>
      <c r="M120" s="52" t="e">
        <f t="shared" si="12"/>
        <v>#NUM!</v>
      </c>
      <c r="N120" s="51" t="e">
        <f t="shared" si="13"/>
        <v>#NUM!</v>
      </c>
      <c r="O120" s="52" t="e">
        <f t="shared" si="14"/>
        <v>#NUM!</v>
      </c>
      <c r="P120" s="51" t="e">
        <f t="shared" si="15"/>
        <v>#NUM!</v>
      </c>
      <c r="Q120" s="52" t="e">
        <f t="shared" si="16"/>
        <v>#NUM!</v>
      </c>
      <c r="R120" s="52" t="e">
        <f t="shared" si="17"/>
        <v>#NUM!</v>
      </c>
      <c r="S120" s="52" t="e">
        <f t="shared" si="18"/>
        <v>#NUM!</v>
      </c>
      <c r="T120" s="54" t="e">
        <f t="shared" si="19"/>
        <v>#NUM!</v>
      </c>
    </row>
    <row r="121" spans="1:20" x14ac:dyDescent="0.35">
      <c r="A121" s="66" t="str">
        <f>Weather_Site!A120</f>
        <v>Sat</v>
      </c>
      <c r="B121" s="67">
        <f>Weather_Site!B120</f>
        <v>0</v>
      </c>
      <c r="C121" s="68">
        <f>Weather_Site!C120</f>
        <v>0</v>
      </c>
      <c r="D121" s="66">
        <f>Weather_Site!D120</f>
        <v>0</v>
      </c>
      <c r="E121" s="66">
        <f>Weather_Site!E120</f>
        <v>0</v>
      </c>
      <c r="F121" s="66">
        <f>Weather_Site!F120</f>
        <v>0</v>
      </c>
      <c r="G121" s="66">
        <f>Weather_Site!G120</f>
        <v>0</v>
      </c>
      <c r="H121" s="66">
        <f>Weather_Site!I120</f>
        <v>0</v>
      </c>
      <c r="I121" s="66">
        <f>Weather_Site!J120</f>
        <v>0</v>
      </c>
      <c r="J121" s="51" t="e">
        <f t="shared" si="10"/>
        <v>#NUM!</v>
      </c>
      <c r="K121" s="51" t="e">
        <f t="shared" si="11"/>
        <v>#NUM!</v>
      </c>
      <c r="L121" s="48">
        <f>IF(Weather_Site!M120&lt;180,Weather_Site!M120+180,Weather_Site!M120-180)</f>
        <v>180</v>
      </c>
      <c r="M121" s="52" t="e">
        <f t="shared" si="12"/>
        <v>#NUM!</v>
      </c>
      <c r="N121" s="51" t="e">
        <f t="shared" si="13"/>
        <v>#NUM!</v>
      </c>
      <c r="O121" s="52" t="e">
        <f t="shared" si="14"/>
        <v>#NUM!</v>
      </c>
      <c r="P121" s="51" t="e">
        <f t="shared" si="15"/>
        <v>#NUM!</v>
      </c>
      <c r="Q121" s="52" t="e">
        <f t="shared" si="16"/>
        <v>#NUM!</v>
      </c>
      <c r="R121" s="52" t="e">
        <f t="shared" si="17"/>
        <v>#NUM!</v>
      </c>
      <c r="S121" s="52" t="e">
        <f t="shared" si="18"/>
        <v>#NUM!</v>
      </c>
      <c r="T121" s="54" t="e">
        <f t="shared" si="19"/>
        <v>#NUM!</v>
      </c>
    </row>
    <row r="122" spans="1:20" x14ac:dyDescent="0.35">
      <c r="A122" s="66" t="str">
        <f>Weather_Site!A121</f>
        <v>Sat</v>
      </c>
      <c r="B122" s="67">
        <f>Weather_Site!B121</f>
        <v>0</v>
      </c>
      <c r="C122" s="68">
        <f>Weather_Site!C121</f>
        <v>0</v>
      </c>
      <c r="D122" s="66">
        <f>Weather_Site!D121</f>
        <v>0</v>
      </c>
      <c r="E122" s="66">
        <f>Weather_Site!E121</f>
        <v>0</v>
      </c>
      <c r="F122" s="66">
        <f>Weather_Site!F121</f>
        <v>0</v>
      </c>
      <c r="G122" s="66">
        <f>Weather_Site!G121</f>
        <v>0</v>
      </c>
      <c r="H122" s="66">
        <f>Weather_Site!I121</f>
        <v>0</v>
      </c>
      <c r="I122" s="66">
        <f>Weather_Site!J121</f>
        <v>0</v>
      </c>
      <c r="J122" s="51" t="e">
        <f t="shared" si="10"/>
        <v>#NUM!</v>
      </c>
      <c r="K122" s="51" t="e">
        <f t="shared" si="11"/>
        <v>#NUM!</v>
      </c>
      <c r="L122" s="48">
        <f>IF(Weather_Site!M121&lt;180,Weather_Site!M121+180,Weather_Site!M121-180)</f>
        <v>180</v>
      </c>
      <c r="M122" s="52" t="e">
        <f t="shared" si="12"/>
        <v>#NUM!</v>
      </c>
      <c r="N122" s="51" t="e">
        <f t="shared" si="13"/>
        <v>#NUM!</v>
      </c>
      <c r="O122" s="52" t="e">
        <f t="shared" si="14"/>
        <v>#NUM!</v>
      </c>
      <c r="P122" s="51" t="e">
        <f t="shared" si="15"/>
        <v>#NUM!</v>
      </c>
      <c r="Q122" s="52" t="e">
        <f t="shared" si="16"/>
        <v>#NUM!</v>
      </c>
      <c r="R122" s="52" t="e">
        <f t="shared" si="17"/>
        <v>#NUM!</v>
      </c>
      <c r="S122" s="52" t="e">
        <f t="shared" si="18"/>
        <v>#NUM!</v>
      </c>
      <c r="T122" s="54" t="e">
        <f t="shared" si="19"/>
        <v>#NUM!</v>
      </c>
    </row>
    <row r="123" spans="1:20" x14ac:dyDescent="0.35">
      <c r="A123" s="3" t="str">
        <f>Weather_Site!A122</f>
        <v>Sat</v>
      </c>
      <c r="B123" s="58">
        <f>Weather_Site!B122</f>
        <v>0</v>
      </c>
      <c r="C123" s="59">
        <f>Weather_Site!C122</f>
        <v>0</v>
      </c>
      <c r="D123" s="3">
        <f>Weather_Site!D122</f>
        <v>0</v>
      </c>
      <c r="E123" s="3">
        <f>Weather_Site!E122</f>
        <v>0</v>
      </c>
      <c r="F123" s="3">
        <f>Weather_Site!F122</f>
        <v>0</v>
      </c>
      <c r="G123" s="3">
        <f>Weather_Site!G122</f>
        <v>0</v>
      </c>
      <c r="H123" s="3">
        <f>Weather_Site!I122</f>
        <v>0</v>
      </c>
      <c r="I123" s="3">
        <f>Weather_Site!J122</f>
        <v>0</v>
      </c>
      <c r="J123" s="32" t="e">
        <f t="shared" si="10"/>
        <v>#NUM!</v>
      </c>
      <c r="K123" s="32" t="e">
        <f t="shared" si="11"/>
        <v>#NUM!</v>
      </c>
      <c r="L123" s="27">
        <f>IF(Weather_Site!M122&lt;180,Weather_Site!M122+180,Weather_Site!M122-180)</f>
        <v>180</v>
      </c>
      <c r="M123" s="33" t="e">
        <f t="shared" si="12"/>
        <v>#NUM!</v>
      </c>
      <c r="N123" s="32" t="e">
        <f t="shared" si="13"/>
        <v>#NUM!</v>
      </c>
      <c r="O123" s="33" t="e">
        <f t="shared" si="14"/>
        <v>#NUM!</v>
      </c>
      <c r="P123" s="32" t="e">
        <f t="shared" si="15"/>
        <v>#NUM!</v>
      </c>
      <c r="Q123" s="33" t="e">
        <f t="shared" si="16"/>
        <v>#NUM!</v>
      </c>
      <c r="R123" s="33" t="e">
        <f t="shared" si="17"/>
        <v>#NUM!</v>
      </c>
      <c r="S123" s="33" t="e">
        <f t="shared" si="18"/>
        <v>#NUM!</v>
      </c>
      <c r="T123" s="31" t="e">
        <f t="shared" si="19"/>
        <v>#NUM!</v>
      </c>
    </row>
    <row r="124" spans="1:20" x14ac:dyDescent="0.35">
      <c r="A124" s="3" t="str">
        <f>Weather_Site!A123</f>
        <v>Sat</v>
      </c>
      <c r="B124" s="58">
        <f>Weather_Site!B123</f>
        <v>0</v>
      </c>
      <c r="C124" s="59">
        <f>Weather_Site!C123</f>
        <v>0</v>
      </c>
      <c r="D124" s="3">
        <f>Weather_Site!D123</f>
        <v>0</v>
      </c>
      <c r="E124" s="3">
        <f>Weather_Site!E123</f>
        <v>0</v>
      </c>
      <c r="F124" s="3">
        <f>Weather_Site!F123</f>
        <v>0</v>
      </c>
      <c r="G124" s="3">
        <f>Weather_Site!G123</f>
        <v>0</v>
      </c>
      <c r="H124" s="3">
        <f>Weather_Site!I123</f>
        <v>0</v>
      </c>
      <c r="I124" s="3">
        <f>Weather_Site!J123</f>
        <v>0</v>
      </c>
      <c r="J124" s="32" t="e">
        <f t="shared" si="10"/>
        <v>#NUM!</v>
      </c>
      <c r="K124" s="32" t="e">
        <f t="shared" si="11"/>
        <v>#NUM!</v>
      </c>
      <c r="L124" s="27">
        <f>IF(Weather_Site!M123&lt;180,Weather_Site!M123+180,Weather_Site!M123-180)</f>
        <v>180</v>
      </c>
      <c r="M124" s="33" t="e">
        <f t="shared" si="12"/>
        <v>#NUM!</v>
      </c>
      <c r="N124" s="32" t="e">
        <f t="shared" si="13"/>
        <v>#NUM!</v>
      </c>
      <c r="O124" s="33" t="e">
        <f t="shared" si="14"/>
        <v>#NUM!</v>
      </c>
      <c r="P124" s="32" t="e">
        <f t="shared" si="15"/>
        <v>#NUM!</v>
      </c>
      <c r="Q124" s="33" t="e">
        <f t="shared" si="16"/>
        <v>#NUM!</v>
      </c>
      <c r="R124" s="33" t="e">
        <f t="shared" si="17"/>
        <v>#NUM!</v>
      </c>
      <c r="S124" s="33" t="e">
        <f t="shared" si="18"/>
        <v>#NUM!</v>
      </c>
      <c r="T124" s="31" t="e">
        <f t="shared" si="19"/>
        <v>#NUM!</v>
      </c>
    </row>
    <row r="125" spans="1:20" x14ac:dyDescent="0.35">
      <c r="A125" s="3" t="str">
        <f>Weather_Site!A124</f>
        <v>Sat</v>
      </c>
      <c r="B125" s="58">
        <f>Weather_Site!B124</f>
        <v>0</v>
      </c>
      <c r="C125" s="59">
        <f>Weather_Site!C124</f>
        <v>0</v>
      </c>
      <c r="D125" s="3">
        <f>Weather_Site!D124</f>
        <v>0</v>
      </c>
      <c r="E125" s="3">
        <f>Weather_Site!E124</f>
        <v>0</v>
      </c>
      <c r="F125" s="3">
        <f>Weather_Site!F124</f>
        <v>0</v>
      </c>
      <c r="G125" s="3">
        <f>Weather_Site!G124</f>
        <v>0</v>
      </c>
      <c r="H125" s="3">
        <f>Weather_Site!I124</f>
        <v>0</v>
      </c>
      <c r="I125" s="3">
        <f>Weather_Site!J124</f>
        <v>0</v>
      </c>
      <c r="J125" s="32" t="e">
        <f t="shared" si="10"/>
        <v>#NUM!</v>
      </c>
      <c r="K125" s="32" t="e">
        <f t="shared" si="11"/>
        <v>#NUM!</v>
      </c>
      <c r="L125" s="27">
        <f>IF(Weather_Site!M124&lt;180,Weather_Site!M124+180,Weather_Site!M124-180)</f>
        <v>180</v>
      </c>
      <c r="M125" s="33" t="e">
        <f t="shared" si="12"/>
        <v>#NUM!</v>
      </c>
      <c r="N125" s="32" t="e">
        <f t="shared" si="13"/>
        <v>#NUM!</v>
      </c>
      <c r="O125" s="33" t="e">
        <f t="shared" si="14"/>
        <v>#NUM!</v>
      </c>
      <c r="P125" s="32" t="e">
        <f t="shared" si="15"/>
        <v>#NUM!</v>
      </c>
      <c r="Q125" s="33" t="e">
        <f t="shared" si="16"/>
        <v>#NUM!</v>
      </c>
      <c r="R125" s="33" t="e">
        <f t="shared" si="17"/>
        <v>#NUM!</v>
      </c>
      <c r="S125" s="33" t="e">
        <f t="shared" si="18"/>
        <v>#NUM!</v>
      </c>
      <c r="T125" s="31" t="e">
        <f t="shared" si="19"/>
        <v>#NUM!</v>
      </c>
    </row>
    <row r="126" spans="1:20" x14ac:dyDescent="0.35">
      <c r="A126" s="3" t="str">
        <f>Weather_Site!A125</f>
        <v>Sat</v>
      </c>
      <c r="B126" s="58">
        <f>Weather_Site!B125</f>
        <v>0</v>
      </c>
      <c r="C126" s="59">
        <f>Weather_Site!C125</f>
        <v>0</v>
      </c>
      <c r="D126" s="3">
        <f>Weather_Site!D125</f>
        <v>0</v>
      </c>
      <c r="E126" s="3">
        <f>Weather_Site!E125</f>
        <v>0</v>
      </c>
      <c r="F126" s="3">
        <f>Weather_Site!F125</f>
        <v>0</v>
      </c>
      <c r="G126" s="3">
        <f>Weather_Site!G125</f>
        <v>0</v>
      </c>
      <c r="H126" s="3">
        <f>Weather_Site!I125</f>
        <v>0</v>
      </c>
      <c r="I126" s="3">
        <f>Weather_Site!J125</f>
        <v>0</v>
      </c>
      <c r="J126" s="32" t="e">
        <f t="shared" si="10"/>
        <v>#NUM!</v>
      </c>
      <c r="K126" s="32" t="e">
        <f t="shared" si="11"/>
        <v>#NUM!</v>
      </c>
      <c r="L126" s="27">
        <f>IF(Weather_Site!M125&lt;180,Weather_Site!M125+180,Weather_Site!M125-180)</f>
        <v>180</v>
      </c>
      <c r="M126" s="33" t="e">
        <f t="shared" si="12"/>
        <v>#NUM!</v>
      </c>
      <c r="N126" s="32" t="e">
        <f t="shared" si="13"/>
        <v>#NUM!</v>
      </c>
      <c r="O126" s="33" t="e">
        <f t="shared" si="14"/>
        <v>#NUM!</v>
      </c>
      <c r="P126" s="32" t="e">
        <f t="shared" si="15"/>
        <v>#NUM!</v>
      </c>
      <c r="Q126" s="33" t="e">
        <f t="shared" si="16"/>
        <v>#NUM!</v>
      </c>
      <c r="R126" s="33" t="e">
        <f t="shared" si="17"/>
        <v>#NUM!</v>
      </c>
      <c r="S126" s="33" t="e">
        <f t="shared" si="18"/>
        <v>#NUM!</v>
      </c>
      <c r="T126" s="31" t="e">
        <f t="shared" si="19"/>
        <v>#NUM!</v>
      </c>
    </row>
    <row r="127" spans="1:20" x14ac:dyDescent="0.35">
      <c r="A127" s="3" t="str">
        <f>Weather_Site!A126</f>
        <v>Sat</v>
      </c>
      <c r="B127" s="58">
        <f>Weather_Site!B126</f>
        <v>0</v>
      </c>
      <c r="C127" s="59">
        <f>Weather_Site!C126</f>
        <v>0</v>
      </c>
      <c r="D127" s="3">
        <f>Weather_Site!D126</f>
        <v>0</v>
      </c>
      <c r="E127" s="3">
        <f>Weather_Site!E126</f>
        <v>0</v>
      </c>
      <c r="F127" s="3">
        <f>Weather_Site!F126</f>
        <v>0</v>
      </c>
      <c r="G127" s="3">
        <f>Weather_Site!G126</f>
        <v>0</v>
      </c>
      <c r="H127" s="3">
        <f>Weather_Site!I126</f>
        <v>0</v>
      </c>
      <c r="I127" s="3">
        <f>Weather_Site!J126</f>
        <v>0</v>
      </c>
      <c r="J127" s="32" t="e">
        <f t="shared" si="10"/>
        <v>#NUM!</v>
      </c>
      <c r="K127" s="32" t="e">
        <f t="shared" si="11"/>
        <v>#NUM!</v>
      </c>
      <c r="L127" s="27">
        <f>IF(Weather_Site!M126&lt;180,Weather_Site!M126+180,Weather_Site!M126-180)</f>
        <v>180</v>
      </c>
      <c r="M127" s="33" t="e">
        <f t="shared" si="12"/>
        <v>#NUM!</v>
      </c>
      <c r="N127" s="32" t="e">
        <f t="shared" si="13"/>
        <v>#NUM!</v>
      </c>
      <c r="O127" s="33" t="e">
        <f t="shared" si="14"/>
        <v>#NUM!</v>
      </c>
      <c r="P127" s="32" t="e">
        <f t="shared" si="15"/>
        <v>#NUM!</v>
      </c>
      <c r="Q127" s="33" t="e">
        <f t="shared" si="16"/>
        <v>#NUM!</v>
      </c>
      <c r="R127" s="33" t="e">
        <f t="shared" si="17"/>
        <v>#NUM!</v>
      </c>
      <c r="S127" s="33" t="e">
        <f t="shared" si="18"/>
        <v>#NUM!</v>
      </c>
      <c r="T127" s="31" t="e">
        <f t="shared" si="19"/>
        <v>#NUM!</v>
      </c>
    </row>
    <row r="128" spans="1:20" x14ac:dyDescent="0.35">
      <c r="A128" s="66" t="str">
        <f>Weather_Site!A127</f>
        <v>Sat</v>
      </c>
      <c r="B128" s="67">
        <f>Weather_Site!B127</f>
        <v>0</v>
      </c>
      <c r="C128" s="68">
        <f>Weather_Site!C127</f>
        <v>0</v>
      </c>
      <c r="D128" s="66">
        <f>Weather_Site!D127</f>
        <v>0</v>
      </c>
      <c r="E128" s="66">
        <f>Weather_Site!E127</f>
        <v>0</v>
      </c>
      <c r="F128" s="66">
        <f>Weather_Site!F127</f>
        <v>0</v>
      </c>
      <c r="G128" s="66">
        <f>Weather_Site!G127</f>
        <v>0</v>
      </c>
      <c r="H128" s="66">
        <f>Weather_Site!I127</f>
        <v>0</v>
      </c>
      <c r="I128" s="66">
        <f>Weather_Site!J127</f>
        <v>0</v>
      </c>
      <c r="J128" s="51" t="e">
        <f t="shared" si="10"/>
        <v>#NUM!</v>
      </c>
      <c r="K128" s="51" t="e">
        <f t="shared" si="11"/>
        <v>#NUM!</v>
      </c>
      <c r="L128" s="48">
        <f>IF(Weather_Site!M127&lt;180,Weather_Site!M127+180,Weather_Site!M127-180)</f>
        <v>180</v>
      </c>
      <c r="M128" s="52" t="e">
        <f t="shared" si="12"/>
        <v>#NUM!</v>
      </c>
      <c r="N128" s="51" t="e">
        <f t="shared" si="13"/>
        <v>#NUM!</v>
      </c>
      <c r="O128" s="52" t="e">
        <f t="shared" si="14"/>
        <v>#NUM!</v>
      </c>
      <c r="P128" s="51" t="e">
        <f t="shared" si="15"/>
        <v>#NUM!</v>
      </c>
      <c r="Q128" s="52" t="e">
        <f t="shared" si="16"/>
        <v>#NUM!</v>
      </c>
      <c r="R128" s="52" t="e">
        <f t="shared" si="17"/>
        <v>#NUM!</v>
      </c>
      <c r="S128" s="52" t="e">
        <f t="shared" si="18"/>
        <v>#NUM!</v>
      </c>
      <c r="T128" s="54" t="e">
        <f t="shared" si="19"/>
        <v>#NUM!</v>
      </c>
    </row>
    <row r="129" spans="1:20" x14ac:dyDescent="0.35">
      <c r="A129" s="66" t="str">
        <f>Weather_Site!A128</f>
        <v>Sat</v>
      </c>
      <c r="B129" s="67">
        <f>Weather_Site!B128</f>
        <v>0</v>
      </c>
      <c r="C129" s="68">
        <f>Weather_Site!C128</f>
        <v>0</v>
      </c>
      <c r="D129" s="66">
        <f>Weather_Site!D128</f>
        <v>0</v>
      </c>
      <c r="E129" s="66">
        <f>Weather_Site!E128</f>
        <v>0</v>
      </c>
      <c r="F129" s="66">
        <f>Weather_Site!F128</f>
        <v>0</v>
      </c>
      <c r="G129" s="66">
        <f>Weather_Site!G128</f>
        <v>0</v>
      </c>
      <c r="H129" s="66">
        <f>Weather_Site!I128</f>
        <v>0</v>
      </c>
      <c r="I129" s="66">
        <f>Weather_Site!J128</f>
        <v>0</v>
      </c>
      <c r="J129" s="51" t="e">
        <f t="shared" si="10"/>
        <v>#NUM!</v>
      </c>
      <c r="K129" s="51" t="e">
        <f t="shared" si="11"/>
        <v>#NUM!</v>
      </c>
      <c r="L129" s="48">
        <f>IF(Weather_Site!M128&lt;180,Weather_Site!M128+180,Weather_Site!M128-180)</f>
        <v>180</v>
      </c>
      <c r="M129" s="52" t="e">
        <f t="shared" si="12"/>
        <v>#NUM!</v>
      </c>
      <c r="N129" s="51" t="e">
        <f t="shared" si="13"/>
        <v>#NUM!</v>
      </c>
      <c r="O129" s="52" t="e">
        <f t="shared" si="14"/>
        <v>#NUM!</v>
      </c>
      <c r="P129" s="51" t="e">
        <f t="shared" si="15"/>
        <v>#NUM!</v>
      </c>
      <c r="Q129" s="52" t="e">
        <f t="shared" si="16"/>
        <v>#NUM!</v>
      </c>
      <c r="R129" s="52" t="e">
        <f t="shared" si="17"/>
        <v>#NUM!</v>
      </c>
      <c r="S129" s="52" t="e">
        <f t="shared" si="18"/>
        <v>#NUM!</v>
      </c>
      <c r="T129" s="54" t="e">
        <f t="shared" si="19"/>
        <v>#NUM!</v>
      </c>
    </row>
    <row r="130" spans="1:20" x14ac:dyDescent="0.35">
      <c r="A130" s="66" t="str">
        <f>Weather_Site!A129</f>
        <v>Sat</v>
      </c>
      <c r="B130" s="67">
        <f>Weather_Site!B129</f>
        <v>0</v>
      </c>
      <c r="C130" s="68">
        <f>Weather_Site!C129</f>
        <v>0</v>
      </c>
      <c r="D130" s="66">
        <f>Weather_Site!D129</f>
        <v>0</v>
      </c>
      <c r="E130" s="66">
        <f>Weather_Site!E129</f>
        <v>0</v>
      </c>
      <c r="F130" s="66">
        <f>Weather_Site!F129</f>
        <v>0</v>
      </c>
      <c r="G130" s="66">
        <f>Weather_Site!G129</f>
        <v>0</v>
      </c>
      <c r="H130" s="66">
        <f>Weather_Site!I129</f>
        <v>0</v>
      </c>
      <c r="I130" s="66">
        <f>Weather_Site!J129</f>
        <v>0</v>
      </c>
      <c r="J130" s="51" t="e">
        <f t="shared" si="10"/>
        <v>#NUM!</v>
      </c>
      <c r="K130" s="51" t="e">
        <f t="shared" si="11"/>
        <v>#NUM!</v>
      </c>
      <c r="L130" s="48">
        <f>IF(Weather_Site!M129&lt;180,Weather_Site!M129+180,Weather_Site!M129-180)</f>
        <v>180</v>
      </c>
      <c r="M130" s="52" t="e">
        <f t="shared" si="12"/>
        <v>#NUM!</v>
      </c>
      <c r="N130" s="51" t="e">
        <f t="shared" si="13"/>
        <v>#NUM!</v>
      </c>
      <c r="O130" s="52" t="e">
        <f t="shared" si="14"/>
        <v>#NUM!</v>
      </c>
      <c r="P130" s="51" t="e">
        <f t="shared" si="15"/>
        <v>#NUM!</v>
      </c>
      <c r="Q130" s="52" t="e">
        <f t="shared" si="16"/>
        <v>#NUM!</v>
      </c>
      <c r="R130" s="52" t="e">
        <f t="shared" si="17"/>
        <v>#NUM!</v>
      </c>
      <c r="S130" s="52" t="e">
        <f t="shared" si="18"/>
        <v>#NUM!</v>
      </c>
      <c r="T130" s="54" t="e">
        <f t="shared" si="19"/>
        <v>#NUM!</v>
      </c>
    </row>
    <row r="131" spans="1:20" x14ac:dyDescent="0.35">
      <c r="A131" s="66" t="str">
        <f>Weather_Site!A130</f>
        <v>Sat</v>
      </c>
      <c r="B131" s="67">
        <f>Weather_Site!B130</f>
        <v>0</v>
      </c>
      <c r="C131" s="68">
        <f>Weather_Site!C130</f>
        <v>0</v>
      </c>
      <c r="D131" s="66">
        <f>Weather_Site!D130</f>
        <v>0</v>
      </c>
      <c r="E131" s="66">
        <f>Weather_Site!E130</f>
        <v>0</v>
      </c>
      <c r="F131" s="66">
        <f>Weather_Site!F130</f>
        <v>0</v>
      </c>
      <c r="G131" s="66">
        <f>Weather_Site!G130</f>
        <v>0</v>
      </c>
      <c r="H131" s="66">
        <f>Weather_Site!I130</f>
        <v>0</v>
      </c>
      <c r="I131" s="66">
        <f>Weather_Site!J130</f>
        <v>0</v>
      </c>
      <c r="J131" s="51" t="e">
        <f t="shared" si="10"/>
        <v>#NUM!</v>
      </c>
      <c r="K131" s="51" t="e">
        <f t="shared" si="11"/>
        <v>#NUM!</v>
      </c>
      <c r="L131" s="48">
        <f>IF(Weather_Site!M130&lt;180,Weather_Site!M130+180,Weather_Site!M130-180)</f>
        <v>180</v>
      </c>
      <c r="M131" s="52" t="e">
        <f t="shared" si="12"/>
        <v>#NUM!</v>
      </c>
      <c r="N131" s="51" t="e">
        <f t="shared" si="13"/>
        <v>#NUM!</v>
      </c>
      <c r="O131" s="52" t="e">
        <f t="shared" si="14"/>
        <v>#NUM!</v>
      </c>
      <c r="P131" s="51" t="e">
        <f t="shared" si="15"/>
        <v>#NUM!</v>
      </c>
      <c r="Q131" s="52" t="e">
        <f t="shared" si="16"/>
        <v>#NUM!</v>
      </c>
      <c r="R131" s="52" t="e">
        <f t="shared" si="17"/>
        <v>#NUM!</v>
      </c>
      <c r="S131" s="52" t="e">
        <f t="shared" si="18"/>
        <v>#NUM!</v>
      </c>
      <c r="T131" s="54" t="e">
        <f t="shared" si="19"/>
        <v>#NUM!</v>
      </c>
    </row>
    <row r="132" spans="1:20" x14ac:dyDescent="0.35">
      <c r="A132" s="66" t="str">
        <f>Weather_Site!A131</f>
        <v>Sat</v>
      </c>
      <c r="B132" s="67">
        <f>Weather_Site!B131</f>
        <v>0</v>
      </c>
      <c r="C132" s="68">
        <f>Weather_Site!C131</f>
        <v>0</v>
      </c>
      <c r="D132" s="66">
        <f>Weather_Site!D131</f>
        <v>0</v>
      </c>
      <c r="E132" s="66">
        <f>Weather_Site!E131</f>
        <v>0</v>
      </c>
      <c r="F132" s="66">
        <f>Weather_Site!F131</f>
        <v>0</v>
      </c>
      <c r="G132" s="66">
        <f>Weather_Site!G131</f>
        <v>0</v>
      </c>
      <c r="H132" s="66">
        <f>Weather_Site!I131</f>
        <v>0</v>
      </c>
      <c r="I132" s="66">
        <f>Weather_Site!J131</f>
        <v>0</v>
      </c>
      <c r="J132" s="51" t="e">
        <f t="shared" si="10"/>
        <v>#NUM!</v>
      </c>
      <c r="K132" s="51" t="e">
        <f t="shared" si="11"/>
        <v>#NUM!</v>
      </c>
      <c r="L132" s="48">
        <f>IF(Weather_Site!M131&lt;180,Weather_Site!M131+180,Weather_Site!M131-180)</f>
        <v>180</v>
      </c>
      <c r="M132" s="52" t="e">
        <f t="shared" si="12"/>
        <v>#NUM!</v>
      </c>
      <c r="N132" s="51" t="e">
        <f t="shared" si="13"/>
        <v>#NUM!</v>
      </c>
      <c r="O132" s="52" t="e">
        <f t="shared" si="14"/>
        <v>#NUM!</v>
      </c>
      <c r="P132" s="51" t="e">
        <f t="shared" si="15"/>
        <v>#NUM!</v>
      </c>
      <c r="Q132" s="52" t="e">
        <f t="shared" si="16"/>
        <v>#NUM!</v>
      </c>
      <c r="R132" s="52" t="e">
        <f t="shared" si="17"/>
        <v>#NUM!</v>
      </c>
      <c r="S132" s="52" t="e">
        <f t="shared" si="18"/>
        <v>#NUM!</v>
      </c>
      <c r="T132" s="54" t="e">
        <f t="shared" si="19"/>
        <v>#NUM!</v>
      </c>
    </row>
    <row r="133" spans="1:20" x14ac:dyDescent="0.35">
      <c r="A133" s="3" t="str">
        <f>Weather_Site!A132</f>
        <v>Sat</v>
      </c>
      <c r="B133" s="58">
        <f>Weather_Site!B132</f>
        <v>0</v>
      </c>
      <c r="C133" s="59">
        <f>Weather_Site!C132</f>
        <v>0</v>
      </c>
      <c r="D133" s="3">
        <f>Weather_Site!D132</f>
        <v>0</v>
      </c>
      <c r="E133" s="3">
        <f>Weather_Site!E132</f>
        <v>0</v>
      </c>
      <c r="F133" s="3">
        <f>Weather_Site!F132</f>
        <v>0</v>
      </c>
      <c r="G133" s="3">
        <f>Weather_Site!G132</f>
        <v>0</v>
      </c>
      <c r="H133" s="3">
        <f>Weather_Site!I132</f>
        <v>0</v>
      </c>
      <c r="I133" s="3">
        <f>Weather_Site!J132</f>
        <v>0</v>
      </c>
      <c r="J133" s="32" t="e">
        <f t="shared" si="10"/>
        <v>#NUM!</v>
      </c>
      <c r="K133" s="32" t="e">
        <f t="shared" si="11"/>
        <v>#NUM!</v>
      </c>
      <c r="L133" s="27">
        <f>IF(Weather_Site!M132&lt;180,Weather_Site!M132+180,Weather_Site!M132-180)</f>
        <v>180</v>
      </c>
      <c r="M133" s="33" t="e">
        <f t="shared" si="12"/>
        <v>#NUM!</v>
      </c>
      <c r="N133" s="32" t="e">
        <f t="shared" si="13"/>
        <v>#NUM!</v>
      </c>
      <c r="O133" s="33" t="e">
        <f t="shared" si="14"/>
        <v>#NUM!</v>
      </c>
      <c r="P133" s="32" t="e">
        <f t="shared" si="15"/>
        <v>#NUM!</v>
      </c>
      <c r="Q133" s="33" t="e">
        <f t="shared" si="16"/>
        <v>#NUM!</v>
      </c>
      <c r="R133" s="33" t="e">
        <f t="shared" si="17"/>
        <v>#NUM!</v>
      </c>
      <c r="S133" s="33" t="e">
        <f t="shared" si="18"/>
        <v>#NUM!</v>
      </c>
      <c r="T133" s="31" t="e">
        <f t="shared" si="19"/>
        <v>#NUM!</v>
      </c>
    </row>
    <row r="134" spans="1:20" x14ac:dyDescent="0.35">
      <c r="A134" s="3" t="str">
        <f>Weather_Site!A133</f>
        <v>Sat</v>
      </c>
      <c r="B134" s="58">
        <f>Weather_Site!B133</f>
        <v>0</v>
      </c>
      <c r="C134" s="59">
        <f>Weather_Site!C133</f>
        <v>0</v>
      </c>
      <c r="D134" s="3">
        <f>Weather_Site!D133</f>
        <v>0</v>
      </c>
      <c r="E134" s="3">
        <f>Weather_Site!E133</f>
        <v>0</v>
      </c>
      <c r="F134" s="3">
        <f>Weather_Site!F133</f>
        <v>0</v>
      </c>
      <c r="G134" s="3">
        <f>Weather_Site!G133</f>
        <v>0</v>
      </c>
      <c r="H134" s="3">
        <f>Weather_Site!I133</f>
        <v>0</v>
      </c>
      <c r="I134" s="3">
        <f>Weather_Site!J133</f>
        <v>0</v>
      </c>
      <c r="J134" s="32" t="e">
        <f t="shared" si="10"/>
        <v>#NUM!</v>
      </c>
      <c r="K134" s="32" t="e">
        <f t="shared" si="11"/>
        <v>#NUM!</v>
      </c>
      <c r="L134" s="27">
        <f>IF(Weather_Site!M133&lt;180,Weather_Site!M133+180,Weather_Site!M133-180)</f>
        <v>180</v>
      </c>
      <c r="M134" s="33" t="e">
        <f t="shared" si="12"/>
        <v>#NUM!</v>
      </c>
      <c r="N134" s="32" t="e">
        <f t="shared" si="13"/>
        <v>#NUM!</v>
      </c>
      <c r="O134" s="33" t="e">
        <f t="shared" si="14"/>
        <v>#NUM!</v>
      </c>
      <c r="P134" s="32" t="e">
        <f t="shared" si="15"/>
        <v>#NUM!</v>
      </c>
      <c r="Q134" s="33" t="e">
        <f t="shared" si="16"/>
        <v>#NUM!</v>
      </c>
      <c r="R134" s="33" t="e">
        <f t="shared" si="17"/>
        <v>#NUM!</v>
      </c>
      <c r="S134" s="33" t="e">
        <f t="shared" si="18"/>
        <v>#NUM!</v>
      </c>
      <c r="T134" s="31" t="e">
        <f t="shared" si="19"/>
        <v>#NUM!</v>
      </c>
    </row>
    <row r="135" spans="1:20" x14ac:dyDescent="0.35">
      <c r="A135" s="3" t="str">
        <f>Weather_Site!A134</f>
        <v>Sat</v>
      </c>
      <c r="B135" s="58">
        <f>Weather_Site!B134</f>
        <v>0</v>
      </c>
      <c r="C135" s="59">
        <f>Weather_Site!C134</f>
        <v>0</v>
      </c>
      <c r="D135" s="3">
        <f>Weather_Site!D134</f>
        <v>0</v>
      </c>
      <c r="E135" s="3">
        <f>Weather_Site!E134</f>
        <v>0</v>
      </c>
      <c r="F135" s="3">
        <f>Weather_Site!F134</f>
        <v>0</v>
      </c>
      <c r="G135" s="3">
        <f>Weather_Site!G134</f>
        <v>0</v>
      </c>
      <c r="H135" s="3">
        <f>Weather_Site!I134</f>
        <v>0</v>
      </c>
      <c r="I135" s="3">
        <f>Weather_Site!J134</f>
        <v>0</v>
      </c>
      <c r="J135" s="32" t="e">
        <f t="shared" si="10"/>
        <v>#NUM!</v>
      </c>
      <c r="K135" s="32" t="e">
        <f t="shared" si="11"/>
        <v>#NUM!</v>
      </c>
      <c r="L135" s="27">
        <f>IF(Weather_Site!M134&lt;180,Weather_Site!M134+180,Weather_Site!M134-180)</f>
        <v>180</v>
      </c>
      <c r="M135" s="33" t="e">
        <f t="shared" si="12"/>
        <v>#NUM!</v>
      </c>
      <c r="N135" s="32" t="e">
        <f t="shared" si="13"/>
        <v>#NUM!</v>
      </c>
      <c r="O135" s="33" t="e">
        <f t="shared" si="14"/>
        <v>#NUM!</v>
      </c>
      <c r="P135" s="32" t="e">
        <f t="shared" si="15"/>
        <v>#NUM!</v>
      </c>
      <c r="Q135" s="33" t="e">
        <f t="shared" si="16"/>
        <v>#NUM!</v>
      </c>
      <c r="R135" s="33" t="e">
        <f t="shared" si="17"/>
        <v>#NUM!</v>
      </c>
      <c r="S135" s="33" t="e">
        <f t="shared" si="18"/>
        <v>#NUM!</v>
      </c>
      <c r="T135" s="31" t="e">
        <f t="shared" si="19"/>
        <v>#NUM!</v>
      </c>
    </row>
    <row r="136" spans="1:20" x14ac:dyDescent="0.35">
      <c r="A136" s="3" t="str">
        <f>Weather_Site!A135</f>
        <v>Sat</v>
      </c>
      <c r="B136" s="58">
        <f>Weather_Site!B135</f>
        <v>0</v>
      </c>
      <c r="C136" s="59">
        <f>Weather_Site!C135</f>
        <v>0</v>
      </c>
      <c r="D136" s="3">
        <f>Weather_Site!D135</f>
        <v>0</v>
      </c>
      <c r="E136" s="3">
        <f>Weather_Site!E135</f>
        <v>0</v>
      </c>
      <c r="F136" s="3">
        <f>Weather_Site!F135</f>
        <v>0</v>
      </c>
      <c r="G136" s="3">
        <f>Weather_Site!G135</f>
        <v>0</v>
      </c>
      <c r="H136" s="3">
        <f>Weather_Site!I135</f>
        <v>0</v>
      </c>
      <c r="I136" s="3">
        <f>Weather_Site!J135</f>
        <v>0</v>
      </c>
      <c r="J136" s="32" t="e">
        <f t="shared" si="10"/>
        <v>#NUM!</v>
      </c>
      <c r="K136" s="32" t="e">
        <f t="shared" si="11"/>
        <v>#NUM!</v>
      </c>
      <c r="L136" s="27">
        <f>IF(Weather_Site!M135&lt;180,Weather_Site!M135+180,Weather_Site!M135-180)</f>
        <v>180</v>
      </c>
      <c r="M136" s="33" t="e">
        <f t="shared" si="12"/>
        <v>#NUM!</v>
      </c>
      <c r="N136" s="32" t="e">
        <f t="shared" si="13"/>
        <v>#NUM!</v>
      </c>
      <c r="O136" s="33" t="e">
        <f t="shared" si="14"/>
        <v>#NUM!</v>
      </c>
      <c r="P136" s="32" t="e">
        <f t="shared" si="15"/>
        <v>#NUM!</v>
      </c>
      <c r="Q136" s="33" t="e">
        <f t="shared" si="16"/>
        <v>#NUM!</v>
      </c>
      <c r="R136" s="33" t="e">
        <f t="shared" si="17"/>
        <v>#NUM!</v>
      </c>
      <c r="S136" s="33" t="e">
        <f t="shared" si="18"/>
        <v>#NUM!</v>
      </c>
      <c r="T136" s="31" t="e">
        <f t="shared" si="19"/>
        <v>#NUM!</v>
      </c>
    </row>
    <row r="137" spans="1:20" x14ac:dyDescent="0.35">
      <c r="A137" s="3" t="str">
        <f>Weather_Site!A136</f>
        <v>Sat</v>
      </c>
      <c r="B137" s="58">
        <f>Weather_Site!B136</f>
        <v>0</v>
      </c>
      <c r="C137" s="59">
        <f>Weather_Site!C136</f>
        <v>0</v>
      </c>
      <c r="D137" s="3">
        <f>Weather_Site!D136</f>
        <v>0</v>
      </c>
      <c r="E137" s="3">
        <f>Weather_Site!E136</f>
        <v>0</v>
      </c>
      <c r="F137" s="3">
        <f>Weather_Site!F136</f>
        <v>0</v>
      </c>
      <c r="G137" s="3">
        <f>Weather_Site!G136</f>
        <v>0</v>
      </c>
      <c r="H137" s="3">
        <f>Weather_Site!I136</f>
        <v>0</v>
      </c>
      <c r="I137" s="3">
        <f>Weather_Site!J136</f>
        <v>0</v>
      </c>
      <c r="J137" s="32" t="e">
        <f t="shared" si="10"/>
        <v>#NUM!</v>
      </c>
      <c r="K137" s="32" t="e">
        <f t="shared" si="11"/>
        <v>#NUM!</v>
      </c>
      <c r="L137" s="27">
        <f>IF(Weather_Site!M136&lt;180,Weather_Site!M136+180,Weather_Site!M136-180)</f>
        <v>180</v>
      </c>
      <c r="M137" s="33" t="e">
        <f t="shared" si="12"/>
        <v>#NUM!</v>
      </c>
      <c r="N137" s="32" t="e">
        <f t="shared" si="13"/>
        <v>#NUM!</v>
      </c>
      <c r="O137" s="33" t="e">
        <f t="shared" si="14"/>
        <v>#NUM!</v>
      </c>
      <c r="P137" s="32" t="e">
        <f t="shared" si="15"/>
        <v>#NUM!</v>
      </c>
      <c r="Q137" s="33" t="e">
        <f t="shared" si="16"/>
        <v>#NUM!</v>
      </c>
      <c r="R137" s="33" t="e">
        <f t="shared" si="17"/>
        <v>#NUM!</v>
      </c>
      <c r="S137" s="33" t="e">
        <f t="shared" si="18"/>
        <v>#NUM!</v>
      </c>
      <c r="T137" s="31" t="e">
        <f t="shared" si="19"/>
        <v>#NUM!</v>
      </c>
    </row>
    <row r="138" spans="1:20" x14ac:dyDescent="0.35">
      <c r="A138" s="66" t="str">
        <f>Weather_Site!A137</f>
        <v>Sat</v>
      </c>
      <c r="B138" s="67">
        <f>Weather_Site!B137</f>
        <v>0</v>
      </c>
      <c r="C138" s="68">
        <f>Weather_Site!C137</f>
        <v>0</v>
      </c>
      <c r="D138" s="66">
        <f>Weather_Site!D137</f>
        <v>0</v>
      </c>
      <c r="E138" s="66">
        <f>Weather_Site!E137</f>
        <v>0</v>
      </c>
      <c r="F138" s="66">
        <f>Weather_Site!F137</f>
        <v>0</v>
      </c>
      <c r="G138" s="66">
        <f>Weather_Site!G137</f>
        <v>0</v>
      </c>
      <c r="H138" s="66">
        <f>Weather_Site!I137</f>
        <v>0</v>
      </c>
      <c r="I138" s="66">
        <f>Weather_Site!J137</f>
        <v>0</v>
      </c>
      <c r="J138" s="51" t="e">
        <f t="shared" si="10"/>
        <v>#NUM!</v>
      </c>
      <c r="K138" s="51" t="e">
        <f t="shared" si="11"/>
        <v>#NUM!</v>
      </c>
      <c r="L138" s="48">
        <f>IF(Weather_Site!M137&lt;180,Weather_Site!M137+180,Weather_Site!M137-180)</f>
        <v>180</v>
      </c>
      <c r="M138" s="52" t="e">
        <f t="shared" si="12"/>
        <v>#NUM!</v>
      </c>
      <c r="N138" s="51" t="e">
        <f t="shared" si="13"/>
        <v>#NUM!</v>
      </c>
      <c r="O138" s="52" t="e">
        <f t="shared" si="14"/>
        <v>#NUM!</v>
      </c>
      <c r="P138" s="51" t="e">
        <f t="shared" si="15"/>
        <v>#NUM!</v>
      </c>
      <c r="Q138" s="52" t="e">
        <f t="shared" si="16"/>
        <v>#NUM!</v>
      </c>
      <c r="R138" s="52" t="e">
        <f t="shared" si="17"/>
        <v>#NUM!</v>
      </c>
      <c r="S138" s="52" t="e">
        <f t="shared" si="18"/>
        <v>#NUM!</v>
      </c>
      <c r="T138" s="54" t="e">
        <f t="shared" si="19"/>
        <v>#NUM!</v>
      </c>
    </row>
    <row r="139" spans="1:20" x14ac:dyDescent="0.35">
      <c r="A139" s="66" t="str">
        <f>Weather_Site!A138</f>
        <v>Sat</v>
      </c>
      <c r="B139" s="67">
        <f>Weather_Site!B138</f>
        <v>0</v>
      </c>
      <c r="C139" s="68">
        <f>Weather_Site!C138</f>
        <v>0</v>
      </c>
      <c r="D139" s="66">
        <f>Weather_Site!D138</f>
        <v>0</v>
      </c>
      <c r="E139" s="66">
        <f>Weather_Site!E138</f>
        <v>0</v>
      </c>
      <c r="F139" s="66">
        <f>Weather_Site!F138</f>
        <v>0</v>
      </c>
      <c r="G139" s="66">
        <f>Weather_Site!G138</f>
        <v>0</v>
      </c>
      <c r="H139" s="66">
        <f>Weather_Site!I138</f>
        <v>0</v>
      </c>
      <c r="I139" s="66">
        <f>Weather_Site!J138</f>
        <v>0</v>
      </c>
      <c r="J139" s="51" t="e">
        <f t="shared" si="10"/>
        <v>#NUM!</v>
      </c>
      <c r="K139" s="51" t="e">
        <f t="shared" si="11"/>
        <v>#NUM!</v>
      </c>
      <c r="L139" s="48">
        <f>IF(Weather_Site!M138&lt;180,Weather_Site!M138+180,Weather_Site!M138-180)</f>
        <v>180</v>
      </c>
      <c r="M139" s="52" t="e">
        <f t="shared" si="12"/>
        <v>#NUM!</v>
      </c>
      <c r="N139" s="51" t="e">
        <f t="shared" si="13"/>
        <v>#NUM!</v>
      </c>
      <c r="O139" s="52" t="e">
        <f t="shared" si="14"/>
        <v>#NUM!</v>
      </c>
      <c r="P139" s="51" t="e">
        <f t="shared" si="15"/>
        <v>#NUM!</v>
      </c>
      <c r="Q139" s="52" t="e">
        <f t="shared" si="16"/>
        <v>#NUM!</v>
      </c>
      <c r="R139" s="52" t="e">
        <f t="shared" si="17"/>
        <v>#NUM!</v>
      </c>
      <c r="S139" s="52" t="e">
        <f t="shared" si="18"/>
        <v>#NUM!</v>
      </c>
      <c r="T139" s="54" t="e">
        <f t="shared" si="19"/>
        <v>#NUM!</v>
      </c>
    </row>
    <row r="140" spans="1:20" x14ac:dyDescent="0.35">
      <c r="A140" s="66" t="str">
        <f>Weather_Site!A139</f>
        <v>Sat</v>
      </c>
      <c r="B140" s="67">
        <f>Weather_Site!B139</f>
        <v>0</v>
      </c>
      <c r="C140" s="68">
        <f>Weather_Site!C139</f>
        <v>0</v>
      </c>
      <c r="D140" s="66">
        <f>Weather_Site!D139</f>
        <v>0</v>
      </c>
      <c r="E140" s="66">
        <f>Weather_Site!E139</f>
        <v>0</v>
      </c>
      <c r="F140" s="66">
        <f>Weather_Site!F139</f>
        <v>0</v>
      </c>
      <c r="G140" s="66">
        <f>Weather_Site!G139</f>
        <v>0</v>
      </c>
      <c r="H140" s="66">
        <f>Weather_Site!I139</f>
        <v>0</v>
      </c>
      <c r="I140" s="66">
        <f>Weather_Site!J139</f>
        <v>0</v>
      </c>
      <c r="J140" s="51" t="e">
        <f t="shared" si="10"/>
        <v>#NUM!</v>
      </c>
      <c r="K140" s="51" t="e">
        <f t="shared" si="11"/>
        <v>#NUM!</v>
      </c>
      <c r="L140" s="48">
        <f>IF(Weather_Site!M139&lt;180,Weather_Site!M139+180,Weather_Site!M139-180)</f>
        <v>180</v>
      </c>
      <c r="M140" s="52" t="e">
        <f t="shared" si="12"/>
        <v>#NUM!</v>
      </c>
      <c r="N140" s="51" t="e">
        <f t="shared" si="13"/>
        <v>#NUM!</v>
      </c>
      <c r="O140" s="52" t="e">
        <f t="shared" si="14"/>
        <v>#NUM!</v>
      </c>
      <c r="P140" s="51" t="e">
        <f t="shared" si="15"/>
        <v>#NUM!</v>
      </c>
      <c r="Q140" s="52" t="e">
        <f t="shared" si="16"/>
        <v>#NUM!</v>
      </c>
      <c r="R140" s="52" t="e">
        <f t="shared" si="17"/>
        <v>#NUM!</v>
      </c>
      <c r="S140" s="52" t="e">
        <f t="shared" si="18"/>
        <v>#NUM!</v>
      </c>
      <c r="T140" s="54" t="e">
        <f t="shared" si="19"/>
        <v>#NUM!</v>
      </c>
    </row>
    <row r="141" spans="1:20" x14ac:dyDescent="0.35">
      <c r="A141" s="66" t="str">
        <f>Weather_Site!A140</f>
        <v>Sat</v>
      </c>
      <c r="B141" s="67">
        <f>Weather_Site!B140</f>
        <v>0</v>
      </c>
      <c r="C141" s="68">
        <f>Weather_Site!C140</f>
        <v>0</v>
      </c>
      <c r="D141" s="66">
        <f>Weather_Site!D140</f>
        <v>0</v>
      </c>
      <c r="E141" s="66">
        <f>Weather_Site!E140</f>
        <v>0</v>
      </c>
      <c r="F141" s="66">
        <f>Weather_Site!F140</f>
        <v>0</v>
      </c>
      <c r="G141" s="66">
        <f>Weather_Site!G140</f>
        <v>0</v>
      </c>
      <c r="H141" s="66">
        <f>Weather_Site!I140</f>
        <v>0</v>
      </c>
      <c r="I141" s="66">
        <f>Weather_Site!J140</f>
        <v>0</v>
      </c>
      <c r="J141" s="51" t="e">
        <f t="shared" si="10"/>
        <v>#NUM!</v>
      </c>
      <c r="K141" s="51" t="e">
        <f t="shared" si="11"/>
        <v>#NUM!</v>
      </c>
      <c r="L141" s="48">
        <f>IF(Weather_Site!M140&lt;180,Weather_Site!M140+180,Weather_Site!M140-180)</f>
        <v>180</v>
      </c>
      <c r="M141" s="52" t="e">
        <f t="shared" si="12"/>
        <v>#NUM!</v>
      </c>
      <c r="N141" s="51" t="e">
        <f t="shared" si="13"/>
        <v>#NUM!</v>
      </c>
      <c r="O141" s="52" t="e">
        <f t="shared" si="14"/>
        <v>#NUM!</v>
      </c>
      <c r="P141" s="51" t="e">
        <f t="shared" si="15"/>
        <v>#NUM!</v>
      </c>
      <c r="Q141" s="52" t="e">
        <f t="shared" si="16"/>
        <v>#NUM!</v>
      </c>
      <c r="R141" s="52" t="e">
        <f t="shared" si="17"/>
        <v>#NUM!</v>
      </c>
      <c r="S141" s="52" t="e">
        <f t="shared" si="18"/>
        <v>#NUM!</v>
      </c>
      <c r="T141" s="54" t="e">
        <f t="shared" si="19"/>
        <v>#NUM!</v>
      </c>
    </row>
    <row r="142" spans="1:20" x14ac:dyDescent="0.35">
      <c r="A142" s="66" t="str">
        <f>Weather_Site!A141</f>
        <v>Sat</v>
      </c>
      <c r="B142" s="67">
        <f>Weather_Site!B141</f>
        <v>0</v>
      </c>
      <c r="C142" s="68">
        <f>Weather_Site!C141</f>
        <v>0</v>
      </c>
      <c r="D142" s="66">
        <f>Weather_Site!D141</f>
        <v>0</v>
      </c>
      <c r="E142" s="66">
        <f>Weather_Site!E141</f>
        <v>0</v>
      </c>
      <c r="F142" s="66">
        <f>Weather_Site!F141</f>
        <v>0</v>
      </c>
      <c r="G142" s="66">
        <f>Weather_Site!G141</f>
        <v>0</v>
      </c>
      <c r="H142" s="66">
        <f>Weather_Site!I141</f>
        <v>0</v>
      </c>
      <c r="I142" s="66">
        <f>Weather_Site!J141</f>
        <v>0</v>
      </c>
      <c r="J142" s="51" t="e">
        <f t="shared" ref="J142:J152" si="20">((1/273.16-0.000184*LN(((0.611*EXP((17.2694*((D142+273.16)-273.16))/((D142+273.16)-35.86)))*(E142/100))/0.611))^-1)-273.16</f>
        <v>#NUM!</v>
      </c>
      <c r="K142" s="51" t="e">
        <f t="shared" ref="K142:K152" si="21">EXP(1.66+0.0214*E142-0.0292*J142)+(67.128*(1-EXP(-3.132*H142))*EXP(-0.0858*(I142*24)))</f>
        <v>#NUM!</v>
      </c>
      <c r="L142" s="48">
        <f>IF(Weather_Site!M141&lt;180,Weather_Site!M141+180,Weather_Site!M141-180)</f>
        <v>180</v>
      </c>
      <c r="M142" s="52" t="e">
        <f t="shared" ref="M142:M152" si="22">(0.678*IF((G142*0.66)&lt;0.5,0.5,(G142*0.66))^1.313*EXP(-0.0243*K142)*(1-EXP(-0.116*IF($C$4=0,20,$C$4)))*EXP(0.0693*$C$8))*60</f>
        <v>#NUM!</v>
      </c>
      <c r="N142" s="51" t="e">
        <f t="shared" ref="N142:N152" si="23">0.148*(((18637-(24*K142))*M142/60*$C$7)/600)^0.403</f>
        <v>#NUM!</v>
      </c>
      <c r="O142" s="52" t="e">
        <f t="shared" ref="O142:O152" si="24">M142*0.4</f>
        <v>#NUM!</v>
      </c>
      <c r="P142" s="51" t="e">
        <f t="shared" ref="P142:P152" si="25">N142*0.6</f>
        <v>#NUM!</v>
      </c>
      <c r="Q142" s="52" t="e">
        <f t="shared" ref="Q142:Q152" si="26">0.1*M142</f>
        <v>#NUM!</v>
      </c>
      <c r="R142" s="52" t="e">
        <f t="shared" ref="R142:R152" si="27">0.5*N142</f>
        <v>#NUM!</v>
      </c>
      <c r="S142" s="52" t="e">
        <f t="shared" ref="S142:S152" si="28">0.65*(M142/60)^1.02</f>
        <v>#NUM!</v>
      </c>
      <c r="T142" s="54" t="e">
        <f t="shared" ref="T142:T152" si="29">IF(I142=1,(1/(1+EXP(-(-1+0.68*(G142*0.66)-0.07*K142-0.0037*(G142*0.66)*K142+2.1*1)))),(1/(1+EXP(-(-1+0.68*(G142*0.66)-0.07*K142-0.0037*(G142*0.66)*K142+2.1*2)))))</f>
        <v>#NUM!</v>
      </c>
    </row>
    <row r="143" spans="1:20" x14ac:dyDescent="0.35">
      <c r="A143" s="3" t="str">
        <f>Weather_Site!A142</f>
        <v>Sat</v>
      </c>
      <c r="B143" s="58">
        <f>Weather_Site!B142</f>
        <v>0</v>
      </c>
      <c r="C143" s="59">
        <f>Weather_Site!C142</f>
        <v>0</v>
      </c>
      <c r="D143" s="3">
        <f>Weather_Site!D142</f>
        <v>0</v>
      </c>
      <c r="E143" s="3">
        <f>Weather_Site!E142</f>
        <v>0</v>
      </c>
      <c r="F143" s="3">
        <f>Weather_Site!F142</f>
        <v>0</v>
      </c>
      <c r="G143" s="3">
        <f>Weather_Site!G142</f>
        <v>0</v>
      </c>
      <c r="H143" s="3">
        <f>Weather_Site!I142</f>
        <v>0</v>
      </c>
      <c r="I143" s="3">
        <f>Weather_Site!J142</f>
        <v>0</v>
      </c>
      <c r="J143" s="32" t="e">
        <f t="shared" si="20"/>
        <v>#NUM!</v>
      </c>
      <c r="K143" s="32" t="e">
        <f t="shared" si="21"/>
        <v>#NUM!</v>
      </c>
      <c r="L143" s="27">
        <f>IF(Weather_Site!M142&lt;180,Weather_Site!M142+180,Weather_Site!M142-180)</f>
        <v>180</v>
      </c>
      <c r="M143" s="33" t="e">
        <f t="shared" si="22"/>
        <v>#NUM!</v>
      </c>
      <c r="N143" s="32" t="e">
        <f t="shared" si="23"/>
        <v>#NUM!</v>
      </c>
      <c r="O143" s="33" t="e">
        <f t="shared" si="24"/>
        <v>#NUM!</v>
      </c>
      <c r="P143" s="32" t="e">
        <f t="shared" si="25"/>
        <v>#NUM!</v>
      </c>
      <c r="Q143" s="33" t="e">
        <f t="shared" si="26"/>
        <v>#NUM!</v>
      </c>
      <c r="R143" s="33" t="e">
        <f t="shared" si="27"/>
        <v>#NUM!</v>
      </c>
      <c r="S143" s="33" t="e">
        <f t="shared" si="28"/>
        <v>#NUM!</v>
      </c>
      <c r="T143" s="31" t="e">
        <f t="shared" si="29"/>
        <v>#NUM!</v>
      </c>
    </row>
    <row r="144" spans="1:20" x14ac:dyDescent="0.35">
      <c r="A144" s="3" t="str">
        <f>Weather_Site!A143</f>
        <v>Sat</v>
      </c>
      <c r="B144" s="58">
        <f>Weather_Site!B143</f>
        <v>0</v>
      </c>
      <c r="C144" s="59">
        <f>Weather_Site!C143</f>
        <v>0</v>
      </c>
      <c r="D144" s="3">
        <f>Weather_Site!D143</f>
        <v>0</v>
      </c>
      <c r="E144" s="3">
        <f>Weather_Site!E143</f>
        <v>0</v>
      </c>
      <c r="F144" s="3">
        <f>Weather_Site!F143</f>
        <v>0</v>
      </c>
      <c r="G144" s="3">
        <f>Weather_Site!G143</f>
        <v>0</v>
      </c>
      <c r="H144" s="3">
        <f>Weather_Site!I143</f>
        <v>0</v>
      </c>
      <c r="I144" s="3">
        <f>Weather_Site!J143</f>
        <v>0</v>
      </c>
      <c r="J144" s="32" t="e">
        <f t="shared" si="20"/>
        <v>#NUM!</v>
      </c>
      <c r="K144" s="32" t="e">
        <f t="shared" si="21"/>
        <v>#NUM!</v>
      </c>
      <c r="L144" s="27">
        <f>IF(Weather_Site!M143&lt;180,Weather_Site!M143+180,Weather_Site!M143-180)</f>
        <v>180</v>
      </c>
      <c r="M144" s="33" t="e">
        <f t="shared" si="22"/>
        <v>#NUM!</v>
      </c>
      <c r="N144" s="32" t="e">
        <f t="shared" si="23"/>
        <v>#NUM!</v>
      </c>
      <c r="O144" s="33" t="e">
        <f t="shared" si="24"/>
        <v>#NUM!</v>
      </c>
      <c r="P144" s="32" t="e">
        <f t="shared" si="25"/>
        <v>#NUM!</v>
      </c>
      <c r="Q144" s="33" t="e">
        <f t="shared" si="26"/>
        <v>#NUM!</v>
      </c>
      <c r="R144" s="33" t="e">
        <f t="shared" si="27"/>
        <v>#NUM!</v>
      </c>
      <c r="S144" s="33" t="e">
        <f t="shared" si="28"/>
        <v>#NUM!</v>
      </c>
      <c r="T144" s="31" t="e">
        <f t="shared" si="29"/>
        <v>#NUM!</v>
      </c>
    </row>
    <row r="145" spans="1:20" x14ac:dyDescent="0.35">
      <c r="A145" s="3" t="str">
        <f>Weather_Site!A144</f>
        <v>Sat</v>
      </c>
      <c r="B145" s="58">
        <f>Weather_Site!B144</f>
        <v>0</v>
      </c>
      <c r="C145" s="59">
        <f>Weather_Site!C144</f>
        <v>0</v>
      </c>
      <c r="D145" s="3">
        <f>Weather_Site!D144</f>
        <v>0</v>
      </c>
      <c r="E145" s="3">
        <f>Weather_Site!E144</f>
        <v>0</v>
      </c>
      <c r="F145" s="3">
        <f>Weather_Site!F144</f>
        <v>0</v>
      </c>
      <c r="G145" s="3">
        <f>Weather_Site!G144</f>
        <v>0</v>
      </c>
      <c r="H145" s="3">
        <f>Weather_Site!I144</f>
        <v>0</v>
      </c>
      <c r="I145" s="3">
        <f>Weather_Site!J144</f>
        <v>0</v>
      </c>
      <c r="J145" s="32" t="e">
        <f t="shared" si="20"/>
        <v>#NUM!</v>
      </c>
      <c r="K145" s="32" t="e">
        <f t="shared" si="21"/>
        <v>#NUM!</v>
      </c>
      <c r="L145" s="27">
        <f>IF(Weather_Site!M144&lt;180,Weather_Site!M144+180,Weather_Site!M144-180)</f>
        <v>180</v>
      </c>
      <c r="M145" s="33" t="e">
        <f t="shared" si="22"/>
        <v>#NUM!</v>
      </c>
      <c r="N145" s="32" t="e">
        <f t="shared" si="23"/>
        <v>#NUM!</v>
      </c>
      <c r="O145" s="33" t="e">
        <f t="shared" si="24"/>
        <v>#NUM!</v>
      </c>
      <c r="P145" s="32" t="e">
        <f t="shared" si="25"/>
        <v>#NUM!</v>
      </c>
      <c r="Q145" s="33" t="e">
        <f t="shared" si="26"/>
        <v>#NUM!</v>
      </c>
      <c r="R145" s="33" t="e">
        <f t="shared" si="27"/>
        <v>#NUM!</v>
      </c>
      <c r="S145" s="33" t="e">
        <f t="shared" si="28"/>
        <v>#NUM!</v>
      </c>
      <c r="T145" s="31" t="e">
        <f t="shared" si="29"/>
        <v>#NUM!</v>
      </c>
    </row>
    <row r="146" spans="1:20" x14ac:dyDescent="0.35">
      <c r="A146" s="3" t="str">
        <f>Weather_Site!A145</f>
        <v>Sat</v>
      </c>
      <c r="B146" s="58">
        <f>Weather_Site!B145</f>
        <v>0</v>
      </c>
      <c r="C146" s="59">
        <f>Weather_Site!C145</f>
        <v>0</v>
      </c>
      <c r="D146" s="3">
        <f>Weather_Site!D145</f>
        <v>0</v>
      </c>
      <c r="E146" s="3">
        <f>Weather_Site!E145</f>
        <v>0</v>
      </c>
      <c r="F146" s="3">
        <f>Weather_Site!F145</f>
        <v>0</v>
      </c>
      <c r="G146" s="3">
        <f>Weather_Site!G145</f>
        <v>0</v>
      </c>
      <c r="H146" s="3">
        <f>Weather_Site!I145</f>
        <v>0</v>
      </c>
      <c r="I146" s="3">
        <f>Weather_Site!J145</f>
        <v>0</v>
      </c>
      <c r="J146" s="32" t="e">
        <f t="shared" si="20"/>
        <v>#NUM!</v>
      </c>
      <c r="K146" s="32" t="e">
        <f t="shared" si="21"/>
        <v>#NUM!</v>
      </c>
      <c r="L146" s="27">
        <f>IF(Weather_Site!M145&lt;180,Weather_Site!M145+180,Weather_Site!M145-180)</f>
        <v>180</v>
      </c>
      <c r="M146" s="33" t="e">
        <f t="shared" si="22"/>
        <v>#NUM!</v>
      </c>
      <c r="N146" s="32" t="e">
        <f t="shared" si="23"/>
        <v>#NUM!</v>
      </c>
      <c r="O146" s="33" t="e">
        <f t="shared" si="24"/>
        <v>#NUM!</v>
      </c>
      <c r="P146" s="32" t="e">
        <f t="shared" si="25"/>
        <v>#NUM!</v>
      </c>
      <c r="Q146" s="33" t="e">
        <f t="shared" si="26"/>
        <v>#NUM!</v>
      </c>
      <c r="R146" s="33" t="e">
        <f t="shared" si="27"/>
        <v>#NUM!</v>
      </c>
      <c r="S146" s="33" t="e">
        <f t="shared" si="28"/>
        <v>#NUM!</v>
      </c>
      <c r="T146" s="31" t="e">
        <f t="shared" si="29"/>
        <v>#NUM!</v>
      </c>
    </row>
    <row r="147" spans="1:20" x14ac:dyDescent="0.35">
      <c r="A147" s="3" t="str">
        <f>Weather_Site!A146</f>
        <v>Sat</v>
      </c>
      <c r="B147" s="58">
        <f>Weather_Site!B146</f>
        <v>0</v>
      </c>
      <c r="C147" s="59">
        <f>Weather_Site!C146</f>
        <v>0</v>
      </c>
      <c r="D147" s="3">
        <f>Weather_Site!D146</f>
        <v>0</v>
      </c>
      <c r="E147" s="3">
        <f>Weather_Site!E146</f>
        <v>0</v>
      </c>
      <c r="F147" s="3">
        <f>Weather_Site!F146</f>
        <v>0</v>
      </c>
      <c r="G147" s="3">
        <f>Weather_Site!G146</f>
        <v>0</v>
      </c>
      <c r="H147" s="3">
        <f>Weather_Site!I146</f>
        <v>0</v>
      </c>
      <c r="I147" s="3">
        <f>Weather_Site!J146</f>
        <v>0</v>
      </c>
      <c r="J147" s="32" t="e">
        <f t="shared" si="20"/>
        <v>#NUM!</v>
      </c>
      <c r="K147" s="32" t="e">
        <f t="shared" si="21"/>
        <v>#NUM!</v>
      </c>
      <c r="L147" s="27">
        <f>IF(Weather_Site!M146&lt;180,Weather_Site!M146+180,Weather_Site!M146-180)</f>
        <v>180</v>
      </c>
      <c r="M147" s="33" t="e">
        <f t="shared" si="22"/>
        <v>#NUM!</v>
      </c>
      <c r="N147" s="32" t="e">
        <f t="shared" si="23"/>
        <v>#NUM!</v>
      </c>
      <c r="O147" s="33" t="e">
        <f t="shared" si="24"/>
        <v>#NUM!</v>
      </c>
      <c r="P147" s="32" t="e">
        <f t="shared" si="25"/>
        <v>#NUM!</v>
      </c>
      <c r="Q147" s="33" t="e">
        <f t="shared" si="26"/>
        <v>#NUM!</v>
      </c>
      <c r="R147" s="33" t="e">
        <f t="shared" si="27"/>
        <v>#NUM!</v>
      </c>
      <c r="S147" s="33" t="e">
        <f t="shared" si="28"/>
        <v>#NUM!</v>
      </c>
      <c r="T147" s="31" t="e">
        <f t="shared" si="29"/>
        <v>#NUM!</v>
      </c>
    </row>
    <row r="148" spans="1:20" x14ac:dyDescent="0.35">
      <c r="A148" s="66" t="str">
        <f>Weather_Site!A147</f>
        <v>Sat</v>
      </c>
      <c r="B148" s="67">
        <f>Weather_Site!B147</f>
        <v>0</v>
      </c>
      <c r="C148" s="68">
        <f>Weather_Site!C147</f>
        <v>0</v>
      </c>
      <c r="D148" s="66">
        <f>Weather_Site!D147</f>
        <v>0</v>
      </c>
      <c r="E148" s="66">
        <f>Weather_Site!E147</f>
        <v>0</v>
      </c>
      <c r="F148" s="66">
        <f>Weather_Site!F147</f>
        <v>0</v>
      </c>
      <c r="G148" s="66">
        <f>Weather_Site!G147</f>
        <v>0</v>
      </c>
      <c r="H148" s="66">
        <f>Weather_Site!I147</f>
        <v>0</v>
      </c>
      <c r="I148" s="66">
        <f>Weather_Site!J147</f>
        <v>0</v>
      </c>
      <c r="J148" s="51" t="e">
        <f t="shared" si="20"/>
        <v>#NUM!</v>
      </c>
      <c r="K148" s="51" t="e">
        <f t="shared" si="21"/>
        <v>#NUM!</v>
      </c>
      <c r="L148" s="48">
        <f>IF(Weather_Site!M147&lt;180,Weather_Site!M147+180,Weather_Site!M147-180)</f>
        <v>180</v>
      </c>
      <c r="M148" s="52" t="e">
        <f t="shared" si="22"/>
        <v>#NUM!</v>
      </c>
      <c r="N148" s="51" t="e">
        <f t="shared" si="23"/>
        <v>#NUM!</v>
      </c>
      <c r="O148" s="52" t="e">
        <f t="shared" si="24"/>
        <v>#NUM!</v>
      </c>
      <c r="P148" s="51" t="e">
        <f t="shared" si="25"/>
        <v>#NUM!</v>
      </c>
      <c r="Q148" s="52" t="e">
        <f t="shared" si="26"/>
        <v>#NUM!</v>
      </c>
      <c r="R148" s="52" t="e">
        <f t="shared" si="27"/>
        <v>#NUM!</v>
      </c>
      <c r="S148" s="52" t="e">
        <f t="shared" si="28"/>
        <v>#NUM!</v>
      </c>
      <c r="T148" s="54" t="e">
        <f t="shared" si="29"/>
        <v>#NUM!</v>
      </c>
    </row>
    <row r="149" spans="1:20" x14ac:dyDescent="0.35">
      <c r="A149" s="66" t="str">
        <f>Weather_Site!A148</f>
        <v>Sat</v>
      </c>
      <c r="B149" s="67">
        <f>Weather_Site!B148</f>
        <v>0</v>
      </c>
      <c r="C149" s="68">
        <f>Weather_Site!C148</f>
        <v>0</v>
      </c>
      <c r="D149" s="66">
        <f>Weather_Site!D148</f>
        <v>0</v>
      </c>
      <c r="E149" s="66">
        <f>Weather_Site!E148</f>
        <v>0</v>
      </c>
      <c r="F149" s="66">
        <f>Weather_Site!F148</f>
        <v>0</v>
      </c>
      <c r="G149" s="66">
        <f>Weather_Site!G148</f>
        <v>0</v>
      </c>
      <c r="H149" s="66">
        <f>Weather_Site!I148</f>
        <v>0</v>
      </c>
      <c r="I149" s="66">
        <f>Weather_Site!J148</f>
        <v>0</v>
      </c>
      <c r="J149" s="51" t="e">
        <f t="shared" si="20"/>
        <v>#NUM!</v>
      </c>
      <c r="K149" s="51" t="e">
        <f t="shared" si="21"/>
        <v>#NUM!</v>
      </c>
      <c r="L149" s="48">
        <f>IF(Weather_Site!M148&lt;180,Weather_Site!M148+180,Weather_Site!M148-180)</f>
        <v>180</v>
      </c>
      <c r="M149" s="52" t="e">
        <f t="shared" si="22"/>
        <v>#NUM!</v>
      </c>
      <c r="N149" s="51" t="e">
        <f t="shared" si="23"/>
        <v>#NUM!</v>
      </c>
      <c r="O149" s="52" t="e">
        <f t="shared" si="24"/>
        <v>#NUM!</v>
      </c>
      <c r="P149" s="51" t="e">
        <f t="shared" si="25"/>
        <v>#NUM!</v>
      </c>
      <c r="Q149" s="52" t="e">
        <f t="shared" si="26"/>
        <v>#NUM!</v>
      </c>
      <c r="R149" s="52" t="e">
        <f t="shared" si="27"/>
        <v>#NUM!</v>
      </c>
      <c r="S149" s="52" t="e">
        <f t="shared" si="28"/>
        <v>#NUM!</v>
      </c>
      <c r="T149" s="54" t="e">
        <f t="shared" si="29"/>
        <v>#NUM!</v>
      </c>
    </row>
    <row r="150" spans="1:20" x14ac:dyDescent="0.35">
      <c r="A150" s="66" t="str">
        <f>Weather_Site!A149</f>
        <v>Sat</v>
      </c>
      <c r="B150" s="67">
        <f>Weather_Site!B149</f>
        <v>0</v>
      </c>
      <c r="C150" s="68">
        <f>Weather_Site!C149</f>
        <v>0</v>
      </c>
      <c r="D150" s="66">
        <f>Weather_Site!D149</f>
        <v>0</v>
      </c>
      <c r="E150" s="66">
        <f>Weather_Site!E149</f>
        <v>0</v>
      </c>
      <c r="F150" s="66">
        <f>Weather_Site!F149</f>
        <v>0</v>
      </c>
      <c r="G150" s="66">
        <f>Weather_Site!G149</f>
        <v>0</v>
      </c>
      <c r="H150" s="66">
        <f>Weather_Site!I149</f>
        <v>0</v>
      </c>
      <c r="I150" s="66">
        <f>Weather_Site!J149</f>
        <v>0</v>
      </c>
      <c r="J150" s="51" t="e">
        <f t="shared" si="20"/>
        <v>#NUM!</v>
      </c>
      <c r="K150" s="51" t="e">
        <f t="shared" si="21"/>
        <v>#NUM!</v>
      </c>
      <c r="L150" s="48">
        <f>IF(Weather_Site!M149&lt;180,Weather_Site!M149+180,Weather_Site!M149-180)</f>
        <v>180</v>
      </c>
      <c r="M150" s="52" t="e">
        <f t="shared" si="22"/>
        <v>#NUM!</v>
      </c>
      <c r="N150" s="51" t="e">
        <f t="shared" si="23"/>
        <v>#NUM!</v>
      </c>
      <c r="O150" s="52" t="e">
        <f t="shared" si="24"/>
        <v>#NUM!</v>
      </c>
      <c r="P150" s="51" t="e">
        <f t="shared" si="25"/>
        <v>#NUM!</v>
      </c>
      <c r="Q150" s="52" t="e">
        <f t="shared" si="26"/>
        <v>#NUM!</v>
      </c>
      <c r="R150" s="52" t="e">
        <f t="shared" si="27"/>
        <v>#NUM!</v>
      </c>
      <c r="S150" s="52" t="e">
        <f t="shared" si="28"/>
        <v>#NUM!</v>
      </c>
      <c r="T150" s="54" t="e">
        <f t="shared" si="29"/>
        <v>#NUM!</v>
      </c>
    </row>
    <row r="151" spans="1:20" x14ac:dyDescent="0.35">
      <c r="A151" s="66" t="str">
        <f>Weather_Site!A150</f>
        <v>Sat</v>
      </c>
      <c r="B151" s="67">
        <f>Weather_Site!B150</f>
        <v>0</v>
      </c>
      <c r="C151" s="68">
        <f>Weather_Site!C150</f>
        <v>0</v>
      </c>
      <c r="D151" s="66">
        <f>Weather_Site!D150</f>
        <v>0</v>
      </c>
      <c r="E151" s="66">
        <f>Weather_Site!E150</f>
        <v>0</v>
      </c>
      <c r="F151" s="66">
        <f>Weather_Site!F150</f>
        <v>0</v>
      </c>
      <c r="G151" s="66">
        <f>Weather_Site!G150</f>
        <v>0</v>
      </c>
      <c r="H151" s="66">
        <f>Weather_Site!I150</f>
        <v>0</v>
      </c>
      <c r="I151" s="66">
        <f>Weather_Site!J150</f>
        <v>0</v>
      </c>
      <c r="J151" s="51" t="e">
        <f t="shared" si="20"/>
        <v>#NUM!</v>
      </c>
      <c r="K151" s="51" t="e">
        <f t="shared" si="21"/>
        <v>#NUM!</v>
      </c>
      <c r="L151" s="48">
        <f>IF(Weather_Site!M150&lt;180,Weather_Site!M150+180,Weather_Site!M150-180)</f>
        <v>180</v>
      </c>
      <c r="M151" s="52" t="e">
        <f t="shared" si="22"/>
        <v>#NUM!</v>
      </c>
      <c r="N151" s="51" t="e">
        <f t="shared" si="23"/>
        <v>#NUM!</v>
      </c>
      <c r="O151" s="52" t="e">
        <f t="shared" si="24"/>
        <v>#NUM!</v>
      </c>
      <c r="P151" s="51" t="e">
        <f t="shared" si="25"/>
        <v>#NUM!</v>
      </c>
      <c r="Q151" s="52" t="e">
        <f t="shared" si="26"/>
        <v>#NUM!</v>
      </c>
      <c r="R151" s="52" t="e">
        <f t="shared" si="27"/>
        <v>#NUM!</v>
      </c>
      <c r="S151" s="52" t="e">
        <f t="shared" si="28"/>
        <v>#NUM!</v>
      </c>
      <c r="T151" s="54" t="e">
        <f t="shared" si="29"/>
        <v>#NUM!</v>
      </c>
    </row>
    <row r="152" spans="1:20" x14ac:dyDescent="0.35">
      <c r="A152" s="66" t="str">
        <f>Weather_Site!A151</f>
        <v>Sat</v>
      </c>
      <c r="B152" s="67">
        <f>Weather_Site!B151</f>
        <v>0</v>
      </c>
      <c r="C152" s="68">
        <f>Weather_Site!C151</f>
        <v>0</v>
      </c>
      <c r="D152" s="66">
        <f>Weather_Site!D151</f>
        <v>0</v>
      </c>
      <c r="E152" s="66">
        <f>Weather_Site!E151</f>
        <v>0</v>
      </c>
      <c r="F152" s="66">
        <f>Weather_Site!F151</f>
        <v>0</v>
      </c>
      <c r="G152" s="66">
        <f>Weather_Site!G151</f>
        <v>0</v>
      </c>
      <c r="H152" s="66">
        <f>Weather_Site!I151</f>
        <v>0</v>
      </c>
      <c r="I152" s="66">
        <f>Weather_Site!J151</f>
        <v>0</v>
      </c>
      <c r="J152" s="51" t="e">
        <f t="shared" si="20"/>
        <v>#NUM!</v>
      </c>
      <c r="K152" s="51" t="e">
        <f t="shared" si="21"/>
        <v>#NUM!</v>
      </c>
      <c r="L152" s="48">
        <f>IF(Weather_Site!M151&lt;180,Weather_Site!M151+180,Weather_Site!M151-180)</f>
        <v>180</v>
      </c>
      <c r="M152" s="52" t="e">
        <f t="shared" si="22"/>
        <v>#NUM!</v>
      </c>
      <c r="N152" s="51" t="e">
        <f t="shared" si="23"/>
        <v>#NUM!</v>
      </c>
      <c r="O152" s="52" t="e">
        <f t="shared" si="24"/>
        <v>#NUM!</v>
      </c>
      <c r="P152" s="51" t="e">
        <f t="shared" si="25"/>
        <v>#NUM!</v>
      </c>
      <c r="Q152" s="52" t="e">
        <f t="shared" si="26"/>
        <v>#NUM!</v>
      </c>
      <c r="R152" s="52" t="e">
        <f t="shared" si="27"/>
        <v>#NUM!</v>
      </c>
      <c r="S152" s="52" t="e">
        <f t="shared" si="28"/>
        <v>#NUM!</v>
      </c>
      <c r="T152" s="54" t="e">
        <f t="shared" si="29"/>
        <v>#NUM!</v>
      </c>
    </row>
    <row r="153" spans="1:20" x14ac:dyDescent="0.35">
      <c r="A153" s="3"/>
      <c r="B153" s="58"/>
      <c r="C153" s="59"/>
      <c r="D153" s="3"/>
      <c r="E153" s="3"/>
      <c r="F153" s="3"/>
      <c r="G153" s="3"/>
      <c r="H153" s="3"/>
      <c r="I153" s="3"/>
      <c r="J153" s="32"/>
      <c r="K153" s="32"/>
      <c r="L153" s="27"/>
      <c r="M153" s="33"/>
      <c r="N153" s="32"/>
      <c r="O153" s="33"/>
      <c r="P153" s="32"/>
      <c r="Q153" s="33"/>
      <c r="R153" s="33"/>
      <c r="S153" s="33"/>
      <c r="T153" s="31"/>
    </row>
    <row r="154" spans="1:20" x14ac:dyDescent="0.35">
      <c r="A154" s="3"/>
      <c r="B154" s="58"/>
      <c r="C154" s="59"/>
      <c r="D154" s="3"/>
      <c r="E154" s="3"/>
      <c r="F154" s="3"/>
      <c r="G154" s="3"/>
      <c r="H154" s="3"/>
      <c r="I154" s="3"/>
      <c r="J154" s="32"/>
      <c r="K154" s="32"/>
      <c r="L154" s="27"/>
      <c r="M154" s="33"/>
      <c r="N154" s="32"/>
      <c r="O154" s="33"/>
      <c r="P154" s="32"/>
      <c r="Q154" s="33"/>
      <c r="R154" s="33"/>
      <c r="S154" s="33"/>
      <c r="T154" s="31"/>
    </row>
    <row r="155" spans="1:20" x14ac:dyDescent="0.35">
      <c r="A155" s="3"/>
      <c r="B155" s="58"/>
      <c r="C155" s="59"/>
      <c r="D155" s="3"/>
      <c r="E155" s="3"/>
      <c r="F155" s="3"/>
      <c r="G155" s="3"/>
      <c r="H155" s="3"/>
      <c r="I155" s="3"/>
      <c r="J155" s="32"/>
      <c r="K155" s="32"/>
      <c r="L155" s="27"/>
      <c r="M155" s="33"/>
      <c r="N155" s="32"/>
      <c r="O155" s="33"/>
      <c r="P155" s="32"/>
      <c r="Q155" s="33"/>
      <c r="R155" s="33"/>
      <c r="S155" s="33"/>
      <c r="T155" s="31"/>
    </row>
    <row r="156" spans="1:20" x14ac:dyDescent="0.35">
      <c r="A156" s="3"/>
      <c r="B156" s="58"/>
      <c r="C156" s="59"/>
      <c r="D156" s="3"/>
      <c r="E156" s="3"/>
      <c r="F156" s="3"/>
      <c r="G156" s="3"/>
      <c r="H156" s="3"/>
      <c r="I156" s="3"/>
      <c r="J156" s="32"/>
      <c r="K156" s="32"/>
      <c r="L156" s="27"/>
      <c r="M156" s="33"/>
      <c r="N156" s="32"/>
      <c r="O156" s="33"/>
      <c r="P156" s="32"/>
      <c r="Q156" s="33"/>
      <c r="R156" s="33"/>
      <c r="S156" s="33"/>
      <c r="T156" s="31"/>
    </row>
    <row r="157" spans="1:20" x14ac:dyDescent="0.35">
      <c r="A157" s="3"/>
      <c r="B157" s="58"/>
      <c r="C157" s="59"/>
      <c r="D157" s="3"/>
      <c r="E157" s="3"/>
      <c r="F157" s="3"/>
      <c r="G157" s="3"/>
      <c r="H157" s="3"/>
      <c r="I157" s="3"/>
      <c r="J157" s="32"/>
      <c r="K157" s="32"/>
      <c r="L157" s="27"/>
      <c r="M157" s="33"/>
      <c r="N157" s="32"/>
      <c r="O157" s="33"/>
      <c r="P157" s="32"/>
      <c r="Q157" s="33"/>
      <c r="R157" s="33"/>
      <c r="S157" s="33"/>
      <c r="T157" s="31"/>
    </row>
    <row r="158" spans="1:20" x14ac:dyDescent="0.35">
      <c r="A158" s="66"/>
      <c r="B158" s="67"/>
      <c r="C158" s="68"/>
      <c r="D158" s="66"/>
      <c r="E158" s="66"/>
      <c r="F158" s="66"/>
      <c r="G158" s="66"/>
      <c r="H158" s="66"/>
      <c r="I158" s="66"/>
      <c r="J158" s="51"/>
      <c r="K158" s="51"/>
      <c r="L158" s="48"/>
      <c r="M158" s="52"/>
      <c r="N158" s="51"/>
      <c r="O158" s="52"/>
      <c r="P158" s="51"/>
      <c r="Q158" s="52"/>
      <c r="R158" s="52"/>
      <c r="S158" s="52"/>
      <c r="T158" s="54"/>
    </row>
    <row r="159" spans="1:20" x14ac:dyDescent="0.35">
      <c r="A159" s="66"/>
      <c r="B159" s="67"/>
      <c r="C159" s="68"/>
      <c r="D159" s="66"/>
      <c r="E159" s="66"/>
      <c r="F159" s="66"/>
      <c r="G159" s="66"/>
      <c r="H159" s="66"/>
      <c r="I159" s="66"/>
      <c r="J159" s="51"/>
      <c r="K159" s="51"/>
      <c r="L159" s="48"/>
      <c r="M159" s="52"/>
      <c r="N159" s="51"/>
      <c r="O159" s="52"/>
      <c r="P159" s="51"/>
      <c r="Q159" s="52"/>
      <c r="R159" s="52"/>
      <c r="S159" s="52"/>
      <c r="T159" s="54"/>
    </row>
    <row r="160" spans="1:20" x14ac:dyDescent="0.35">
      <c r="A160" s="66"/>
      <c r="B160" s="67"/>
      <c r="C160" s="68"/>
      <c r="D160" s="66"/>
      <c r="E160" s="66"/>
      <c r="F160" s="66"/>
      <c r="G160" s="66"/>
      <c r="H160" s="66"/>
      <c r="I160" s="66"/>
      <c r="J160" s="51"/>
      <c r="K160" s="51"/>
      <c r="L160" s="48"/>
      <c r="M160" s="52"/>
      <c r="N160" s="51"/>
      <c r="O160" s="52"/>
      <c r="P160" s="51"/>
      <c r="Q160" s="52"/>
      <c r="R160" s="52"/>
      <c r="S160" s="52"/>
      <c r="T160" s="54"/>
    </row>
    <row r="161" spans="1:20" x14ac:dyDescent="0.35">
      <c r="A161" s="66"/>
      <c r="B161" s="67"/>
      <c r="C161" s="68"/>
      <c r="D161" s="66"/>
      <c r="E161" s="66"/>
      <c r="F161" s="66"/>
      <c r="G161" s="66"/>
      <c r="H161" s="66"/>
      <c r="I161" s="66"/>
      <c r="J161" s="51"/>
      <c r="K161" s="51"/>
      <c r="L161" s="48"/>
      <c r="M161" s="52"/>
      <c r="N161" s="51"/>
      <c r="O161" s="52"/>
      <c r="P161" s="51"/>
      <c r="Q161" s="52"/>
      <c r="R161" s="52"/>
      <c r="S161" s="52"/>
      <c r="T161" s="54"/>
    </row>
    <row r="162" spans="1:20" x14ac:dyDescent="0.35">
      <c r="A162" s="66"/>
      <c r="B162" s="67"/>
      <c r="C162" s="68"/>
      <c r="D162" s="66"/>
      <c r="E162" s="66"/>
      <c r="F162" s="66"/>
      <c r="G162" s="66"/>
      <c r="H162" s="66"/>
      <c r="I162" s="66"/>
      <c r="J162" s="51"/>
      <c r="K162" s="51"/>
      <c r="L162" s="48"/>
      <c r="M162" s="52"/>
      <c r="N162" s="51"/>
      <c r="O162" s="52"/>
      <c r="P162" s="51"/>
      <c r="Q162" s="52"/>
      <c r="R162" s="52"/>
      <c r="S162" s="52"/>
      <c r="T162" s="54"/>
    </row>
    <row r="163" spans="1:20" x14ac:dyDescent="0.35">
      <c r="A163" s="3"/>
      <c r="B163" s="58"/>
      <c r="C163" s="59"/>
      <c r="D163" s="3"/>
      <c r="E163" s="3"/>
      <c r="F163" s="3"/>
      <c r="G163" s="3"/>
      <c r="H163" s="3"/>
      <c r="I163" s="3"/>
      <c r="J163" s="32"/>
      <c r="K163" s="32"/>
      <c r="L163" s="27"/>
      <c r="M163" s="33"/>
      <c r="N163" s="32"/>
      <c r="O163" s="33"/>
      <c r="P163" s="32"/>
      <c r="Q163" s="33"/>
      <c r="R163" s="33"/>
      <c r="S163" s="33"/>
      <c r="T163" s="31"/>
    </row>
    <row r="164" spans="1:20" x14ac:dyDescent="0.35">
      <c r="A164" s="3"/>
      <c r="B164" s="58"/>
      <c r="C164" s="59"/>
      <c r="D164" s="3"/>
      <c r="E164" s="3"/>
      <c r="F164" s="3"/>
      <c r="G164" s="3"/>
      <c r="H164" s="3"/>
      <c r="I164" s="3"/>
      <c r="J164" s="32"/>
      <c r="K164" s="32"/>
      <c r="L164" s="27"/>
      <c r="M164" s="33"/>
      <c r="N164" s="32"/>
      <c r="O164" s="33"/>
      <c r="P164" s="32"/>
      <c r="Q164" s="33"/>
      <c r="R164" s="33"/>
      <c r="S164" s="33"/>
      <c r="T164" s="31"/>
    </row>
    <row r="165" spans="1:20" x14ac:dyDescent="0.35">
      <c r="A165" s="3"/>
      <c r="B165" s="58"/>
      <c r="C165" s="59"/>
      <c r="D165" s="3"/>
      <c r="E165" s="3"/>
      <c r="F165" s="3"/>
      <c r="G165" s="3"/>
      <c r="H165" s="3"/>
      <c r="I165" s="3"/>
      <c r="J165" s="32"/>
      <c r="K165" s="32"/>
      <c r="L165" s="27"/>
      <c r="M165" s="33"/>
      <c r="N165" s="32"/>
      <c r="O165" s="33"/>
      <c r="P165" s="32"/>
      <c r="Q165" s="33"/>
      <c r="R165" s="33"/>
      <c r="S165" s="33"/>
      <c r="T165" s="31"/>
    </row>
    <row r="166" spans="1:20" x14ac:dyDescent="0.35">
      <c r="A166" s="3"/>
      <c r="B166" s="58"/>
      <c r="C166" s="59"/>
      <c r="D166" s="3"/>
      <c r="E166" s="3"/>
      <c r="F166" s="3"/>
      <c r="G166" s="3"/>
      <c r="H166" s="3"/>
      <c r="I166" s="3"/>
      <c r="J166" s="32"/>
      <c r="K166" s="32"/>
      <c r="L166" s="27"/>
      <c r="M166" s="33"/>
      <c r="N166" s="32"/>
      <c r="O166" s="33"/>
      <c r="P166" s="32"/>
      <c r="Q166" s="33"/>
      <c r="R166" s="33"/>
      <c r="S166" s="33"/>
      <c r="T166" s="31"/>
    </row>
    <row r="167" spans="1:20" x14ac:dyDescent="0.35">
      <c r="A167" s="3"/>
      <c r="B167" s="58"/>
      <c r="C167" s="59"/>
      <c r="D167" s="3"/>
      <c r="E167" s="3"/>
      <c r="F167" s="3"/>
      <c r="G167" s="3"/>
      <c r="H167" s="3"/>
      <c r="I167" s="3"/>
      <c r="J167" s="32"/>
      <c r="K167" s="32"/>
      <c r="L167" s="27"/>
      <c r="M167" s="33"/>
      <c r="N167" s="32"/>
      <c r="O167" s="33"/>
      <c r="P167" s="32"/>
      <c r="Q167" s="33"/>
      <c r="R167" s="33"/>
      <c r="S167" s="33"/>
      <c r="T167" s="31"/>
    </row>
    <row r="168" spans="1:20" x14ac:dyDescent="0.35">
      <c r="A168" s="66"/>
      <c r="B168" s="67"/>
      <c r="C168" s="68"/>
      <c r="D168" s="66"/>
      <c r="E168" s="66"/>
      <c r="F168" s="66"/>
      <c r="G168" s="66"/>
      <c r="H168" s="66"/>
      <c r="I168" s="66"/>
      <c r="J168" s="51"/>
      <c r="K168" s="51"/>
      <c r="L168" s="48"/>
      <c r="M168" s="52"/>
      <c r="N168" s="51"/>
      <c r="O168" s="52"/>
      <c r="P168" s="51"/>
      <c r="Q168" s="52"/>
      <c r="R168" s="52"/>
      <c r="S168" s="52"/>
      <c r="T168" s="54"/>
    </row>
    <row r="169" spans="1:20" x14ac:dyDescent="0.35">
      <c r="A169" s="66"/>
      <c r="B169" s="67"/>
      <c r="C169" s="68"/>
      <c r="D169" s="66"/>
      <c r="E169" s="66"/>
      <c r="F169" s="66"/>
      <c r="G169" s="66"/>
      <c r="H169" s="66"/>
      <c r="I169" s="66"/>
      <c r="J169" s="51"/>
      <c r="K169" s="51"/>
      <c r="L169" s="48"/>
      <c r="M169" s="52"/>
      <c r="N169" s="51"/>
      <c r="O169" s="52"/>
      <c r="P169" s="51"/>
      <c r="Q169" s="52"/>
      <c r="R169" s="52"/>
      <c r="S169" s="52"/>
      <c r="T169" s="54"/>
    </row>
    <row r="170" spans="1:20" x14ac:dyDescent="0.35">
      <c r="A170" s="66"/>
      <c r="B170" s="67"/>
      <c r="C170" s="68"/>
      <c r="D170" s="66"/>
      <c r="E170" s="66"/>
      <c r="F170" s="66"/>
      <c r="G170" s="66"/>
      <c r="H170" s="66"/>
      <c r="I170" s="66"/>
      <c r="J170" s="51"/>
      <c r="K170" s="51"/>
      <c r="L170" s="48"/>
      <c r="M170" s="52"/>
      <c r="N170" s="51"/>
      <c r="O170" s="52"/>
      <c r="P170" s="51"/>
      <c r="Q170" s="52"/>
      <c r="R170" s="52"/>
      <c r="S170" s="52"/>
      <c r="T170" s="54"/>
    </row>
    <row r="171" spans="1:20" x14ac:dyDescent="0.35">
      <c r="A171" s="66"/>
      <c r="B171" s="67"/>
      <c r="C171" s="68"/>
      <c r="D171" s="66"/>
      <c r="E171" s="66"/>
      <c r="F171" s="66"/>
      <c r="G171" s="66"/>
      <c r="H171" s="66"/>
      <c r="I171" s="66"/>
      <c r="J171" s="51"/>
      <c r="K171" s="51"/>
      <c r="L171" s="48"/>
      <c r="M171" s="52"/>
      <c r="N171" s="51"/>
      <c r="O171" s="52"/>
      <c r="P171" s="51"/>
      <c r="Q171" s="52"/>
      <c r="R171" s="52"/>
      <c r="S171" s="52"/>
      <c r="T171" s="54"/>
    </row>
    <row r="172" spans="1:20" x14ac:dyDescent="0.35">
      <c r="A172" s="66"/>
      <c r="B172" s="67"/>
      <c r="C172" s="68"/>
      <c r="D172" s="66"/>
      <c r="E172" s="66"/>
      <c r="F172" s="66"/>
      <c r="G172" s="66"/>
      <c r="H172" s="66"/>
      <c r="I172" s="66"/>
      <c r="J172" s="51"/>
      <c r="K172" s="51"/>
      <c r="L172" s="48"/>
      <c r="M172" s="52"/>
      <c r="N172" s="51"/>
      <c r="O172" s="52"/>
      <c r="P172" s="51"/>
      <c r="Q172" s="52"/>
      <c r="R172" s="52"/>
      <c r="S172" s="52"/>
      <c r="T172" s="54"/>
    </row>
    <row r="173" spans="1:20" x14ac:dyDescent="0.35">
      <c r="A173" s="3"/>
      <c r="B173" s="58"/>
      <c r="C173" s="59"/>
      <c r="D173" s="3"/>
      <c r="E173" s="3"/>
      <c r="F173" s="3"/>
      <c r="G173" s="3"/>
      <c r="H173" s="3"/>
      <c r="I173" s="3"/>
      <c r="J173" s="32"/>
      <c r="K173" s="32"/>
      <c r="L173" s="27"/>
      <c r="M173" s="33"/>
      <c r="N173" s="32"/>
      <c r="O173" s="33"/>
      <c r="P173" s="32"/>
      <c r="Q173" s="33"/>
      <c r="R173" s="33"/>
      <c r="S173" s="33"/>
      <c r="T173" s="31"/>
    </row>
    <row r="174" spans="1:20" x14ac:dyDescent="0.35">
      <c r="A174" s="3"/>
      <c r="B174" s="58"/>
      <c r="C174" s="59"/>
      <c r="D174" s="3"/>
      <c r="E174" s="3"/>
      <c r="F174" s="3"/>
      <c r="G174" s="3"/>
      <c r="H174" s="3"/>
      <c r="I174" s="3"/>
      <c r="J174" s="32"/>
      <c r="K174" s="32"/>
      <c r="L174" s="27"/>
      <c r="M174" s="33"/>
      <c r="N174" s="32"/>
      <c r="O174" s="33"/>
      <c r="P174" s="32"/>
      <c r="Q174" s="33"/>
      <c r="R174" s="33"/>
      <c r="S174" s="33"/>
      <c r="T174" s="31"/>
    </row>
    <row r="175" spans="1:20" x14ac:dyDescent="0.35">
      <c r="A175" s="3"/>
      <c r="B175" s="58"/>
      <c r="C175" s="59"/>
      <c r="D175" s="3"/>
      <c r="E175" s="3"/>
      <c r="F175" s="3"/>
      <c r="G175" s="3"/>
      <c r="H175" s="3"/>
      <c r="I175" s="3"/>
      <c r="J175" s="32"/>
      <c r="K175" s="32"/>
      <c r="L175" s="27"/>
      <c r="M175" s="33"/>
      <c r="N175" s="32"/>
      <c r="O175" s="33"/>
      <c r="P175" s="32"/>
      <c r="Q175" s="33"/>
      <c r="R175" s="33"/>
      <c r="S175" s="33"/>
      <c r="T175" s="31"/>
    </row>
    <row r="176" spans="1:20" x14ac:dyDescent="0.35">
      <c r="A176" s="3"/>
      <c r="B176" s="58"/>
      <c r="C176" s="59"/>
      <c r="D176" s="3"/>
      <c r="E176" s="3"/>
      <c r="F176" s="3"/>
      <c r="G176" s="3"/>
      <c r="H176" s="3"/>
      <c r="I176" s="3"/>
      <c r="J176" s="32"/>
      <c r="K176" s="32"/>
      <c r="L176" s="27"/>
      <c r="M176" s="33"/>
      <c r="N176" s="32"/>
      <c r="O176" s="33"/>
      <c r="P176" s="32"/>
      <c r="Q176" s="33"/>
      <c r="R176" s="33"/>
      <c r="S176" s="33"/>
      <c r="T176" s="31"/>
    </row>
    <row r="177" spans="1:20" x14ac:dyDescent="0.35">
      <c r="A177" s="3"/>
      <c r="B177" s="58"/>
      <c r="C177" s="59"/>
      <c r="D177" s="3"/>
      <c r="E177" s="3"/>
      <c r="F177" s="3"/>
      <c r="G177" s="3"/>
      <c r="H177" s="3"/>
      <c r="I177" s="3"/>
      <c r="J177" s="32"/>
      <c r="K177" s="32"/>
      <c r="L177" s="27"/>
      <c r="M177" s="33"/>
      <c r="N177" s="32"/>
      <c r="O177" s="33"/>
      <c r="P177" s="32"/>
      <c r="Q177" s="33"/>
      <c r="R177" s="33"/>
      <c r="S177" s="33"/>
      <c r="T177" s="31"/>
    </row>
    <row r="178" spans="1:20" x14ac:dyDescent="0.35">
      <c r="A178" s="66"/>
      <c r="B178" s="67"/>
      <c r="C178" s="68"/>
      <c r="D178" s="66"/>
      <c r="E178" s="66"/>
      <c r="F178" s="66"/>
      <c r="G178" s="66"/>
      <c r="H178" s="66"/>
      <c r="I178" s="66"/>
      <c r="J178" s="51"/>
      <c r="K178" s="51"/>
      <c r="L178" s="48"/>
      <c r="M178" s="52"/>
      <c r="N178" s="51"/>
      <c r="O178" s="52"/>
      <c r="P178" s="51"/>
      <c r="Q178" s="52"/>
      <c r="R178" s="52"/>
      <c r="S178" s="52"/>
      <c r="T178" s="54"/>
    </row>
    <row r="179" spans="1:20" x14ac:dyDescent="0.35">
      <c r="A179" s="66"/>
      <c r="B179" s="67"/>
      <c r="C179" s="68"/>
      <c r="D179" s="66"/>
      <c r="E179" s="66"/>
      <c r="F179" s="66"/>
      <c r="G179" s="66"/>
      <c r="H179" s="66"/>
      <c r="I179" s="66"/>
      <c r="J179" s="51"/>
      <c r="K179" s="51"/>
      <c r="L179" s="48"/>
      <c r="M179" s="52"/>
      <c r="N179" s="51"/>
      <c r="O179" s="52"/>
      <c r="P179" s="51"/>
      <c r="Q179" s="52"/>
      <c r="R179" s="52"/>
      <c r="S179" s="52"/>
      <c r="T179" s="54"/>
    </row>
    <row r="180" spans="1:20" x14ac:dyDescent="0.35">
      <c r="A180" s="66"/>
      <c r="B180" s="67"/>
      <c r="C180" s="68"/>
      <c r="D180" s="66"/>
      <c r="E180" s="66"/>
      <c r="F180" s="66"/>
      <c r="G180" s="66"/>
      <c r="H180" s="66"/>
      <c r="I180" s="66"/>
      <c r="J180" s="51"/>
      <c r="K180" s="51"/>
      <c r="L180" s="48"/>
      <c r="M180" s="52"/>
      <c r="N180" s="51"/>
      <c r="O180" s="52"/>
      <c r="P180" s="51"/>
      <c r="Q180" s="52"/>
      <c r="R180" s="52"/>
      <c r="S180" s="52"/>
      <c r="T180" s="54"/>
    </row>
    <row r="181" spans="1:20" x14ac:dyDescent="0.35">
      <c r="A181" s="66"/>
      <c r="B181" s="67"/>
      <c r="C181" s="68"/>
      <c r="D181" s="66"/>
      <c r="E181" s="66"/>
      <c r="F181" s="66"/>
      <c r="G181" s="66"/>
      <c r="H181" s="66"/>
      <c r="I181" s="66"/>
      <c r="J181" s="51"/>
      <c r="K181" s="51"/>
      <c r="L181" s="48"/>
      <c r="M181" s="52"/>
      <c r="N181" s="51"/>
      <c r="O181" s="52"/>
      <c r="P181" s="51"/>
      <c r="Q181" s="52"/>
      <c r="R181" s="52"/>
      <c r="S181" s="52"/>
      <c r="T181" s="54"/>
    </row>
    <row r="182" spans="1:20" x14ac:dyDescent="0.35">
      <c r="A182" s="66"/>
      <c r="B182" s="67"/>
      <c r="C182" s="68"/>
      <c r="D182" s="66"/>
      <c r="E182" s="66"/>
      <c r="F182" s="66"/>
      <c r="G182" s="66"/>
      <c r="H182" s="66"/>
      <c r="I182" s="66"/>
      <c r="J182" s="51"/>
      <c r="K182" s="51"/>
      <c r="L182" s="48"/>
      <c r="M182" s="52"/>
      <c r="N182" s="51"/>
      <c r="O182" s="52"/>
      <c r="P182" s="51"/>
      <c r="Q182" s="52"/>
      <c r="R182" s="52"/>
      <c r="S182" s="52"/>
      <c r="T182" s="54"/>
    </row>
    <row r="183" spans="1:20" x14ac:dyDescent="0.35">
      <c r="A183" s="3"/>
      <c r="B183" s="58"/>
      <c r="C183" s="59"/>
      <c r="D183" s="3"/>
      <c r="E183" s="3"/>
      <c r="F183" s="3"/>
      <c r="G183" s="3"/>
      <c r="H183" s="3"/>
      <c r="I183" s="3"/>
      <c r="J183" s="32"/>
      <c r="K183" s="32"/>
      <c r="L183" s="27"/>
      <c r="M183" s="33"/>
      <c r="N183" s="32"/>
      <c r="O183" s="33"/>
      <c r="P183" s="32"/>
      <c r="Q183" s="33"/>
      <c r="R183" s="33"/>
      <c r="S183" s="33"/>
      <c r="T183" s="31"/>
    </row>
    <row r="184" spans="1:20" x14ac:dyDescent="0.35">
      <c r="A184" s="3"/>
      <c r="B184" s="58"/>
      <c r="C184" s="59"/>
      <c r="D184" s="3"/>
      <c r="E184" s="3"/>
      <c r="F184" s="3"/>
      <c r="G184" s="3"/>
      <c r="H184" s="3"/>
      <c r="I184" s="3"/>
      <c r="J184" s="32"/>
      <c r="K184" s="32"/>
      <c r="L184" s="27"/>
      <c r="M184" s="33"/>
      <c r="N184" s="32"/>
      <c r="O184" s="33"/>
      <c r="P184" s="32"/>
      <c r="Q184" s="33"/>
      <c r="R184" s="33"/>
      <c r="S184" s="33"/>
      <c r="T184" s="31"/>
    </row>
    <row r="185" spans="1:20" x14ac:dyDescent="0.35">
      <c r="A185" s="3"/>
      <c r="B185" s="58"/>
      <c r="C185" s="59"/>
      <c r="D185" s="3"/>
      <c r="E185" s="3"/>
      <c r="F185" s="3"/>
      <c r="G185" s="3"/>
      <c r="H185" s="3"/>
      <c r="I185" s="3"/>
      <c r="J185" s="32"/>
      <c r="K185" s="32"/>
      <c r="L185" s="27"/>
      <c r="M185" s="33"/>
      <c r="N185" s="32"/>
      <c r="O185" s="33"/>
      <c r="P185" s="32"/>
      <c r="Q185" s="33"/>
      <c r="R185" s="33"/>
      <c r="S185" s="33"/>
      <c r="T185" s="31"/>
    </row>
    <row r="186" spans="1:20" x14ac:dyDescent="0.35">
      <c r="A186" s="3"/>
      <c r="B186" s="58"/>
      <c r="C186" s="59"/>
      <c r="D186" s="3"/>
      <c r="E186" s="3"/>
      <c r="F186" s="3"/>
      <c r="G186" s="3"/>
      <c r="H186" s="3"/>
      <c r="I186" s="3"/>
      <c r="J186" s="32"/>
      <c r="K186" s="32"/>
      <c r="L186" s="27"/>
      <c r="M186" s="33"/>
      <c r="N186" s="32"/>
      <c r="O186" s="33"/>
      <c r="P186" s="32"/>
      <c r="Q186" s="33"/>
      <c r="R186" s="33"/>
      <c r="S186" s="33"/>
      <c r="T186" s="31"/>
    </row>
    <row r="187" spans="1:20" x14ac:dyDescent="0.35">
      <c r="A187" s="3"/>
      <c r="B187" s="58"/>
      <c r="C187" s="59"/>
      <c r="D187" s="3"/>
      <c r="E187" s="3"/>
      <c r="F187" s="3"/>
      <c r="G187" s="3"/>
      <c r="H187" s="3"/>
      <c r="I187" s="3"/>
      <c r="J187" s="32"/>
      <c r="K187" s="32"/>
      <c r="L187" s="27"/>
      <c r="M187" s="33"/>
      <c r="N187" s="32"/>
      <c r="O187" s="33"/>
      <c r="P187" s="32"/>
      <c r="Q187" s="33"/>
      <c r="R187" s="33"/>
      <c r="S187" s="33"/>
      <c r="T187" s="31"/>
    </row>
    <row r="188" spans="1:20" x14ac:dyDescent="0.35">
      <c r="A188" s="66"/>
      <c r="B188" s="67"/>
      <c r="C188" s="68"/>
      <c r="D188" s="66"/>
      <c r="E188" s="66"/>
      <c r="F188" s="66"/>
      <c r="G188" s="66"/>
      <c r="H188" s="66"/>
      <c r="I188" s="66"/>
      <c r="J188" s="51"/>
      <c r="K188" s="51"/>
      <c r="L188" s="48"/>
      <c r="M188" s="52"/>
      <c r="N188" s="51"/>
      <c r="O188" s="52"/>
      <c r="P188" s="51"/>
      <c r="Q188" s="52"/>
      <c r="R188" s="52"/>
      <c r="S188" s="52"/>
      <c r="T188" s="54"/>
    </row>
    <row r="189" spans="1:20" x14ac:dyDescent="0.35">
      <c r="A189" s="66"/>
      <c r="B189" s="67"/>
      <c r="C189" s="68"/>
      <c r="D189" s="66"/>
      <c r="E189" s="66"/>
      <c r="F189" s="66"/>
      <c r="G189" s="66"/>
      <c r="H189" s="66"/>
      <c r="I189" s="66"/>
      <c r="J189" s="51"/>
      <c r="K189" s="51"/>
      <c r="L189" s="48"/>
      <c r="M189" s="52"/>
      <c r="N189" s="51"/>
      <c r="O189" s="52"/>
      <c r="P189" s="51"/>
      <c r="Q189" s="52"/>
      <c r="R189" s="52"/>
      <c r="S189" s="52"/>
      <c r="T189" s="54"/>
    </row>
    <row r="190" spans="1:20" x14ac:dyDescent="0.35">
      <c r="A190" s="66"/>
      <c r="B190" s="67"/>
      <c r="C190" s="68"/>
      <c r="D190" s="66"/>
      <c r="E190" s="66"/>
      <c r="F190" s="66"/>
      <c r="G190" s="66"/>
      <c r="H190" s="66"/>
      <c r="I190" s="66"/>
      <c r="J190" s="51"/>
      <c r="K190" s="51"/>
      <c r="L190" s="48"/>
      <c r="M190" s="52"/>
      <c r="N190" s="51"/>
      <c r="O190" s="52"/>
      <c r="P190" s="51"/>
      <c r="Q190" s="52"/>
      <c r="R190" s="52"/>
      <c r="S190" s="52"/>
      <c r="T190" s="54"/>
    </row>
    <row r="191" spans="1:20" x14ac:dyDescent="0.35">
      <c r="A191" s="66"/>
      <c r="B191" s="67"/>
      <c r="C191" s="68"/>
      <c r="D191" s="66"/>
      <c r="E191" s="66"/>
      <c r="F191" s="66"/>
      <c r="G191" s="66"/>
      <c r="H191" s="66"/>
      <c r="I191" s="66"/>
      <c r="J191" s="51"/>
      <c r="K191" s="51"/>
      <c r="L191" s="48"/>
      <c r="M191" s="52"/>
      <c r="N191" s="51"/>
      <c r="O191" s="52"/>
      <c r="P191" s="51"/>
      <c r="Q191" s="52"/>
      <c r="R191" s="52"/>
      <c r="S191" s="52"/>
      <c r="T191" s="54"/>
    </row>
    <row r="192" spans="1:20" x14ac:dyDescent="0.35">
      <c r="A192" s="66"/>
      <c r="B192" s="67"/>
      <c r="C192" s="68"/>
      <c r="D192" s="66"/>
      <c r="E192" s="66"/>
      <c r="F192" s="66"/>
      <c r="G192" s="66"/>
      <c r="H192" s="66"/>
      <c r="I192" s="66"/>
      <c r="J192" s="51"/>
      <c r="K192" s="51"/>
      <c r="L192" s="48"/>
      <c r="M192" s="52"/>
      <c r="N192" s="51"/>
      <c r="O192" s="52"/>
      <c r="P192" s="51"/>
      <c r="Q192" s="52"/>
      <c r="R192" s="52"/>
      <c r="S192" s="52"/>
      <c r="T192" s="54"/>
    </row>
    <row r="193" spans="1:20" x14ac:dyDescent="0.35">
      <c r="A193" s="3"/>
      <c r="B193" s="58"/>
      <c r="C193" s="59"/>
      <c r="D193" s="3"/>
      <c r="E193" s="3"/>
      <c r="F193" s="3"/>
      <c r="G193" s="3"/>
      <c r="H193" s="3"/>
      <c r="I193" s="3"/>
      <c r="J193" s="32"/>
      <c r="K193" s="32"/>
      <c r="L193" s="27"/>
      <c r="M193" s="33"/>
      <c r="N193" s="32"/>
      <c r="O193" s="33"/>
      <c r="P193" s="32"/>
      <c r="Q193" s="33"/>
      <c r="R193" s="33"/>
      <c r="S193" s="33"/>
      <c r="T193" s="31"/>
    </row>
    <row r="194" spans="1:20" x14ac:dyDescent="0.35">
      <c r="A194" s="3"/>
      <c r="B194" s="58"/>
      <c r="C194" s="59"/>
      <c r="D194" s="3"/>
      <c r="E194" s="3"/>
      <c r="F194" s="3"/>
      <c r="G194" s="3"/>
      <c r="H194" s="3"/>
      <c r="I194" s="3"/>
      <c r="J194" s="32"/>
      <c r="K194" s="32"/>
      <c r="L194" s="27"/>
      <c r="M194" s="33"/>
      <c r="N194" s="32"/>
      <c r="O194" s="33"/>
      <c r="P194" s="32"/>
      <c r="Q194" s="33"/>
      <c r="R194" s="33"/>
      <c r="S194" s="33"/>
      <c r="T194" s="31"/>
    </row>
    <row r="195" spans="1:20" x14ac:dyDescent="0.35">
      <c r="A195" s="3"/>
      <c r="B195" s="58"/>
      <c r="C195" s="59"/>
      <c r="D195" s="3"/>
      <c r="E195" s="3"/>
      <c r="F195" s="3"/>
      <c r="G195" s="3"/>
      <c r="H195" s="3"/>
      <c r="I195" s="3"/>
      <c r="J195" s="32"/>
      <c r="K195" s="32"/>
      <c r="L195" s="27"/>
      <c r="M195" s="33"/>
      <c r="N195" s="32"/>
      <c r="O195" s="33"/>
      <c r="P195" s="32"/>
      <c r="Q195" s="33"/>
      <c r="R195" s="33"/>
      <c r="S195" s="33"/>
      <c r="T195" s="31"/>
    </row>
    <row r="196" spans="1:20" x14ac:dyDescent="0.35">
      <c r="A196" s="3"/>
      <c r="B196" s="58"/>
      <c r="C196" s="59"/>
      <c r="D196" s="3"/>
      <c r="E196" s="3"/>
      <c r="F196" s="3"/>
      <c r="G196" s="3"/>
      <c r="H196" s="3"/>
      <c r="I196" s="3"/>
      <c r="J196" s="32"/>
      <c r="K196" s="32"/>
      <c r="L196" s="27"/>
      <c r="M196" s="33"/>
      <c r="N196" s="32"/>
      <c r="O196" s="33"/>
      <c r="P196" s="32"/>
      <c r="Q196" s="33"/>
      <c r="R196" s="33"/>
      <c r="S196" s="33"/>
      <c r="T196" s="31"/>
    </row>
    <row r="197" spans="1:20" x14ac:dyDescent="0.35">
      <c r="A197" s="3"/>
      <c r="B197" s="58"/>
      <c r="C197" s="59"/>
      <c r="D197" s="3"/>
      <c r="E197" s="3"/>
      <c r="F197" s="3"/>
      <c r="G197" s="3"/>
      <c r="H197" s="3"/>
      <c r="I197" s="3"/>
      <c r="J197" s="32"/>
      <c r="K197" s="32"/>
      <c r="L197" s="27"/>
      <c r="M197" s="33"/>
      <c r="N197" s="32"/>
      <c r="O197" s="33"/>
      <c r="P197" s="32"/>
      <c r="Q197" s="33"/>
      <c r="R197" s="33"/>
      <c r="S197" s="33"/>
      <c r="T197" s="31"/>
    </row>
    <row r="198" spans="1:20" x14ac:dyDescent="0.35">
      <c r="A198" s="66"/>
      <c r="B198" s="67"/>
      <c r="C198" s="68"/>
      <c r="D198" s="66"/>
      <c r="E198" s="66"/>
      <c r="F198" s="66"/>
      <c r="G198" s="66"/>
      <c r="H198" s="66"/>
      <c r="I198" s="66"/>
      <c r="J198" s="51"/>
      <c r="K198" s="51"/>
      <c r="L198" s="48"/>
      <c r="M198" s="52"/>
      <c r="N198" s="51"/>
      <c r="O198" s="52"/>
      <c r="P198" s="51"/>
      <c r="Q198" s="52"/>
      <c r="R198" s="52"/>
      <c r="S198" s="52"/>
      <c r="T198" s="54"/>
    </row>
    <row r="199" spans="1:20" x14ac:dyDescent="0.35">
      <c r="A199" s="66"/>
      <c r="B199" s="67"/>
      <c r="C199" s="68"/>
      <c r="D199" s="66"/>
      <c r="E199" s="66"/>
      <c r="F199" s="66"/>
      <c r="G199" s="66"/>
      <c r="H199" s="66"/>
      <c r="I199" s="66"/>
      <c r="J199" s="51"/>
      <c r="K199" s="51"/>
      <c r="L199" s="48"/>
      <c r="M199" s="52"/>
      <c r="N199" s="51"/>
      <c r="O199" s="52"/>
      <c r="P199" s="51"/>
      <c r="Q199" s="52"/>
      <c r="R199" s="52"/>
      <c r="S199" s="52"/>
      <c r="T199" s="54"/>
    </row>
    <row r="200" spans="1:20" x14ac:dyDescent="0.35">
      <c r="A200" s="66"/>
      <c r="B200" s="67"/>
      <c r="C200" s="68"/>
      <c r="D200" s="66"/>
      <c r="E200" s="66"/>
      <c r="F200" s="66"/>
      <c r="G200" s="66"/>
      <c r="H200" s="66"/>
      <c r="I200" s="66"/>
      <c r="J200" s="51"/>
      <c r="K200" s="51"/>
      <c r="L200" s="48"/>
      <c r="M200" s="52"/>
      <c r="N200" s="51"/>
      <c r="O200" s="52"/>
      <c r="P200" s="51"/>
      <c r="Q200" s="52"/>
      <c r="R200" s="52"/>
      <c r="S200" s="52"/>
      <c r="T200" s="54"/>
    </row>
    <row r="201" spans="1:20" x14ac:dyDescent="0.35">
      <c r="A201" s="66"/>
      <c r="B201" s="67"/>
      <c r="C201" s="68"/>
      <c r="D201" s="66"/>
      <c r="E201" s="66"/>
      <c r="F201" s="66"/>
      <c r="G201" s="66"/>
      <c r="H201" s="66"/>
      <c r="I201" s="66"/>
      <c r="J201" s="51"/>
      <c r="K201" s="51"/>
      <c r="L201" s="48"/>
      <c r="M201" s="52"/>
      <c r="N201" s="51"/>
      <c r="O201" s="52"/>
      <c r="P201" s="51"/>
      <c r="Q201" s="52"/>
      <c r="R201" s="52"/>
      <c r="S201" s="52"/>
      <c r="T201" s="54"/>
    </row>
    <row r="202" spans="1:20" x14ac:dyDescent="0.35">
      <c r="A202" s="66"/>
      <c r="B202" s="67"/>
      <c r="C202" s="68"/>
      <c r="D202" s="66"/>
      <c r="E202" s="66"/>
      <c r="F202" s="66"/>
      <c r="G202" s="66"/>
      <c r="H202" s="66"/>
      <c r="I202" s="66"/>
      <c r="J202" s="51"/>
      <c r="K202" s="51"/>
      <c r="L202" s="48"/>
      <c r="M202" s="52"/>
      <c r="N202" s="51"/>
      <c r="O202" s="52"/>
      <c r="P202" s="51"/>
      <c r="Q202" s="52"/>
      <c r="R202" s="52"/>
      <c r="S202" s="52"/>
      <c r="T202" s="54"/>
    </row>
    <row r="203" spans="1:20" x14ac:dyDescent="0.35">
      <c r="A203" s="3"/>
      <c r="B203" s="58"/>
      <c r="C203" s="59"/>
      <c r="D203" s="3"/>
      <c r="E203" s="3"/>
      <c r="F203" s="3"/>
      <c r="G203" s="3"/>
      <c r="H203" s="3"/>
      <c r="I203" s="3"/>
      <c r="J203" s="32"/>
      <c r="K203" s="32"/>
      <c r="L203" s="27"/>
      <c r="M203" s="33"/>
      <c r="N203" s="32"/>
      <c r="O203" s="33"/>
      <c r="P203" s="32"/>
      <c r="Q203" s="33"/>
      <c r="R203" s="33"/>
      <c r="S203" s="33"/>
      <c r="T203" s="31"/>
    </row>
    <row r="204" spans="1:20" x14ac:dyDescent="0.35">
      <c r="A204" s="3"/>
      <c r="B204" s="58"/>
      <c r="C204" s="59"/>
      <c r="D204" s="3"/>
      <c r="E204" s="3"/>
      <c r="F204" s="3"/>
      <c r="G204" s="3"/>
      <c r="H204" s="3"/>
      <c r="I204" s="3"/>
      <c r="J204" s="32"/>
      <c r="K204" s="32"/>
      <c r="L204" s="27"/>
      <c r="M204" s="33"/>
      <c r="N204" s="32"/>
      <c r="O204" s="33"/>
      <c r="P204" s="32"/>
      <c r="Q204" s="33"/>
      <c r="R204" s="33"/>
      <c r="S204" s="33"/>
      <c r="T204" s="31"/>
    </row>
    <row r="205" spans="1:20" x14ac:dyDescent="0.35">
      <c r="A205" s="3"/>
      <c r="B205" s="58"/>
      <c r="C205" s="59"/>
      <c r="D205" s="3"/>
      <c r="E205" s="3"/>
      <c r="F205" s="3"/>
      <c r="G205" s="3"/>
      <c r="H205" s="3"/>
      <c r="I205" s="3"/>
      <c r="J205" s="32"/>
      <c r="K205" s="32"/>
      <c r="L205" s="27"/>
      <c r="M205" s="33"/>
      <c r="N205" s="32"/>
      <c r="O205" s="33"/>
      <c r="P205" s="32"/>
      <c r="Q205" s="33"/>
      <c r="R205" s="33"/>
      <c r="S205" s="33"/>
      <c r="T205" s="31"/>
    </row>
    <row r="206" spans="1:20" x14ac:dyDescent="0.35">
      <c r="A206" s="3"/>
      <c r="B206" s="58"/>
      <c r="C206" s="59"/>
      <c r="D206" s="3"/>
      <c r="E206" s="3"/>
      <c r="F206" s="3"/>
      <c r="G206" s="3"/>
      <c r="H206" s="3"/>
      <c r="I206" s="3"/>
      <c r="J206" s="32"/>
      <c r="K206" s="32"/>
      <c r="L206" s="27"/>
      <c r="M206" s="33"/>
      <c r="N206" s="32"/>
      <c r="O206" s="33"/>
      <c r="P206" s="32"/>
      <c r="Q206" s="33"/>
      <c r="R206" s="33"/>
      <c r="S206" s="33"/>
      <c r="T206" s="31"/>
    </row>
    <row r="207" spans="1:20" x14ac:dyDescent="0.35">
      <c r="A207" s="3"/>
      <c r="B207" s="58"/>
      <c r="C207" s="59"/>
      <c r="D207" s="3"/>
      <c r="E207" s="3"/>
      <c r="F207" s="3"/>
      <c r="G207" s="3"/>
      <c r="H207" s="3"/>
      <c r="I207" s="3"/>
      <c r="J207" s="32"/>
      <c r="K207" s="32"/>
      <c r="L207" s="27"/>
      <c r="M207" s="33"/>
      <c r="N207" s="32"/>
      <c r="O207" s="33"/>
      <c r="P207" s="32"/>
      <c r="Q207" s="33"/>
      <c r="R207" s="33"/>
      <c r="S207" s="33"/>
      <c r="T207" s="31"/>
    </row>
    <row r="208" spans="1:20" x14ac:dyDescent="0.35">
      <c r="A208" s="3"/>
      <c r="B208" s="58"/>
      <c r="C208" s="59"/>
      <c r="D208" s="3"/>
      <c r="E208" s="3"/>
      <c r="F208" s="3"/>
      <c r="G208" s="3"/>
      <c r="H208" s="3"/>
      <c r="I208" s="3"/>
      <c r="J208" s="32"/>
      <c r="K208" s="32"/>
      <c r="L208" s="27"/>
      <c r="M208" s="33"/>
      <c r="N208" s="32"/>
      <c r="O208" s="33"/>
      <c r="P208" s="32"/>
      <c r="Q208" s="33"/>
      <c r="R208" s="33"/>
      <c r="S208" s="33"/>
      <c r="T208" s="31"/>
    </row>
    <row r="209" spans="1:20" x14ac:dyDescent="0.35">
      <c r="A209" s="3"/>
      <c r="B209" s="58"/>
      <c r="C209" s="59"/>
      <c r="D209" s="3"/>
      <c r="E209" s="3"/>
      <c r="F209" s="3"/>
      <c r="G209" s="3"/>
      <c r="H209" s="3"/>
      <c r="I209" s="3"/>
      <c r="J209" s="32"/>
      <c r="K209" s="32"/>
      <c r="L209" s="27"/>
      <c r="M209" s="33"/>
      <c r="N209" s="32"/>
      <c r="O209" s="33"/>
      <c r="P209" s="32"/>
      <c r="Q209" s="33"/>
      <c r="R209" s="33"/>
      <c r="S209" s="33"/>
      <c r="T209" s="31"/>
    </row>
    <row r="210" spans="1:20" x14ac:dyDescent="0.35">
      <c r="A210" s="3"/>
      <c r="B210" s="58"/>
      <c r="C210" s="59"/>
      <c r="D210" s="3"/>
      <c r="E210" s="3"/>
      <c r="F210" s="3"/>
      <c r="G210" s="3"/>
      <c r="H210" s="3"/>
      <c r="I210" s="3"/>
      <c r="J210" s="32"/>
      <c r="K210" s="32"/>
      <c r="L210" s="27"/>
      <c r="M210" s="33"/>
      <c r="N210" s="32"/>
      <c r="O210" s="33"/>
      <c r="P210" s="32"/>
      <c r="Q210" s="33"/>
      <c r="R210" s="33"/>
      <c r="S210" s="33"/>
      <c r="T210" s="31"/>
    </row>
    <row r="211" spans="1:20" x14ac:dyDescent="0.35">
      <c r="A211" s="3"/>
      <c r="B211" s="58"/>
      <c r="C211" s="59"/>
      <c r="D211" s="3"/>
      <c r="E211" s="3"/>
      <c r="F211" s="3"/>
      <c r="G211" s="3"/>
      <c r="H211" s="3"/>
      <c r="I211" s="3"/>
      <c r="J211" s="32"/>
      <c r="K211" s="32"/>
      <c r="L211" s="27"/>
      <c r="M211" s="33"/>
      <c r="N211" s="32"/>
      <c r="O211" s="33"/>
      <c r="P211" s="32"/>
      <c r="Q211" s="33"/>
      <c r="R211" s="33"/>
      <c r="S211" s="33"/>
      <c r="T211" s="31"/>
    </row>
    <row r="212" spans="1:20" x14ac:dyDescent="0.35">
      <c r="A212" s="3"/>
      <c r="B212" s="58"/>
      <c r="C212" s="59"/>
      <c r="D212" s="3"/>
      <c r="E212" s="3"/>
      <c r="F212" s="3"/>
      <c r="G212" s="3"/>
      <c r="H212" s="3"/>
      <c r="I212" s="3"/>
      <c r="J212" s="32"/>
      <c r="K212" s="32"/>
      <c r="L212" s="27"/>
      <c r="M212" s="33"/>
      <c r="N212" s="32"/>
      <c r="O212" s="33"/>
      <c r="P212" s="32"/>
      <c r="Q212" s="33"/>
      <c r="R212" s="33"/>
      <c r="S212" s="33"/>
      <c r="T212" s="31"/>
    </row>
    <row r="213" spans="1:20" x14ac:dyDescent="0.35">
      <c r="A213" s="3"/>
      <c r="B213" s="58"/>
      <c r="C213" s="59"/>
      <c r="D213" s="3"/>
      <c r="E213" s="3"/>
      <c r="F213" s="3"/>
      <c r="G213" s="3"/>
      <c r="H213" s="3"/>
      <c r="I213" s="3"/>
      <c r="J213" s="32"/>
      <c r="K213" s="32"/>
      <c r="L213" s="27"/>
      <c r="M213" s="33"/>
      <c r="N213" s="32"/>
      <c r="O213" s="33"/>
      <c r="P213" s="32"/>
      <c r="Q213" s="33"/>
      <c r="R213" s="33"/>
      <c r="S213" s="33"/>
      <c r="T213" s="31"/>
    </row>
    <row r="214" spans="1:20" x14ac:dyDescent="0.35">
      <c r="A214" s="3"/>
      <c r="B214" s="58"/>
      <c r="C214" s="59"/>
      <c r="D214" s="3"/>
      <c r="E214" s="3"/>
      <c r="F214" s="3"/>
      <c r="G214" s="3"/>
      <c r="H214" s="3"/>
      <c r="I214" s="3"/>
      <c r="J214" s="32"/>
      <c r="K214" s="32"/>
      <c r="L214" s="27"/>
      <c r="M214" s="33"/>
      <c r="N214" s="32"/>
      <c r="O214" s="33"/>
      <c r="P214" s="32"/>
      <c r="Q214" s="33"/>
      <c r="R214" s="33"/>
      <c r="S214" s="33"/>
      <c r="T214" s="31"/>
    </row>
    <row r="215" spans="1:20" x14ac:dyDescent="0.35">
      <c r="A215" s="3"/>
      <c r="B215" s="58"/>
      <c r="C215" s="59"/>
      <c r="D215" s="3"/>
      <c r="E215" s="3"/>
      <c r="F215" s="3"/>
      <c r="G215" s="3"/>
      <c r="H215" s="3"/>
      <c r="I215" s="3"/>
      <c r="J215" s="32"/>
      <c r="K215" s="32"/>
      <c r="L215" s="27"/>
      <c r="M215" s="33"/>
      <c r="N215" s="32"/>
      <c r="O215" s="33"/>
      <c r="P215" s="32"/>
      <c r="Q215" s="33"/>
      <c r="R215" s="33"/>
      <c r="S215" s="33"/>
      <c r="T215" s="31"/>
    </row>
    <row r="216" spans="1:20" x14ac:dyDescent="0.35">
      <c r="A216" s="3"/>
      <c r="B216" s="58"/>
      <c r="C216" s="59"/>
      <c r="D216" s="3"/>
      <c r="E216" s="3"/>
      <c r="F216" s="3"/>
      <c r="G216" s="3"/>
      <c r="H216" s="3"/>
      <c r="I216" s="3"/>
      <c r="J216" s="32"/>
      <c r="K216" s="32"/>
      <c r="L216" s="27"/>
      <c r="M216" s="33"/>
      <c r="N216" s="32"/>
      <c r="O216" s="33"/>
      <c r="P216" s="32"/>
      <c r="Q216" s="33"/>
      <c r="R216" s="33"/>
      <c r="S216" s="33"/>
      <c r="T216" s="31"/>
    </row>
    <row r="217" spans="1:20" x14ac:dyDescent="0.35">
      <c r="A217" s="3"/>
      <c r="B217" s="58"/>
      <c r="C217" s="59"/>
      <c r="D217" s="3"/>
      <c r="E217" s="3"/>
      <c r="F217" s="3"/>
      <c r="G217" s="3"/>
      <c r="H217" s="3"/>
      <c r="I217" s="3"/>
      <c r="J217" s="32"/>
      <c r="K217" s="32"/>
      <c r="L217" s="27"/>
      <c r="M217" s="33"/>
      <c r="N217" s="32"/>
      <c r="O217" s="33"/>
      <c r="P217" s="32"/>
      <c r="Q217" s="33"/>
      <c r="R217" s="33"/>
      <c r="S217" s="33"/>
      <c r="T217" s="31"/>
    </row>
    <row r="218" spans="1:20" x14ac:dyDescent="0.35">
      <c r="A218" s="3"/>
      <c r="B218" s="58"/>
      <c r="C218" s="59"/>
      <c r="D218" s="3"/>
      <c r="E218" s="3"/>
      <c r="F218" s="3"/>
      <c r="G218" s="3"/>
      <c r="H218" s="3"/>
      <c r="I218" s="3"/>
      <c r="J218" s="32"/>
      <c r="K218" s="32"/>
      <c r="L218" s="27"/>
      <c r="M218" s="33"/>
      <c r="N218" s="32"/>
      <c r="O218" s="33"/>
      <c r="P218" s="32"/>
      <c r="Q218" s="33"/>
      <c r="R218" s="33"/>
      <c r="S218" s="33"/>
      <c r="T218" s="31"/>
    </row>
    <row r="219" spans="1:20" x14ac:dyDescent="0.35">
      <c r="A219" s="3"/>
      <c r="B219" s="58"/>
      <c r="C219" s="59"/>
      <c r="D219" s="3"/>
      <c r="E219" s="3"/>
      <c r="F219" s="3"/>
      <c r="G219" s="3"/>
      <c r="H219" s="3"/>
      <c r="I219" s="3"/>
      <c r="J219" s="32"/>
      <c r="K219" s="32"/>
      <c r="L219" s="27"/>
      <c r="M219" s="33"/>
      <c r="N219" s="32"/>
      <c r="O219" s="33"/>
      <c r="P219" s="32"/>
      <c r="Q219" s="33"/>
      <c r="R219" s="33"/>
      <c r="S219" s="33"/>
      <c r="T219" s="31"/>
    </row>
    <row r="220" spans="1:20" x14ac:dyDescent="0.35">
      <c r="A220" s="3"/>
      <c r="B220" s="58"/>
      <c r="C220" s="59"/>
      <c r="D220" s="3"/>
      <c r="E220" s="3"/>
      <c r="F220" s="3"/>
      <c r="G220" s="3"/>
      <c r="H220" s="3"/>
      <c r="I220" s="3"/>
      <c r="J220" s="32"/>
      <c r="K220" s="32"/>
      <c r="L220" s="27"/>
      <c r="M220" s="33"/>
      <c r="N220" s="32"/>
      <c r="O220" s="33"/>
      <c r="P220" s="32"/>
      <c r="Q220" s="33"/>
      <c r="R220" s="33"/>
      <c r="S220" s="33"/>
      <c r="T220" s="31"/>
    </row>
    <row r="221" spans="1:20" x14ac:dyDescent="0.35">
      <c r="A221" s="3"/>
      <c r="B221" s="58"/>
      <c r="C221" s="59"/>
      <c r="D221" s="3"/>
      <c r="E221" s="3"/>
      <c r="F221" s="3"/>
      <c r="G221" s="3"/>
      <c r="H221" s="3"/>
      <c r="I221" s="3"/>
      <c r="J221" s="32"/>
      <c r="K221" s="32"/>
      <c r="L221" s="27"/>
      <c r="M221" s="33"/>
      <c r="N221" s="32"/>
      <c r="O221" s="33"/>
      <c r="P221" s="32"/>
      <c r="Q221" s="33"/>
      <c r="R221" s="33"/>
      <c r="S221" s="33"/>
      <c r="T221" s="31"/>
    </row>
    <row r="222" spans="1:20" x14ac:dyDescent="0.35">
      <c r="A222" s="3"/>
      <c r="B222" s="58"/>
      <c r="C222" s="59"/>
      <c r="D222" s="3"/>
      <c r="E222" s="3"/>
      <c r="F222" s="3"/>
      <c r="G222" s="3"/>
      <c r="H222" s="3"/>
      <c r="I222" s="3"/>
      <c r="J222" s="32"/>
      <c r="K222" s="32"/>
      <c r="L222" s="27"/>
      <c r="M222" s="33"/>
      <c r="N222" s="32"/>
      <c r="O222" s="33"/>
      <c r="P222" s="32"/>
      <c r="Q222" s="33"/>
      <c r="R222" s="33"/>
      <c r="S222" s="33"/>
      <c r="T222" s="31"/>
    </row>
    <row r="223" spans="1:20" x14ac:dyDescent="0.35">
      <c r="A223" s="3"/>
      <c r="B223" s="58"/>
      <c r="C223" s="59"/>
      <c r="D223" s="3"/>
      <c r="E223" s="3"/>
      <c r="F223" s="3"/>
      <c r="G223" s="3"/>
      <c r="H223" s="3"/>
      <c r="I223" s="3"/>
      <c r="J223" s="32"/>
      <c r="K223" s="32"/>
      <c r="L223" s="27"/>
      <c r="M223" s="33"/>
      <c r="N223" s="32"/>
      <c r="O223" s="33"/>
      <c r="P223" s="32"/>
      <c r="Q223" s="33"/>
      <c r="R223" s="33"/>
      <c r="S223" s="33"/>
      <c r="T223" s="31"/>
    </row>
    <row r="224" spans="1:20" x14ac:dyDescent="0.35">
      <c r="A224" s="3"/>
      <c r="B224" s="58"/>
      <c r="C224" s="59"/>
      <c r="D224" s="3"/>
      <c r="E224" s="3"/>
      <c r="F224" s="3"/>
      <c r="G224" s="3"/>
      <c r="H224" s="3"/>
      <c r="I224" s="3"/>
      <c r="J224" s="32"/>
      <c r="K224" s="32"/>
      <c r="L224" s="27"/>
      <c r="M224" s="33"/>
      <c r="N224" s="32"/>
      <c r="O224" s="33"/>
      <c r="P224" s="32"/>
      <c r="Q224" s="33"/>
      <c r="R224" s="33"/>
      <c r="S224" s="33"/>
      <c r="T224" s="31"/>
    </row>
    <row r="225" spans="1:20" x14ac:dyDescent="0.35">
      <c r="A225" s="3"/>
      <c r="B225" s="58"/>
      <c r="C225" s="59"/>
      <c r="D225" s="3"/>
      <c r="E225" s="3"/>
      <c r="F225" s="3"/>
      <c r="G225" s="3"/>
      <c r="H225" s="3"/>
      <c r="I225" s="3"/>
      <c r="J225" s="32"/>
      <c r="K225" s="32"/>
      <c r="L225" s="27"/>
      <c r="M225" s="33"/>
      <c r="N225" s="32"/>
      <c r="O225" s="33"/>
      <c r="P225" s="32"/>
      <c r="Q225" s="33"/>
      <c r="R225" s="33"/>
      <c r="S225" s="33"/>
      <c r="T225" s="31"/>
    </row>
    <row r="226" spans="1:20" x14ac:dyDescent="0.35">
      <c r="A226" s="3"/>
      <c r="B226" s="58"/>
      <c r="C226" s="59"/>
      <c r="D226" s="3"/>
      <c r="E226" s="3"/>
      <c r="F226" s="3"/>
      <c r="G226" s="3"/>
      <c r="H226" s="3"/>
      <c r="I226" s="3"/>
      <c r="J226" s="32"/>
      <c r="K226" s="32"/>
      <c r="L226" s="27"/>
      <c r="M226" s="33"/>
      <c r="N226" s="32"/>
      <c r="O226" s="33"/>
      <c r="P226" s="32"/>
      <c r="Q226" s="33"/>
      <c r="R226" s="33"/>
      <c r="S226" s="33"/>
      <c r="T226" s="31"/>
    </row>
    <row r="227" spans="1:20" x14ac:dyDescent="0.35">
      <c r="A227" s="3"/>
      <c r="B227" s="58"/>
      <c r="C227" s="59"/>
      <c r="D227" s="3"/>
      <c r="E227" s="3"/>
      <c r="F227" s="3"/>
      <c r="G227" s="3"/>
      <c r="H227" s="3"/>
      <c r="I227" s="3"/>
      <c r="J227" s="32"/>
      <c r="K227" s="32"/>
      <c r="L227" s="27"/>
      <c r="M227" s="33"/>
      <c r="N227" s="32"/>
      <c r="O227" s="33"/>
      <c r="P227" s="32"/>
      <c r="Q227" s="33"/>
      <c r="R227" s="33"/>
      <c r="S227" s="33"/>
      <c r="T227" s="31"/>
    </row>
    <row r="228" spans="1:20" x14ac:dyDescent="0.35">
      <c r="A228" s="3"/>
      <c r="B228" s="58"/>
      <c r="C228" s="59"/>
      <c r="D228" s="3"/>
      <c r="E228" s="3"/>
      <c r="F228" s="3"/>
      <c r="G228" s="3"/>
      <c r="H228" s="3"/>
      <c r="I228" s="3"/>
      <c r="J228" s="32"/>
      <c r="K228" s="32"/>
      <c r="L228" s="27"/>
      <c r="M228" s="33"/>
      <c r="N228" s="32"/>
      <c r="O228" s="33"/>
      <c r="P228" s="32"/>
      <c r="Q228" s="33"/>
      <c r="R228" s="33"/>
      <c r="S228" s="33"/>
      <c r="T228" s="31"/>
    </row>
    <row r="229" spans="1:20" x14ac:dyDescent="0.35">
      <c r="A229" s="3"/>
      <c r="B229" s="58"/>
      <c r="C229" s="59"/>
      <c r="D229" s="3"/>
      <c r="E229" s="3"/>
      <c r="F229" s="3"/>
      <c r="G229" s="3"/>
      <c r="H229" s="3"/>
      <c r="I229" s="3"/>
      <c r="J229" s="32"/>
      <c r="K229" s="32"/>
      <c r="L229" s="27"/>
      <c r="M229" s="33"/>
      <c r="N229" s="32"/>
      <c r="O229" s="33"/>
      <c r="P229" s="32"/>
      <c r="Q229" s="33"/>
      <c r="R229" s="33"/>
      <c r="S229" s="33"/>
      <c r="T229" s="31"/>
    </row>
    <row r="230" spans="1:20" x14ac:dyDescent="0.35">
      <c r="A230" s="3"/>
      <c r="B230" s="58"/>
      <c r="C230" s="59"/>
      <c r="D230" s="3"/>
      <c r="E230" s="3"/>
      <c r="F230" s="3"/>
      <c r="G230" s="3"/>
      <c r="H230" s="3"/>
      <c r="I230" s="3"/>
      <c r="J230" s="32"/>
      <c r="K230" s="32"/>
      <c r="L230" s="27"/>
      <c r="M230" s="33"/>
      <c r="N230" s="32"/>
      <c r="O230" s="33"/>
      <c r="P230" s="32"/>
      <c r="Q230" s="33"/>
      <c r="R230" s="33"/>
      <c r="S230" s="33"/>
      <c r="T230" s="31"/>
    </row>
    <row r="231" spans="1:20" x14ac:dyDescent="0.35">
      <c r="A231" s="3"/>
      <c r="B231" s="58"/>
      <c r="C231" s="59"/>
      <c r="D231" s="3"/>
      <c r="E231" s="3"/>
      <c r="F231" s="3"/>
      <c r="G231" s="3"/>
      <c r="H231" s="3"/>
      <c r="I231" s="3"/>
      <c r="J231" s="32"/>
      <c r="K231" s="32"/>
      <c r="L231" s="27"/>
      <c r="M231" s="33"/>
      <c r="N231" s="32"/>
      <c r="O231" s="33"/>
      <c r="P231" s="32"/>
      <c r="Q231" s="33"/>
      <c r="R231" s="33"/>
      <c r="S231" s="33"/>
      <c r="T231" s="31"/>
    </row>
    <row r="232" spans="1:20" x14ac:dyDescent="0.35">
      <c r="A232" s="3"/>
      <c r="B232" s="58"/>
      <c r="C232" s="59"/>
      <c r="D232" s="3"/>
      <c r="E232" s="3"/>
      <c r="F232" s="3"/>
      <c r="G232" s="3"/>
      <c r="H232" s="3"/>
      <c r="I232" s="3"/>
      <c r="J232" s="32"/>
      <c r="K232" s="32"/>
      <c r="L232" s="27"/>
      <c r="M232" s="33"/>
      <c r="N232" s="32"/>
      <c r="O232" s="33"/>
      <c r="P232" s="32"/>
      <c r="Q232" s="33"/>
      <c r="R232" s="33"/>
      <c r="S232" s="33"/>
      <c r="T232" s="31"/>
    </row>
    <row r="233" spans="1:20" x14ac:dyDescent="0.35">
      <c r="A233" s="3"/>
      <c r="B233" s="58"/>
      <c r="C233" s="59"/>
      <c r="D233" s="3"/>
      <c r="E233" s="3"/>
      <c r="F233" s="3"/>
      <c r="G233" s="3"/>
      <c r="H233" s="3"/>
      <c r="I233" s="3"/>
      <c r="J233" s="32"/>
      <c r="K233" s="32"/>
      <c r="L233" s="27"/>
      <c r="M233" s="33"/>
      <c r="N233" s="32"/>
      <c r="O233" s="33"/>
      <c r="P233" s="32"/>
      <c r="Q233" s="33"/>
      <c r="R233" s="33"/>
      <c r="S233" s="33"/>
      <c r="T233" s="31"/>
    </row>
    <row r="234" spans="1:20" x14ac:dyDescent="0.35">
      <c r="A234" s="3"/>
      <c r="B234" s="58"/>
      <c r="C234" s="59"/>
      <c r="D234" s="3"/>
      <c r="E234" s="3"/>
      <c r="F234" s="3"/>
      <c r="G234" s="3"/>
      <c r="H234" s="3"/>
      <c r="I234" s="3"/>
      <c r="J234" s="32"/>
      <c r="K234" s="32"/>
      <c r="L234" s="27"/>
      <c r="M234" s="33"/>
      <c r="N234" s="32"/>
      <c r="O234" s="33"/>
      <c r="P234" s="32"/>
      <c r="Q234" s="33"/>
      <c r="R234" s="33"/>
      <c r="S234" s="33"/>
      <c r="T234" s="31"/>
    </row>
    <row r="235" spans="1:20" x14ac:dyDescent="0.35">
      <c r="A235" s="3"/>
      <c r="B235" s="58"/>
      <c r="C235" s="59"/>
      <c r="D235" s="3"/>
      <c r="E235" s="3"/>
      <c r="F235" s="3"/>
      <c r="G235" s="3"/>
      <c r="H235" s="3"/>
      <c r="I235" s="3"/>
      <c r="J235" s="32"/>
      <c r="K235" s="32"/>
      <c r="L235" s="27"/>
      <c r="M235" s="33"/>
      <c r="N235" s="32"/>
      <c r="O235" s="33"/>
      <c r="P235" s="32"/>
      <c r="Q235" s="33"/>
      <c r="R235" s="33"/>
      <c r="S235" s="33"/>
      <c r="T235" s="31"/>
    </row>
    <row r="236" spans="1:20" x14ac:dyDescent="0.35">
      <c r="A236" s="3"/>
      <c r="B236" s="58"/>
      <c r="C236" s="59"/>
      <c r="D236" s="3"/>
      <c r="E236" s="3"/>
      <c r="F236" s="3"/>
      <c r="G236" s="3"/>
      <c r="H236" s="3"/>
      <c r="I236" s="3"/>
      <c r="J236" s="32"/>
      <c r="K236" s="32"/>
      <c r="L236" s="27"/>
      <c r="M236" s="33"/>
      <c r="N236" s="32"/>
      <c r="O236" s="33"/>
      <c r="P236" s="32"/>
      <c r="Q236" s="33"/>
      <c r="R236" s="33"/>
      <c r="S236" s="33"/>
      <c r="T236" s="31"/>
    </row>
    <row r="237" spans="1:20" x14ac:dyDescent="0.35">
      <c r="A237" s="3"/>
      <c r="B237" s="58"/>
      <c r="C237" s="59"/>
      <c r="D237" s="3"/>
      <c r="E237" s="3"/>
      <c r="F237" s="3"/>
      <c r="G237" s="3"/>
      <c r="H237" s="3"/>
      <c r="I237" s="3"/>
      <c r="J237" s="32"/>
      <c r="K237" s="32"/>
      <c r="L237" s="27"/>
      <c r="M237" s="33"/>
      <c r="N237" s="32"/>
      <c r="O237" s="33"/>
      <c r="P237" s="32"/>
      <c r="Q237" s="33"/>
      <c r="R237" s="33"/>
      <c r="S237" s="33"/>
      <c r="T237" s="31"/>
    </row>
    <row r="238" spans="1:20" x14ac:dyDescent="0.35">
      <c r="A238" s="3"/>
      <c r="B238" s="58"/>
      <c r="C238" s="59"/>
      <c r="D238" s="3"/>
      <c r="E238" s="3"/>
      <c r="F238" s="3"/>
      <c r="G238" s="3"/>
      <c r="H238" s="3"/>
      <c r="I238" s="3"/>
      <c r="J238" s="32"/>
      <c r="K238" s="32"/>
      <c r="L238" s="27"/>
      <c r="M238" s="33"/>
      <c r="N238" s="32"/>
      <c r="O238" s="33"/>
      <c r="P238" s="32"/>
      <c r="Q238" s="33"/>
      <c r="R238" s="33"/>
      <c r="S238" s="33"/>
      <c r="T238" s="31"/>
    </row>
    <row r="239" spans="1:20" x14ac:dyDescent="0.35">
      <c r="A239" s="3"/>
      <c r="B239" s="58"/>
      <c r="C239" s="59"/>
      <c r="D239" s="3"/>
      <c r="E239" s="3"/>
      <c r="F239" s="3"/>
      <c r="G239" s="3"/>
      <c r="H239" s="3"/>
      <c r="I239" s="3"/>
      <c r="J239" s="32"/>
      <c r="K239" s="32"/>
      <c r="L239" s="27"/>
      <c r="M239" s="33"/>
      <c r="N239" s="32"/>
      <c r="O239" s="33"/>
      <c r="P239" s="32"/>
      <c r="Q239" s="33"/>
      <c r="R239" s="33"/>
      <c r="S239" s="33"/>
      <c r="T239" s="31"/>
    </row>
    <row r="240" spans="1:20" x14ac:dyDescent="0.35">
      <c r="A240" s="3"/>
      <c r="B240" s="58"/>
      <c r="C240" s="59"/>
      <c r="D240" s="3"/>
      <c r="E240" s="3"/>
      <c r="F240" s="3"/>
      <c r="G240" s="3"/>
      <c r="H240" s="3"/>
      <c r="I240" s="3"/>
      <c r="J240" s="32"/>
      <c r="K240" s="32"/>
      <c r="L240" s="27"/>
      <c r="M240" s="33"/>
      <c r="N240" s="32"/>
      <c r="O240" s="33"/>
      <c r="P240" s="32"/>
      <c r="Q240" s="33"/>
      <c r="R240" s="33"/>
      <c r="S240" s="33"/>
      <c r="T240" s="31"/>
    </row>
    <row r="241" spans="1:20" x14ac:dyDescent="0.35">
      <c r="A241" s="3"/>
      <c r="B241" s="58"/>
      <c r="C241" s="59"/>
      <c r="D241" s="3"/>
      <c r="E241" s="3"/>
      <c r="F241" s="3"/>
      <c r="G241" s="3"/>
      <c r="H241" s="3"/>
      <c r="I241" s="3"/>
      <c r="J241" s="32"/>
      <c r="K241" s="32"/>
      <c r="L241" s="27"/>
      <c r="M241" s="33"/>
      <c r="N241" s="32"/>
      <c r="O241" s="33"/>
      <c r="P241" s="32"/>
      <c r="Q241" s="33"/>
      <c r="R241" s="33"/>
      <c r="S241" s="33"/>
      <c r="T241" s="31"/>
    </row>
    <row r="242" spans="1:20" x14ac:dyDescent="0.35">
      <c r="A242" s="3"/>
      <c r="B242" s="58"/>
      <c r="C242" s="59"/>
      <c r="D242" s="3"/>
      <c r="E242" s="3"/>
      <c r="F242" s="3"/>
      <c r="G242" s="3"/>
      <c r="H242" s="3"/>
      <c r="I242" s="3"/>
      <c r="J242" s="32"/>
      <c r="K242" s="32"/>
      <c r="L242" s="27"/>
      <c r="M242" s="33"/>
      <c r="N242" s="32"/>
      <c r="O242" s="33"/>
      <c r="P242" s="32"/>
      <c r="Q242" s="33"/>
      <c r="R242" s="33"/>
      <c r="S242" s="33"/>
      <c r="T242" s="31"/>
    </row>
    <row r="243" spans="1:20" x14ac:dyDescent="0.35">
      <c r="A243" s="3"/>
      <c r="B243" s="58"/>
      <c r="C243" s="59"/>
      <c r="D243" s="3"/>
      <c r="E243" s="3"/>
      <c r="F243" s="3"/>
      <c r="G243" s="3"/>
      <c r="H243" s="3"/>
      <c r="I243" s="3"/>
      <c r="J243" s="32"/>
      <c r="K243" s="32"/>
      <c r="L243" s="27"/>
      <c r="M243" s="33"/>
      <c r="N243" s="32"/>
      <c r="O243" s="33"/>
      <c r="P243" s="32"/>
      <c r="Q243" s="33"/>
      <c r="R243" s="33"/>
      <c r="S243" s="33"/>
      <c r="T243" s="31"/>
    </row>
    <row r="244" spans="1:20" x14ac:dyDescent="0.35">
      <c r="A244" s="3"/>
      <c r="B244" s="58"/>
      <c r="C244" s="59"/>
      <c r="D244" s="3"/>
      <c r="E244" s="3"/>
      <c r="F244" s="3"/>
      <c r="G244" s="3"/>
      <c r="H244" s="3"/>
      <c r="I244" s="3"/>
      <c r="J244" s="32"/>
      <c r="K244" s="32"/>
      <c r="L244" s="27"/>
      <c r="M244" s="33"/>
      <c r="N244" s="32"/>
      <c r="O244" s="33"/>
      <c r="P244" s="32"/>
      <c r="Q244" s="33"/>
      <c r="R244" s="33"/>
      <c r="S244" s="33"/>
      <c r="T244" s="31"/>
    </row>
    <row r="245" spans="1:20" x14ac:dyDescent="0.35">
      <c r="A245" s="3"/>
      <c r="B245" s="58"/>
      <c r="C245" s="59"/>
      <c r="D245" s="3"/>
      <c r="E245" s="3"/>
      <c r="F245" s="3"/>
      <c r="G245" s="3"/>
      <c r="H245" s="3"/>
      <c r="I245" s="3"/>
      <c r="J245" s="32"/>
      <c r="K245" s="32"/>
      <c r="L245" s="27"/>
      <c r="M245" s="33"/>
      <c r="N245" s="32"/>
      <c r="O245" s="33"/>
      <c r="P245" s="32"/>
      <c r="Q245" s="33"/>
      <c r="R245" s="33"/>
      <c r="S245" s="33"/>
      <c r="T245" s="31"/>
    </row>
    <row r="246" spans="1:20" x14ac:dyDescent="0.35">
      <c r="A246" s="3"/>
      <c r="B246" s="58"/>
      <c r="C246" s="59"/>
      <c r="D246" s="3"/>
      <c r="E246" s="3"/>
      <c r="F246" s="3"/>
      <c r="G246" s="3"/>
      <c r="H246" s="3"/>
      <c r="I246" s="3"/>
      <c r="J246" s="32"/>
      <c r="K246" s="32"/>
      <c r="L246" s="27"/>
      <c r="M246" s="33"/>
      <c r="N246" s="32"/>
      <c r="O246" s="33"/>
      <c r="P246" s="32"/>
      <c r="Q246" s="33"/>
      <c r="R246" s="33"/>
      <c r="S246" s="33"/>
      <c r="T246" s="31"/>
    </row>
    <row r="247" spans="1:20" x14ac:dyDescent="0.35">
      <c r="A247" s="3"/>
      <c r="B247" s="58"/>
      <c r="C247" s="59"/>
      <c r="D247" s="3"/>
      <c r="E247" s="3"/>
      <c r="F247" s="3"/>
      <c r="G247" s="3"/>
      <c r="H247" s="3"/>
      <c r="I247" s="3"/>
      <c r="J247" s="32"/>
      <c r="K247" s="32"/>
      <c r="L247" s="27"/>
      <c r="M247" s="33"/>
      <c r="N247" s="32"/>
      <c r="O247" s="33"/>
      <c r="P247" s="32"/>
      <c r="Q247" s="33"/>
      <c r="R247" s="33"/>
      <c r="S247" s="33"/>
      <c r="T247" s="31"/>
    </row>
    <row r="248" spans="1:20" x14ac:dyDescent="0.35">
      <c r="A248" s="3"/>
      <c r="B248" s="58"/>
      <c r="C248" s="59"/>
      <c r="D248" s="3"/>
      <c r="E248" s="3"/>
      <c r="F248" s="3"/>
      <c r="G248" s="3"/>
      <c r="H248" s="3"/>
      <c r="I248" s="3"/>
      <c r="J248" s="32"/>
      <c r="K248" s="32"/>
      <c r="L248" s="27"/>
      <c r="M248" s="33"/>
      <c r="N248" s="32"/>
      <c r="O248" s="33"/>
      <c r="P248" s="32"/>
      <c r="Q248" s="33"/>
      <c r="R248" s="33"/>
      <c r="S248" s="33"/>
      <c r="T248" s="31"/>
    </row>
    <row r="249" spans="1:20" x14ac:dyDescent="0.35">
      <c r="A249" s="3"/>
      <c r="B249" s="58"/>
      <c r="C249" s="59"/>
      <c r="D249" s="3"/>
      <c r="E249" s="3"/>
      <c r="F249" s="3"/>
      <c r="G249" s="3"/>
      <c r="H249" s="3"/>
      <c r="I249" s="3"/>
      <c r="J249" s="32"/>
      <c r="K249" s="32"/>
      <c r="L249" s="27"/>
      <c r="M249" s="33"/>
      <c r="N249" s="32"/>
      <c r="O249" s="33"/>
      <c r="P249" s="32"/>
      <c r="Q249" s="33"/>
      <c r="R249" s="33"/>
      <c r="S249" s="33"/>
      <c r="T249" s="31"/>
    </row>
    <row r="250" spans="1:20" x14ac:dyDescent="0.35">
      <c r="A250" s="3"/>
      <c r="B250" s="58"/>
      <c r="C250" s="59"/>
      <c r="D250" s="3"/>
      <c r="E250" s="3"/>
      <c r="F250" s="3"/>
      <c r="G250" s="3"/>
      <c r="H250" s="3"/>
      <c r="I250" s="3"/>
      <c r="J250" s="32"/>
      <c r="K250" s="32"/>
      <c r="L250" s="27"/>
      <c r="M250" s="33"/>
      <c r="N250" s="32"/>
      <c r="O250" s="33"/>
      <c r="P250" s="32"/>
      <c r="Q250" s="33"/>
      <c r="R250" s="33"/>
      <c r="S250" s="33"/>
      <c r="T250" s="31"/>
    </row>
    <row r="251" spans="1:20" x14ac:dyDescent="0.35">
      <c r="A251" s="3"/>
      <c r="B251" s="58"/>
      <c r="C251" s="59"/>
      <c r="D251" s="3"/>
      <c r="E251" s="3"/>
      <c r="F251" s="3"/>
      <c r="G251" s="3"/>
      <c r="H251" s="3"/>
      <c r="I251" s="3"/>
      <c r="J251" s="32"/>
      <c r="K251" s="32"/>
      <c r="L251" s="27"/>
      <c r="M251" s="33"/>
      <c r="N251" s="32"/>
      <c r="O251" s="33"/>
      <c r="P251" s="32"/>
      <c r="Q251" s="33"/>
      <c r="R251" s="33"/>
      <c r="S251" s="33"/>
      <c r="T251" s="31"/>
    </row>
    <row r="252" spans="1:20" x14ac:dyDescent="0.35">
      <c r="A252" s="3"/>
      <c r="B252" s="58"/>
      <c r="C252" s="59"/>
      <c r="D252" s="3"/>
      <c r="E252" s="3"/>
      <c r="F252" s="3"/>
      <c r="G252" s="3"/>
      <c r="H252" s="3"/>
      <c r="I252" s="3"/>
      <c r="J252" s="32"/>
      <c r="K252" s="32"/>
      <c r="L252" s="27"/>
      <c r="M252" s="33"/>
      <c r="N252" s="32"/>
      <c r="O252" s="33"/>
      <c r="P252" s="32"/>
      <c r="Q252" s="33"/>
      <c r="R252" s="33"/>
      <c r="S252" s="33"/>
      <c r="T252" s="31"/>
    </row>
    <row r="253" spans="1:20" x14ac:dyDescent="0.35">
      <c r="A253" s="3"/>
      <c r="B253" s="58"/>
      <c r="C253" s="59"/>
      <c r="D253" s="3"/>
      <c r="E253" s="3"/>
      <c r="F253" s="3"/>
      <c r="G253" s="3"/>
      <c r="H253" s="3"/>
      <c r="I253" s="3"/>
      <c r="J253" s="32"/>
      <c r="K253" s="32"/>
      <c r="L253" s="27"/>
      <c r="M253" s="33"/>
      <c r="N253" s="32"/>
      <c r="O253" s="33"/>
      <c r="P253" s="32"/>
      <c r="Q253" s="33"/>
      <c r="R253" s="33"/>
      <c r="S253" s="33"/>
      <c r="T253" s="31"/>
    </row>
    <row r="254" spans="1:20" x14ac:dyDescent="0.35">
      <c r="A254" s="3"/>
      <c r="B254" s="58"/>
      <c r="C254" s="59"/>
      <c r="D254" s="3"/>
      <c r="E254" s="3"/>
      <c r="F254" s="3"/>
      <c r="G254" s="3"/>
      <c r="H254" s="3"/>
      <c r="I254" s="3"/>
      <c r="J254" s="32"/>
      <c r="K254" s="32"/>
      <c r="L254" s="27"/>
      <c r="M254" s="33"/>
      <c r="N254" s="32"/>
      <c r="O254" s="33"/>
      <c r="P254" s="32"/>
      <c r="Q254" s="33"/>
      <c r="R254" s="33"/>
      <c r="S254" s="33"/>
      <c r="T254" s="31"/>
    </row>
    <row r="255" spans="1:20" x14ac:dyDescent="0.35">
      <c r="A255" s="3"/>
      <c r="B255" s="58"/>
      <c r="C255" s="59"/>
      <c r="D255" s="3"/>
      <c r="E255" s="3"/>
      <c r="F255" s="3"/>
      <c r="G255" s="3"/>
      <c r="H255" s="3"/>
      <c r="I255" s="3"/>
      <c r="J255" s="32"/>
      <c r="K255" s="32"/>
      <c r="L255" s="27"/>
      <c r="M255" s="33"/>
      <c r="N255" s="32"/>
      <c r="O255" s="33"/>
      <c r="P255" s="32"/>
      <c r="Q255" s="33"/>
      <c r="R255" s="33"/>
      <c r="S255" s="33"/>
      <c r="T255" s="31"/>
    </row>
    <row r="256" spans="1:20" x14ac:dyDescent="0.35">
      <c r="A256" s="3"/>
      <c r="B256" s="58"/>
      <c r="C256" s="59"/>
      <c r="D256" s="3"/>
      <c r="E256" s="3"/>
      <c r="F256" s="3"/>
      <c r="G256" s="3"/>
      <c r="H256" s="3"/>
      <c r="I256" s="3"/>
      <c r="J256" s="32"/>
      <c r="K256" s="32"/>
      <c r="L256" s="27"/>
      <c r="M256" s="33"/>
      <c r="N256" s="32"/>
      <c r="O256" s="33"/>
      <c r="P256" s="32"/>
      <c r="Q256" s="33"/>
      <c r="R256" s="33"/>
      <c r="S256" s="33"/>
      <c r="T256" s="31"/>
    </row>
    <row r="257" spans="1:20" x14ac:dyDescent="0.35">
      <c r="A257" s="3"/>
      <c r="B257" s="58"/>
      <c r="C257" s="59"/>
      <c r="D257" s="3"/>
      <c r="E257" s="3"/>
      <c r="F257" s="3"/>
      <c r="G257" s="3"/>
      <c r="H257" s="3"/>
      <c r="I257" s="3"/>
      <c r="J257" s="32"/>
      <c r="K257" s="32"/>
      <c r="L257" s="27"/>
      <c r="M257" s="33"/>
      <c r="N257" s="32"/>
      <c r="O257" s="33"/>
      <c r="P257" s="32"/>
      <c r="Q257" s="33"/>
      <c r="R257" s="33"/>
      <c r="S257" s="33"/>
      <c r="T257" s="31"/>
    </row>
    <row r="258" spans="1:20" x14ac:dyDescent="0.35">
      <c r="A258" s="3"/>
      <c r="B258" s="58"/>
      <c r="C258" s="59"/>
      <c r="D258" s="3"/>
      <c r="E258" s="3"/>
      <c r="F258" s="3"/>
      <c r="G258" s="3"/>
      <c r="H258" s="3"/>
      <c r="I258" s="3"/>
      <c r="J258" s="32"/>
      <c r="K258" s="32"/>
      <c r="L258" s="27"/>
      <c r="M258" s="33"/>
      <c r="N258" s="32"/>
      <c r="O258" s="33"/>
      <c r="P258" s="32"/>
      <c r="Q258" s="33"/>
      <c r="R258" s="33"/>
      <c r="S258" s="33"/>
      <c r="T258" s="31"/>
    </row>
    <row r="259" spans="1:20" x14ac:dyDescent="0.35">
      <c r="A259" s="3"/>
      <c r="B259" s="58"/>
      <c r="C259" s="59"/>
      <c r="D259" s="3"/>
      <c r="E259" s="3"/>
      <c r="F259" s="3"/>
      <c r="G259" s="3"/>
      <c r="H259" s="3"/>
      <c r="I259" s="3"/>
      <c r="J259" s="32"/>
      <c r="K259" s="32"/>
      <c r="L259" s="27"/>
      <c r="M259" s="33"/>
      <c r="N259" s="32"/>
      <c r="O259" s="33"/>
      <c r="P259" s="32"/>
      <c r="Q259" s="33"/>
      <c r="R259" s="33"/>
      <c r="S259" s="33"/>
      <c r="T259" s="31"/>
    </row>
    <row r="260" spans="1:20" x14ac:dyDescent="0.35">
      <c r="A260" s="3"/>
      <c r="B260" s="58"/>
      <c r="C260" s="59"/>
      <c r="D260" s="3"/>
      <c r="E260" s="3"/>
      <c r="F260" s="3"/>
      <c r="G260" s="3"/>
      <c r="H260" s="3"/>
      <c r="I260" s="3"/>
      <c r="J260" s="32"/>
      <c r="K260" s="32"/>
      <c r="L260" s="27"/>
      <c r="M260" s="33"/>
      <c r="N260" s="32"/>
      <c r="O260" s="33"/>
      <c r="P260" s="32"/>
      <c r="Q260" s="33"/>
      <c r="R260" s="33"/>
      <c r="S260" s="33"/>
      <c r="T260" s="31"/>
    </row>
    <row r="261" spans="1:20" x14ac:dyDescent="0.35">
      <c r="A261" s="3"/>
      <c r="B261" s="58"/>
      <c r="C261" s="59"/>
      <c r="D261" s="3"/>
      <c r="E261" s="3"/>
      <c r="F261" s="3"/>
      <c r="G261" s="3"/>
      <c r="H261" s="3"/>
      <c r="I261" s="3"/>
      <c r="J261" s="32"/>
      <c r="K261" s="32"/>
      <c r="L261" s="27"/>
      <c r="M261" s="33"/>
      <c r="N261" s="32"/>
      <c r="O261" s="33"/>
      <c r="P261" s="32"/>
      <c r="Q261" s="33"/>
      <c r="R261" s="33"/>
      <c r="S261" s="33"/>
      <c r="T261" s="31"/>
    </row>
    <row r="262" spans="1:20" x14ac:dyDescent="0.35">
      <c r="A262" s="3"/>
      <c r="B262" s="58"/>
      <c r="C262" s="59"/>
      <c r="D262" s="3"/>
      <c r="E262" s="3"/>
      <c r="F262" s="3"/>
      <c r="G262" s="3"/>
      <c r="H262" s="3"/>
      <c r="I262" s="3"/>
      <c r="J262" s="32"/>
      <c r="K262" s="32"/>
      <c r="L262" s="27"/>
      <c r="M262" s="33"/>
      <c r="N262" s="32"/>
      <c r="O262" s="33"/>
      <c r="P262" s="32"/>
      <c r="Q262" s="33"/>
      <c r="R262" s="33"/>
      <c r="S262" s="33"/>
      <c r="T262" s="31"/>
    </row>
    <row r="263" spans="1:20" x14ac:dyDescent="0.35">
      <c r="A263" s="3"/>
      <c r="B263" s="58"/>
      <c r="C263" s="59"/>
      <c r="D263" s="3"/>
      <c r="E263" s="3"/>
      <c r="F263" s="3"/>
      <c r="G263" s="3"/>
      <c r="H263" s="3"/>
      <c r="I263" s="3"/>
      <c r="J263" s="32"/>
      <c r="K263" s="32"/>
      <c r="L263" s="27"/>
      <c r="M263" s="33"/>
      <c r="N263" s="32"/>
      <c r="O263" s="33"/>
      <c r="P263" s="32"/>
      <c r="Q263" s="33"/>
      <c r="R263" s="33"/>
      <c r="S263" s="33"/>
      <c r="T263" s="31"/>
    </row>
    <row r="264" spans="1:20" x14ac:dyDescent="0.35">
      <c r="A264" s="3"/>
      <c r="B264" s="58"/>
      <c r="C264" s="59"/>
      <c r="D264" s="3"/>
      <c r="E264" s="3"/>
      <c r="F264" s="3"/>
      <c r="G264" s="3"/>
      <c r="H264" s="3"/>
      <c r="I264" s="3"/>
      <c r="J264" s="32"/>
      <c r="K264" s="32"/>
      <c r="L264" s="27"/>
      <c r="M264" s="33"/>
      <c r="N264" s="32"/>
      <c r="O264" s="33"/>
      <c r="P264" s="32"/>
      <c r="Q264" s="33"/>
      <c r="R264" s="33"/>
      <c r="S264" s="33"/>
      <c r="T264" s="31"/>
    </row>
    <row r="265" spans="1:20" x14ac:dyDescent="0.35">
      <c r="A265" s="3"/>
      <c r="B265" s="58"/>
      <c r="C265" s="59"/>
      <c r="D265" s="3"/>
      <c r="E265" s="3"/>
      <c r="F265" s="3"/>
      <c r="G265" s="3"/>
      <c r="H265" s="3"/>
      <c r="I265" s="3"/>
      <c r="J265" s="32"/>
      <c r="K265" s="32"/>
      <c r="L265" s="27"/>
      <c r="M265" s="33"/>
      <c r="N265" s="32"/>
      <c r="O265" s="33"/>
      <c r="P265" s="32"/>
      <c r="Q265" s="33"/>
      <c r="R265" s="33"/>
      <c r="S265" s="33"/>
      <c r="T265" s="31"/>
    </row>
    <row r="266" spans="1:20" x14ac:dyDescent="0.35">
      <c r="A266" s="3"/>
      <c r="B266" s="58"/>
      <c r="C266" s="59"/>
      <c r="D266" s="3"/>
      <c r="E266" s="3"/>
      <c r="F266" s="3"/>
      <c r="G266" s="3"/>
      <c r="H266" s="3"/>
      <c r="I266" s="3"/>
      <c r="J266" s="32"/>
      <c r="K266" s="32"/>
      <c r="L266" s="27"/>
      <c r="M266" s="33"/>
      <c r="N266" s="32"/>
      <c r="O266" s="33"/>
      <c r="P266" s="32"/>
      <c r="Q266" s="33"/>
      <c r="R266" s="33"/>
      <c r="S266" s="33"/>
      <c r="T266" s="31"/>
    </row>
    <row r="267" spans="1:20" x14ac:dyDescent="0.35">
      <c r="A267" s="3"/>
      <c r="B267" s="58"/>
      <c r="C267" s="59"/>
      <c r="D267" s="3"/>
      <c r="E267" s="3"/>
      <c r="F267" s="3"/>
      <c r="G267" s="3"/>
      <c r="H267" s="3"/>
      <c r="I267" s="3"/>
      <c r="J267" s="32"/>
      <c r="K267" s="32"/>
      <c r="L267" s="27"/>
      <c r="M267" s="33"/>
      <c r="N267" s="32"/>
      <c r="O267" s="33"/>
      <c r="P267" s="32"/>
      <c r="Q267" s="33"/>
      <c r="R267" s="33"/>
      <c r="S267" s="33"/>
      <c r="T267" s="31"/>
    </row>
    <row r="268" spans="1:20" x14ac:dyDescent="0.35">
      <c r="A268" s="3"/>
      <c r="B268" s="58"/>
      <c r="C268" s="59"/>
      <c r="D268" s="3"/>
      <c r="E268" s="3"/>
      <c r="F268" s="3"/>
      <c r="G268" s="3"/>
      <c r="H268" s="3"/>
      <c r="I268" s="3"/>
      <c r="J268" s="32"/>
      <c r="K268" s="32"/>
      <c r="L268" s="27"/>
      <c r="M268" s="33"/>
      <c r="N268" s="32"/>
      <c r="O268" s="33"/>
      <c r="P268" s="32"/>
      <c r="Q268" s="33"/>
      <c r="R268" s="33"/>
      <c r="S268" s="33"/>
      <c r="T268" s="31"/>
    </row>
    <row r="269" spans="1:20" x14ac:dyDescent="0.35">
      <c r="A269" s="3"/>
      <c r="B269" s="58"/>
      <c r="C269" s="59"/>
      <c r="D269" s="3"/>
      <c r="E269" s="3"/>
      <c r="F269" s="3"/>
      <c r="G269" s="3"/>
      <c r="H269" s="3"/>
      <c r="I269" s="3"/>
      <c r="J269" s="32"/>
      <c r="K269" s="32"/>
      <c r="L269" s="27"/>
      <c r="M269" s="33"/>
      <c r="N269" s="32"/>
      <c r="O269" s="33"/>
      <c r="P269" s="32"/>
      <c r="Q269" s="33"/>
      <c r="R269" s="33"/>
      <c r="S269" s="33"/>
      <c r="T269" s="31"/>
    </row>
    <row r="270" spans="1:20" x14ac:dyDescent="0.35">
      <c r="A270" s="3"/>
      <c r="B270" s="58"/>
      <c r="C270" s="59"/>
      <c r="D270" s="3"/>
      <c r="E270" s="3"/>
      <c r="F270" s="3"/>
      <c r="G270" s="3"/>
      <c r="H270" s="3"/>
      <c r="I270" s="3"/>
      <c r="J270" s="32"/>
      <c r="K270" s="32"/>
      <c r="L270" s="27"/>
      <c r="M270" s="33"/>
      <c r="N270" s="32"/>
      <c r="O270" s="33"/>
      <c r="P270" s="32"/>
      <c r="Q270" s="33"/>
      <c r="R270" s="33"/>
      <c r="S270" s="33"/>
      <c r="T270" s="31"/>
    </row>
    <row r="271" spans="1:20" x14ac:dyDescent="0.35">
      <c r="A271" s="3"/>
      <c r="B271" s="58"/>
      <c r="C271" s="59"/>
      <c r="D271" s="3"/>
      <c r="E271" s="3"/>
      <c r="F271" s="3"/>
      <c r="G271" s="3"/>
      <c r="H271" s="3"/>
      <c r="I271" s="3"/>
      <c r="J271" s="32"/>
      <c r="K271" s="32"/>
      <c r="L271" s="27"/>
      <c r="M271" s="33"/>
      <c r="N271" s="32"/>
      <c r="O271" s="33"/>
      <c r="P271" s="32"/>
      <c r="Q271" s="33"/>
      <c r="R271" s="33"/>
      <c r="S271" s="33"/>
      <c r="T271" s="31"/>
    </row>
    <row r="272" spans="1:20" x14ac:dyDescent="0.35">
      <c r="A272" s="3"/>
      <c r="B272" s="58"/>
      <c r="C272" s="59"/>
      <c r="D272" s="3"/>
      <c r="E272" s="3"/>
      <c r="F272" s="3"/>
      <c r="G272" s="3"/>
      <c r="H272" s="3"/>
      <c r="I272" s="3"/>
      <c r="J272" s="32"/>
      <c r="K272" s="32"/>
      <c r="L272" s="27"/>
      <c r="M272" s="33"/>
      <c r="N272" s="32"/>
      <c r="O272" s="33"/>
      <c r="P272" s="32"/>
      <c r="Q272" s="33"/>
      <c r="R272" s="33"/>
      <c r="S272" s="33"/>
      <c r="T272" s="31"/>
    </row>
    <row r="273" spans="1:20" x14ac:dyDescent="0.35">
      <c r="A273" s="3"/>
      <c r="B273" s="58"/>
      <c r="C273" s="59"/>
      <c r="D273" s="3"/>
      <c r="E273" s="3"/>
      <c r="F273" s="3"/>
      <c r="G273" s="3"/>
      <c r="H273" s="3"/>
      <c r="I273" s="3"/>
      <c r="J273" s="32"/>
      <c r="K273" s="32"/>
      <c r="L273" s="27"/>
      <c r="M273" s="33"/>
      <c r="N273" s="32"/>
      <c r="O273" s="33"/>
      <c r="P273" s="32"/>
      <c r="Q273" s="33"/>
      <c r="R273" s="33"/>
      <c r="S273" s="33"/>
      <c r="T273" s="31"/>
    </row>
    <row r="274" spans="1:20" x14ac:dyDescent="0.35">
      <c r="A274" s="3"/>
      <c r="B274" s="58"/>
      <c r="C274" s="59"/>
      <c r="D274" s="3"/>
      <c r="E274" s="3"/>
      <c r="F274" s="3"/>
      <c r="G274" s="3"/>
      <c r="H274" s="3"/>
      <c r="I274" s="3"/>
      <c r="J274" s="32"/>
      <c r="K274" s="32"/>
      <c r="L274" s="27"/>
      <c r="M274" s="33"/>
      <c r="N274" s="32"/>
      <c r="O274" s="33"/>
      <c r="P274" s="32"/>
      <c r="Q274" s="33"/>
      <c r="R274" s="33"/>
      <c r="S274" s="33"/>
      <c r="T274" s="31"/>
    </row>
    <row r="275" spans="1:20" x14ac:dyDescent="0.35">
      <c r="A275" s="3"/>
      <c r="B275" s="58"/>
      <c r="C275" s="59"/>
      <c r="D275" s="3"/>
      <c r="E275" s="3"/>
      <c r="F275" s="3"/>
      <c r="G275" s="3"/>
      <c r="H275" s="3"/>
      <c r="I275" s="3"/>
      <c r="J275" s="32"/>
      <c r="K275" s="32"/>
      <c r="L275" s="27"/>
      <c r="M275" s="33"/>
      <c r="N275" s="32"/>
      <c r="O275" s="33"/>
      <c r="P275" s="32"/>
      <c r="Q275" s="33"/>
      <c r="R275" s="33"/>
      <c r="S275" s="33"/>
      <c r="T275" s="31"/>
    </row>
    <row r="276" spans="1:20" x14ac:dyDescent="0.35">
      <c r="A276" s="3"/>
      <c r="B276" s="58"/>
      <c r="C276" s="59"/>
      <c r="D276" s="3"/>
      <c r="E276" s="3"/>
      <c r="F276" s="3"/>
      <c r="G276" s="3"/>
      <c r="H276" s="3"/>
      <c r="I276" s="3"/>
      <c r="J276" s="32"/>
      <c r="K276" s="32"/>
      <c r="L276" s="27"/>
      <c r="M276" s="33"/>
      <c r="N276" s="32"/>
      <c r="O276" s="33"/>
      <c r="P276" s="32"/>
      <c r="Q276" s="33"/>
      <c r="R276" s="33"/>
      <c r="S276" s="33"/>
      <c r="T276" s="31"/>
    </row>
    <row r="277" spans="1:20" x14ac:dyDescent="0.35">
      <c r="A277" s="3"/>
      <c r="B277" s="58"/>
      <c r="C277" s="59"/>
      <c r="D277" s="3"/>
      <c r="E277" s="3"/>
      <c r="F277" s="3"/>
      <c r="G277" s="3"/>
      <c r="H277" s="3"/>
      <c r="I277" s="3"/>
      <c r="J277" s="32"/>
      <c r="K277" s="32"/>
      <c r="L277" s="27"/>
      <c r="M277" s="33"/>
      <c r="N277" s="32"/>
      <c r="O277" s="33"/>
      <c r="P277" s="32"/>
      <c r="Q277" s="33"/>
      <c r="R277" s="33"/>
      <c r="S277" s="33"/>
      <c r="T277" s="31"/>
    </row>
    <row r="278" spans="1:20" x14ac:dyDescent="0.35">
      <c r="A278" s="3"/>
      <c r="B278" s="58"/>
      <c r="C278" s="59"/>
      <c r="D278" s="3"/>
      <c r="E278" s="3"/>
      <c r="F278" s="3"/>
      <c r="G278" s="3"/>
      <c r="H278" s="3"/>
      <c r="I278" s="3"/>
      <c r="J278" s="32"/>
      <c r="K278" s="32"/>
      <c r="L278" s="27"/>
      <c r="M278" s="33"/>
      <c r="N278" s="32"/>
      <c r="O278" s="33"/>
      <c r="P278" s="32"/>
      <c r="Q278" s="33"/>
      <c r="R278" s="33"/>
      <c r="S278" s="33"/>
      <c r="T278" s="31"/>
    </row>
    <row r="279" spans="1:20" x14ac:dyDescent="0.35">
      <c r="A279" s="3"/>
      <c r="B279" s="58"/>
      <c r="C279" s="59"/>
      <c r="D279" s="3"/>
      <c r="E279" s="3"/>
      <c r="F279" s="3"/>
      <c r="G279" s="3"/>
      <c r="H279" s="3"/>
      <c r="I279" s="3"/>
      <c r="J279" s="32"/>
      <c r="K279" s="32"/>
      <c r="L279" s="27"/>
      <c r="M279" s="33"/>
      <c r="N279" s="32"/>
      <c r="O279" s="33"/>
      <c r="P279" s="32"/>
      <c r="Q279" s="33"/>
      <c r="R279" s="33"/>
      <c r="S279" s="33"/>
      <c r="T279" s="31"/>
    </row>
    <row r="280" spans="1:20" x14ac:dyDescent="0.35">
      <c r="A280" s="3"/>
      <c r="B280" s="58"/>
      <c r="C280" s="59"/>
      <c r="D280" s="3"/>
      <c r="E280" s="3"/>
      <c r="F280" s="3"/>
      <c r="G280" s="3"/>
      <c r="H280" s="3"/>
      <c r="I280" s="3"/>
      <c r="J280" s="32"/>
      <c r="K280" s="32"/>
      <c r="L280" s="27"/>
      <c r="M280" s="33"/>
      <c r="N280" s="32"/>
      <c r="O280" s="33"/>
      <c r="P280" s="32"/>
      <c r="Q280" s="33"/>
      <c r="R280" s="33"/>
      <c r="S280" s="33"/>
      <c r="T280" s="31"/>
    </row>
    <row r="281" spans="1:20" x14ac:dyDescent="0.35">
      <c r="A281" s="3"/>
      <c r="B281" s="58"/>
      <c r="C281" s="59"/>
      <c r="D281" s="3"/>
      <c r="E281" s="3"/>
      <c r="F281" s="3"/>
      <c r="G281" s="3"/>
      <c r="H281" s="3"/>
      <c r="I281" s="3"/>
      <c r="J281" s="32"/>
      <c r="K281" s="32"/>
      <c r="L281" s="27"/>
      <c r="M281" s="33"/>
      <c r="N281" s="32"/>
      <c r="O281" s="33"/>
      <c r="P281" s="32"/>
      <c r="Q281" s="33"/>
      <c r="R281" s="33"/>
      <c r="S281" s="33"/>
      <c r="T281" s="31"/>
    </row>
    <row r="282" spans="1:20" x14ac:dyDescent="0.35">
      <c r="A282" s="3"/>
      <c r="B282" s="58"/>
      <c r="C282" s="59"/>
      <c r="D282" s="3"/>
      <c r="E282" s="3"/>
      <c r="F282" s="3"/>
      <c r="G282" s="3"/>
      <c r="H282" s="3"/>
      <c r="I282" s="3"/>
      <c r="J282" s="32"/>
      <c r="K282" s="32"/>
      <c r="L282" s="27"/>
      <c r="M282" s="33"/>
      <c r="N282" s="32"/>
      <c r="O282" s="33"/>
      <c r="P282" s="32"/>
      <c r="Q282" s="33"/>
      <c r="R282" s="33"/>
      <c r="S282" s="33"/>
      <c r="T282" s="31"/>
    </row>
    <row r="283" spans="1:20" x14ac:dyDescent="0.35">
      <c r="A283" s="3"/>
      <c r="B283" s="58"/>
      <c r="C283" s="59"/>
      <c r="D283" s="3"/>
      <c r="E283" s="3"/>
      <c r="F283" s="3"/>
      <c r="G283" s="3"/>
      <c r="H283" s="3"/>
      <c r="I283" s="3"/>
      <c r="J283" s="32"/>
      <c r="K283" s="32"/>
      <c r="L283" s="27"/>
      <c r="M283" s="33"/>
      <c r="N283" s="32"/>
      <c r="O283" s="33"/>
      <c r="P283" s="32"/>
      <c r="Q283" s="33"/>
      <c r="R283" s="33"/>
      <c r="S283" s="33"/>
      <c r="T283" s="31"/>
    </row>
    <row r="284" spans="1:20" x14ac:dyDescent="0.35">
      <c r="A284" s="3"/>
      <c r="B284" s="58"/>
      <c r="C284" s="59"/>
      <c r="D284" s="3"/>
      <c r="E284" s="3"/>
      <c r="F284" s="3"/>
      <c r="G284" s="3"/>
      <c r="H284" s="3"/>
      <c r="I284" s="3"/>
      <c r="J284" s="32"/>
      <c r="K284" s="32"/>
      <c r="L284" s="27"/>
      <c r="M284" s="33"/>
      <c r="N284" s="32"/>
      <c r="O284" s="33"/>
      <c r="P284" s="32"/>
      <c r="Q284" s="33"/>
      <c r="R284" s="33"/>
      <c r="S284" s="33"/>
      <c r="T284" s="31"/>
    </row>
    <row r="285" spans="1:20" x14ac:dyDescent="0.35">
      <c r="A285" s="3"/>
      <c r="B285" s="58"/>
      <c r="C285" s="59"/>
      <c r="D285" s="3"/>
      <c r="E285" s="3"/>
      <c r="F285" s="3"/>
      <c r="G285" s="3"/>
      <c r="H285" s="3"/>
      <c r="I285" s="3"/>
      <c r="J285" s="32"/>
      <c r="K285" s="32"/>
      <c r="L285" s="27"/>
      <c r="M285" s="33"/>
      <c r="N285" s="32"/>
      <c r="O285" s="33"/>
      <c r="P285" s="32"/>
      <c r="Q285" s="33"/>
      <c r="R285" s="33"/>
      <c r="S285" s="33"/>
      <c r="T285" s="31"/>
    </row>
    <row r="286" spans="1:20" x14ac:dyDescent="0.35">
      <c r="A286" s="3"/>
      <c r="B286" s="58"/>
      <c r="C286" s="59"/>
      <c r="D286" s="3"/>
      <c r="E286" s="3"/>
      <c r="F286" s="3"/>
      <c r="G286" s="3"/>
      <c r="H286" s="3"/>
      <c r="I286" s="3"/>
      <c r="J286" s="32"/>
      <c r="K286" s="32"/>
      <c r="L286" s="27"/>
      <c r="M286" s="33"/>
      <c r="N286" s="32"/>
      <c r="O286" s="33"/>
      <c r="P286" s="32"/>
      <c r="Q286" s="33"/>
      <c r="R286" s="33"/>
      <c r="S286" s="33"/>
      <c r="T286" s="31"/>
    </row>
    <row r="287" spans="1:20" x14ac:dyDescent="0.35">
      <c r="A287" s="3"/>
      <c r="B287" s="58"/>
      <c r="C287" s="59"/>
      <c r="D287" s="3"/>
      <c r="E287" s="3"/>
      <c r="F287" s="3"/>
      <c r="G287" s="3"/>
      <c r="H287" s="3"/>
      <c r="I287" s="3"/>
      <c r="J287" s="32"/>
      <c r="K287" s="32"/>
      <c r="L287" s="27"/>
      <c r="M287" s="33"/>
      <c r="N287" s="32"/>
      <c r="O287" s="33"/>
      <c r="P287" s="32"/>
      <c r="Q287" s="33"/>
      <c r="R287" s="33"/>
      <c r="S287" s="33"/>
      <c r="T287" s="31"/>
    </row>
    <row r="288" spans="1:20" x14ac:dyDescent="0.35">
      <c r="A288" s="3"/>
      <c r="B288" s="58"/>
      <c r="C288" s="59"/>
      <c r="D288" s="3"/>
      <c r="E288" s="3"/>
      <c r="F288" s="3"/>
      <c r="G288" s="3"/>
      <c r="H288" s="3"/>
      <c r="I288" s="3"/>
      <c r="J288" s="32"/>
      <c r="K288" s="32"/>
      <c r="L288" s="27"/>
      <c r="M288" s="33"/>
      <c r="N288" s="32"/>
      <c r="O288" s="33"/>
      <c r="P288" s="32"/>
      <c r="Q288" s="33"/>
      <c r="R288" s="33"/>
      <c r="S288" s="33"/>
      <c r="T288" s="31"/>
    </row>
    <row r="289" spans="1:20" x14ac:dyDescent="0.35">
      <c r="A289" s="3"/>
      <c r="B289" s="58"/>
      <c r="C289" s="59"/>
      <c r="D289" s="3"/>
      <c r="E289" s="3"/>
      <c r="F289" s="3"/>
      <c r="G289" s="3"/>
      <c r="H289" s="3"/>
      <c r="I289" s="3"/>
      <c r="J289" s="32"/>
      <c r="K289" s="32"/>
      <c r="L289" s="27"/>
      <c r="M289" s="33"/>
      <c r="N289" s="32"/>
      <c r="O289" s="33"/>
      <c r="P289" s="32"/>
      <c r="Q289" s="33"/>
      <c r="R289" s="33"/>
      <c r="S289" s="33"/>
      <c r="T289" s="31"/>
    </row>
    <row r="290" spans="1:20" x14ac:dyDescent="0.35">
      <c r="A290" s="3"/>
      <c r="B290" s="58"/>
      <c r="C290" s="59"/>
      <c r="D290" s="3"/>
      <c r="E290" s="3"/>
      <c r="F290" s="3"/>
      <c r="G290" s="3"/>
      <c r="H290" s="3"/>
      <c r="I290" s="3"/>
      <c r="J290" s="32"/>
      <c r="K290" s="32"/>
      <c r="L290" s="27"/>
      <c r="M290" s="33"/>
      <c r="N290" s="32"/>
      <c r="O290" s="33"/>
      <c r="P290" s="32"/>
      <c r="Q290" s="33"/>
      <c r="R290" s="33"/>
      <c r="S290" s="33"/>
      <c r="T290" s="31"/>
    </row>
    <row r="291" spans="1:20" x14ac:dyDescent="0.35">
      <c r="A291" s="3"/>
      <c r="B291" s="58"/>
      <c r="C291" s="59"/>
      <c r="D291" s="3"/>
      <c r="E291" s="3"/>
      <c r="F291" s="3"/>
      <c r="G291" s="3"/>
      <c r="H291" s="3"/>
      <c r="I291" s="3"/>
      <c r="J291" s="32"/>
      <c r="K291" s="32"/>
      <c r="L291" s="27"/>
      <c r="M291" s="33"/>
      <c r="N291" s="32"/>
      <c r="O291" s="33"/>
      <c r="P291" s="32"/>
      <c r="Q291" s="33"/>
      <c r="R291" s="33"/>
      <c r="S291" s="33"/>
      <c r="T291" s="31"/>
    </row>
    <row r="292" spans="1:20" x14ac:dyDescent="0.35">
      <c r="A292" s="3"/>
      <c r="B292" s="58"/>
      <c r="C292" s="59"/>
      <c r="D292" s="3"/>
      <c r="E292" s="3"/>
      <c r="F292" s="3"/>
      <c r="G292" s="3"/>
      <c r="H292" s="3"/>
      <c r="I292" s="3"/>
      <c r="J292" s="32"/>
      <c r="K292" s="32"/>
      <c r="L292" s="27"/>
      <c r="M292" s="33"/>
      <c r="N292" s="32"/>
      <c r="O292" s="33"/>
      <c r="P292" s="32"/>
      <c r="Q292" s="33"/>
      <c r="R292" s="33"/>
      <c r="S292" s="33"/>
      <c r="T292" s="31"/>
    </row>
    <row r="293" spans="1:20" x14ac:dyDescent="0.35">
      <c r="A293" s="3"/>
      <c r="B293" s="58"/>
      <c r="C293" s="59"/>
      <c r="D293" s="3"/>
      <c r="E293" s="3"/>
      <c r="F293" s="3"/>
      <c r="G293" s="3"/>
      <c r="H293" s="3"/>
      <c r="I293" s="3"/>
      <c r="J293" s="32"/>
      <c r="K293" s="32"/>
      <c r="L293" s="27"/>
      <c r="M293" s="33"/>
      <c r="N293" s="32"/>
      <c r="O293" s="33"/>
      <c r="P293" s="32"/>
      <c r="Q293" s="33"/>
      <c r="R293" s="33"/>
      <c r="S293" s="33"/>
      <c r="T293" s="31"/>
    </row>
    <row r="294" spans="1:20" x14ac:dyDescent="0.35">
      <c r="A294" s="3"/>
      <c r="B294" s="58"/>
      <c r="C294" s="59"/>
      <c r="D294" s="3"/>
      <c r="E294" s="3"/>
      <c r="F294" s="3"/>
      <c r="G294" s="3"/>
      <c r="H294" s="3"/>
      <c r="I294" s="3"/>
      <c r="J294" s="32"/>
      <c r="K294" s="32"/>
      <c r="L294" s="27"/>
      <c r="M294" s="33"/>
      <c r="N294" s="32"/>
      <c r="O294" s="33"/>
      <c r="P294" s="32"/>
      <c r="Q294" s="33"/>
      <c r="R294" s="33"/>
      <c r="S294" s="33"/>
      <c r="T294" s="31"/>
    </row>
    <row r="295" spans="1:20" x14ac:dyDescent="0.35">
      <c r="A295" s="3"/>
      <c r="B295" s="58"/>
      <c r="C295" s="59"/>
      <c r="D295" s="3"/>
      <c r="E295" s="3"/>
      <c r="F295" s="3"/>
      <c r="G295" s="3"/>
      <c r="H295" s="3"/>
      <c r="I295" s="3"/>
      <c r="J295" s="32"/>
      <c r="K295" s="32"/>
      <c r="L295" s="27"/>
      <c r="M295" s="33"/>
      <c r="N295" s="32"/>
      <c r="O295" s="33"/>
      <c r="P295" s="32"/>
      <c r="Q295" s="33"/>
      <c r="R295" s="33"/>
      <c r="S295" s="33"/>
      <c r="T295" s="31"/>
    </row>
    <row r="296" spans="1:20" x14ac:dyDescent="0.35">
      <c r="A296" s="3"/>
      <c r="B296" s="58"/>
      <c r="C296" s="59"/>
      <c r="D296" s="3"/>
      <c r="E296" s="3"/>
      <c r="F296" s="3"/>
      <c r="G296" s="3"/>
      <c r="H296" s="3"/>
      <c r="I296" s="3"/>
      <c r="J296" s="32"/>
      <c r="K296" s="32"/>
      <c r="L296" s="27"/>
      <c r="M296" s="33"/>
      <c r="N296" s="32"/>
      <c r="O296" s="33"/>
      <c r="P296" s="32"/>
      <c r="Q296" s="33"/>
      <c r="R296" s="33"/>
      <c r="S296" s="33"/>
      <c r="T296" s="31"/>
    </row>
    <row r="297" spans="1:20" x14ac:dyDescent="0.35">
      <c r="A297" s="3"/>
      <c r="B297" s="58"/>
      <c r="C297" s="59"/>
      <c r="D297" s="3"/>
      <c r="E297" s="3"/>
      <c r="F297" s="3"/>
      <c r="G297" s="3"/>
      <c r="H297" s="3"/>
      <c r="I297" s="3"/>
      <c r="J297" s="32"/>
      <c r="K297" s="32"/>
      <c r="L297" s="27"/>
      <c r="M297" s="33"/>
      <c r="N297" s="32"/>
      <c r="O297" s="33"/>
      <c r="P297" s="32"/>
      <c r="Q297" s="33"/>
      <c r="R297" s="33"/>
      <c r="S297" s="33"/>
      <c r="T297" s="31"/>
    </row>
    <row r="298" spans="1:20" x14ac:dyDescent="0.35">
      <c r="A298" s="3"/>
      <c r="B298" s="58"/>
      <c r="C298" s="59"/>
      <c r="D298" s="3"/>
      <c r="E298" s="3"/>
      <c r="F298" s="3"/>
      <c r="G298" s="3"/>
      <c r="H298" s="3"/>
      <c r="I298" s="3"/>
      <c r="J298" s="32"/>
      <c r="K298" s="32"/>
      <c r="L298" s="27"/>
      <c r="M298" s="33"/>
      <c r="N298" s="32"/>
      <c r="O298" s="33"/>
      <c r="P298" s="32"/>
      <c r="Q298" s="33"/>
      <c r="R298" s="33"/>
      <c r="S298" s="33"/>
      <c r="T298" s="31"/>
    </row>
    <row r="299" spans="1:20" x14ac:dyDescent="0.35">
      <c r="A299" s="3"/>
      <c r="B299" s="58"/>
      <c r="C299" s="59"/>
      <c r="D299" s="3"/>
      <c r="E299" s="3"/>
      <c r="F299" s="3"/>
      <c r="G299" s="3"/>
      <c r="H299" s="3"/>
      <c r="I299" s="3"/>
      <c r="J299" s="32"/>
      <c r="K299" s="32"/>
      <c r="L299" s="27"/>
      <c r="M299" s="33"/>
      <c r="N299" s="32"/>
      <c r="O299" s="33"/>
      <c r="P299" s="32"/>
      <c r="Q299" s="33"/>
      <c r="R299" s="33"/>
      <c r="S299" s="33"/>
      <c r="T299" s="31"/>
    </row>
    <row r="300" spans="1:20" x14ac:dyDescent="0.35">
      <c r="A300" s="3"/>
      <c r="B300" s="58"/>
      <c r="C300" s="59"/>
      <c r="D300" s="3"/>
      <c r="E300" s="3"/>
      <c r="F300" s="3"/>
      <c r="G300" s="3"/>
      <c r="H300" s="3"/>
      <c r="I300" s="3"/>
      <c r="J300" s="32"/>
      <c r="K300" s="32"/>
      <c r="L300" s="27"/>
      <c r="M300" s="33"/>
      <c r="N300" s="32"/>
      <c r="O300" s="33"/>
      <c r="P300" s="32"/>
      <c r="Q300" s="33"/>
      <c r="R300" s="33"/>
      <c r="S300" s="33"/>
      <c r="T300" s="31"/>
    </row>
    <row r="301" spans="1:20" x14ac:dyDescent="0.35">
      <c r="A301" s="3"/>
      <c r="B301" s="58"/>
      <c r="C301" s="59"/>
      <c r="D301" s="3"/>
      <c r="E301" s="3"/>
      <c r="F301" s="3"/>
      <c r="G301" s="3"/>
      <c r="H301" s="3"/>
      <c r="I301" s="3"/>
      <c r="J301" s="32"/>
      <c r="K301" s="32"/>
      <c r="L301" s="27"/>
      <c r="M301" s="33"/>
      <c r="N301" s="32"/>
      <c r="O301" s="33"/>
      <c r="P301" s="32"/>
      <c r="Q301" s="33"/>
      <c r="R301" s="33"/>
      <c r="S301" s="33"/>
      <c r="T301" s="31"/>
    </row>
    <row r="302" spans="1:20" x14ac:dyDescent="0.35">
      <c r="A302" s="3"/>
      <c r="B302" s="58"/>
      <c r="C302" s="59"/>
      <c r="D302" s="3"/>
      <c r="E302" s="3"/>
      <c r="F302" s="3"/>
      <c r="G302" s="3"/>
      <c r="H302" s="3"/>
      <c r="I302" s="3"/>
      <c r="J302" s="32"/>
      <c r="K302" s="32"/>
      <c r="L302" s="27"/>
      <c r="M302" s="33"/>
      <c r="N302" s="32"/>
      <c r="O302" s="33"/>
      <c r="P302" s="32"/>
      <c r="Q302" s="33"/>
      <c r="R302" s="33"/>
      <c r="S302" s="33"/>
      <c r="T302" s="31"/>
    </row>
    <row r="303" spans="1:20" x14ac:dyDescent="0.35">
      <c r="A303" s="3"/>
      <c r="B303" s="58"/>
      <c r="C303" s="59"/>
      <c r="D303" s="3"/>
      <c r="E303" s="3"/>
      <c r="F303" s="3"/>
      <c r="G303" s="3"/>
      <c r="H303" s="3"/>
      <c r="I303" s="3"/>
      <c r="J303" s="32"/>
      <c r="K303" s="32"/>
      <c r="L303" s="27"/>
      <c r="M303" s="33"/>
      <c r="N303" s="32"/>
      <c r="O303" s="33"/>
      <c r="P303" s="32"/>
      <c r="Q303" s="33"/>
      <c r="R303" s="33"/>
      <c r="S303" s="33"/>
      <c r="T303" s="31"/>
    </row>
    <row r="304" spans="1:20" x14ac:dyDescent="0.35">
      <c r="A304" s="3"/>
      <c r="B304" s="58"/>
      <c r="C304" s="59"/>
      <c r="D304" s="3"/>
      <c r="E304" s="3"/>
      <c r="F304" s="3"/>
      <c r="G304" s="3"/>
      <c r="H304" s="3"/>
      <c r="I304" s="3"/>
      <c r="J304" s="32"/>
      <c r="K304" s="32"/>
      <c r="L304" s="27"/>
      <c r="M304" s="33"/>
      <c r="N304" s="32"/>
      <c r="O304" s="33"/>
      <c r="P304" s="32"/>
      <c r="Q304" s="33"/>
      <c r="R304" s="33"/>
      <c r="S304" s="33"/>
      <c r="T304" s="31"/>
    </row>
    <row r="305" spans="1:20" x14ac:dyDescent="0.35">
      <c r="A305" s="3"/>
      <c r="B305" s="58"/>
      <c r="C305" s="59"/>
      <c r="D305" s="3"/>
      <c r="E305" s="3"/>
      <c r="F305" s="3"/>
      <c r="G305" s="3"/>
      <c r="H305" s="3"/>
      <c r="I305" s="3"/>
      <c r="J305" s="32"/>
      <c r="K305" s="32"/>
      <c r="L305" s="27"/>
      <c r="M305" s="33"/>
      <c r="N305" s="32"/>
      <c r="O305" s="33"/>
      <c r="P305" s="32"/>
      <c r="Q305" s="33"/>
      <c r="R305" s="33"/>
      <c r="S305" s="33"/>
      <c r="T305" s="31"/>
    </row>
    <row r="306" spans="1:20" x14ac:dyDescent="0.35">
      <c r="A306" s="3"/>
      <c r="B306" s="58"/>
      <c r="C306" s="59"/>
      <c r="D306" s="3"/>
      <c r="E306" s="3"/>
      <c r="F306" s="3"/>
      <c r="G306" s="3"/>
      <c r="H306" s="3"/>
      <c r="I306" s="3"/>
      <c r="J306" s="32"/>
      <c r="K306" s="32"/>
      <c r="L306" s="27"/>
      <c r="M306" s="33"/>
      <c r="N306" s="32"/>
      <c r="O306" s="33"/>
      <c r="P306" s="32"/>
      <c r="Q306" s="33"/>
      <c r="R306" s="33"/>
      <c r="S306" s="33"/>
      <c r="T306" s="31"/>
    </row>
    <row r="307" spans="1:20" x14ac:dyDescent="0.35">
      <c r="A307" s="3"/>
      <c r="B307" s="58"/>
      <c r="C307" s="59"/>
      <c r="D307" s="3"/>
      <c r="E307" s="3"/>
      <c r="F307" s="3"/>
      <c r="G307" s="3"/>
      <c r="H307" s="3"/>
      <c r="I307" s="3"/>
      <c r="J307" s="32"/>
      <c r="K307" s="32"/>
      <c r="L307" s="27"/>
      <c r="M307" s="33"/>
      <c r="N307" s="32"/>
      <c r="O307" s="33"/>
      <c r="P307" s="32"/>
      <c r="Q307" s="33"/>
      <c r="R307" s="33"/>
      <c r="S307" s="33"/>
      <c r="T307" s="31"/>
    </row>
    <row r="308" spans="1:20" x14ac:dyDescent="0.35">
      <c r="A308" s="3"/>
      <c r="B308" s="58"/>
      <c r="C308" s="59"/>
      <c r="D308" s="3"/>
      <c r="E308" s="3"/>
      <c r="F308" s="3"/>
      <c r="G308" s="3"/>
      <c r="H308" s="3"/>
      <c r="I308" s="3"/>
      <c r="J308" s="32"/>
      <c r="K308" s="32"/>
      <c r="L308" s="27"/>
      <c r="M308" s="33"/>
      <c r="N308" s="32"/>
      <c r="O308" s="33"/>
      <c r="P308" s="32"/>
      <c r="Q308" s="33"/>
      <c r="R308" s="33"/>
      <c r="S308" s="33"/>
      <c r="T308" s="31"/>
    </row>
    <row r="309" spans="1:20" x14ac:dyDescent="0.35">
      <c r="A309" s="3"/>
      <c r="B309" s="58"/>
      <c r="C309" s="59"/>
      <c r="D309" s="3"/>
      <c r="E309" s="3"/>
      <c r="F309" s="3"/>
      <c r="G309" s="3"/>
      <c r="H309" s="3"/>
      <c r="I309" s="3"/>
      <c r="J309" s="32"/>
      <c r="K309" s="32"/>
      <c r="L309" s="27"/>
      <c r="M309" s="33"/>
      <c r="N309" s="32"/>
      <c r="O309" s="33"/>
      <c r="P309" s="32"/>
      <c r="Q309" s="33"/>
      <c r="R309" s="33"/>
      <c r="S309" s="33"/>
      <c r="T309" s="31"/>
    </row>
    <row r="310" spans="1:20" x14ac:dyDescent="0.35">
      <c r="A310" s="3"/>
      <c r="B310" s="58"/>
      <c r="C310" s="59"/>
      <c r="D310" s="3"/>
      <c r="E310" s="3"/>
      <c r="F310" s="3"/>
      <c r="G310" s="3"/>
      <c r="H310" s="3"/>
      <c r="I310" s="3"/>
      <c r="J310" s="32"/>
      <c r="K310" s="32"/>
      <c r="L310" s="27"/>
      <c r="M310" s="33"/>
      <c r="N310" s="32"/>
      <c r="O310" s="33"/>
      <c r="P310" s="32"/>
      <c r="Q310" s="33"/>
      <c r="R310" s="33"/>
      <c r="S310" s="33"/>
      <c r="T310" s="31"/>
    </row>
    <row r="311" spans="1:20" x14ac:dyDescent="0.35">
      <c r="A311" s="3"/>
      <c r="B311" s="58"/>
      <c r="C311" s="59"/>
      <c r="D311" s="3"/>
      <c r="E311" s="3"/>
      <c r="F311" s="3"/>
      <c r="G311" s="3"/>
      <c r="H311" s="3"/>
      <c r="I311" s="3"/>
      <c r="J311" s="32"/>
      <c r="K311" s="32"/>
      <c r="L311" s="27"/>
      <c r="M311" s="33"/>
      <c r="N311" s="32"/>
      <c r="O311" s="33"/>
      <c r="P311" s="32"/>
      <c r="Q311" s="33"/>
      <c r="R311" s="33"/>
      <c r="S311" s="33"/>
      <c r="T311" s="31"/>
    </row>
    <row r="312" spans="1:20" x14ac:dyDescent="0.35">
      <c r="A312" s="3"/>
      <c r="B312" s="58"/>
      <c r="C312" s="59"/>
      <c r="D312" s="3"/>
      <c r="E312" s="3"/>
      <c r="F312" s="3"/>
      <c r="G312" s="3"/>
      <c r="H312" s="3"/>
      <c r="I312" s="3"/>
      <c r="J312" s="32"/>
      <c r="K312" s="32"/>
      <c r="L312" s="27"/>
      <c r="M312" s="33"/>
      <c r="N312" s="32"/>
      <c r="O312" s="33"/>
      <c r="P312" s="32"/>
      <c r="Q312" s="33"/>
      <c r="R312" s="33"/>
      <c r="S312" s="33"/>
      <c r="T312" s="31"/>
    </row>
    <row r="313" spans="1:20" x14ac:dyDescent="0.35">
      <c r="A313" s="3"/>
      <c r="B313" s="58"/>
      <c r="C313" s="59"/>
      <c r="D313" s="3"/>
      <c r="E313" s="3"/>
      <c r="F313" s="3"/>
      <c r="G313" s="3"/>
      <c r="H313" s="3"/>
      <c r="I313" s="3"/>
      <c r="J313" s="32"/>
      <c r="K313" s="32"/>
      <c r="L313" s="27"/>
      <c r="M313" s="33"/>
      <c r="N313" s="32"/>
      <c r="O313" s="33"/>
      <c r="P313" s="32"/>
      <c r="Q313" s="33"/>
      <c r="R313" s="33"/>
      <c r="S313" s="33"/>
      <c r="T313" s="31"/>
    </row>
    <row r="314" spans="1:20" x14ac:dyDescent="0.35">
      <c r="A314" s="3"/>
      <c r="B314" s="58"/>
      <c r="C314" s="59"/>
      <c r="D314" s="3"/>
      <c r="E314" s="3"/>
      <c r="F314" s="3"/>
      <c r="G314" s="3"/>
      <c r="H314" s="3"/>
      <c r="I314" s="3"/>
      <c r="J314" s="32"/>
      <c r="K314" s="32"/>
      <c r="L314" s="27"/>
      <c r="M314" s="33"/>
      <c r="N314" s="32"/>
      <c r="O314" s="33"/>
      <c r="P314" s="32"/>
      <c r="Q314" s="33"/>
      <c r="R314" s="33"/>
      <c r="S314" s="33"/>
      <c r="T314" s="31"/>
    </row>
    <row r="315" spans="1:20" x14ac:dyDescent="0.35">
      <c r="A315" s="3"/>
      <c r="B315" s="58"/>
      <c r="C315" s="59"/>
      <c r="D315" s="3"/>
      <c r="E315" s="3"/>
      <c r="F315" s="3"/>
      <c r="G315" s="3"/>
      <c r="H315" s="3"/>
      <c r="I315" s="3"/>
      <c r="J315" s="32"/>
      <c r="K315" s="32"/>
      <c r="L315" s="27"/>
      <c r="M315" s="33"/>
      <c r="N315" s="32"/>
      <c r="O315" s="33"/>
      <c r="P315" s="32"/>
      <c r="Q315" s="33"/>
      <c r="R315" s="33"/>
      <c r="S315" s="33"/>
      <c r="T315" s="31"/>
    </row>
    <row r="316" spans="1:20" x14ac:dyDescent="0.35">
      <c r="A316" s="3"/>
      <c r="B316" s="58"/>
      <c r="C316" s="59"/>
      <c r="D316" s="3"/>
      <c r="E316" s="3"/>
      <c r="F316" s="3"/>
      <c r="G316" s="3"/>
      <c r="H316" s="3"/>
      <c r="I316" s="3"/>
      <c r="J316" s="32"/>
      <c r="K316" s="32"/>
      <c r="L316" s="27"/>
      <c r="M316" s="33"/>
      <c r="N316" s="32"/>
      <c r="O316" s="33"/>
      <c r="P316" s="32"/>
      <c r="Q316" s="33"/>
      <c r="R316" s="33"/>
      <c r="S316" s="33"/>
      <c r="T316" s="31"/>
    </row>
    <row r="317" spans="1:20" x14ac:dyDescent="0.35">
      <c r="A317" s="3"/>
      <c r="B317" s="58"/>
      <c r="C317" s="59"/>
      <c r="D317" s="3"/>
      <c r="E317" s="3"/>
      <c r="F317" s="3"/>
      <c r="G317" s="3"/>
      <c r="H317" s="3"/>
      <c r="I317" s="3"/>
      <c r="J317" s="32"/>
      <c r="K317" s="32"/>
      <c r="L317" s="27"/>
      <c r="M317" s="33"/>
      <c r="N317" s="32"/>
      <c r="O317" s="33"/>
      <c r="P317" s="32"/>
      <c r="Q317" s="33"/>
      <c r="R317" s="33"/>
      <c r="S317" s="33"/>
      <c r="T317" s="31"/>
    </row>
    <row r="318" spans="1:20" x14ac:dyDescent="0.35">
      <c r="A318" s="3"/>
      <c r="B318" s="58"/>
      <c r="C318" s="59"/>
      <c r="D318" s="3"/>
      <c r="E318" s="3"/>
      <c r="F318" s="3"/>
      <c r="G318" s="3"/>
      <c r="H318" s="3"/>
      <c r="I318" s="3"/>
      <c r="J318" s="32"/>
      <c r="K318" s="32"/>
      <c r="L318" s="27"/>
      <c r="M318" s="33"/>
      <c r="N318" s="32"/>
      <c r="O318" s="33"/>
      <c r="P318" s="32"/>
      <c r="Q318" s="33"/>
      <c r="R318" s="33"/>
      <c r="S318" s="33"/>
      <c r="T318" s="31"/>
    </row>
    <row r="319" spans="1:20" x14ac:dyDescent="0.35">
      <c r="A319" s="3"/>
      <c r="B319" s="58"/>
      <c r="C319" s="59"/>
      <c r="D319" s="3"/>
      <c r="E319" s="3"/>
      <c r="F319" s="3"/>
      <c r="G319" s="3"/>
      <c r="H319" s="3"/>
      <c r="I319" s="3"/>
      <c r="J319" s="32"/>
      <c r="K319" s="32"/>
      <c r="L319" s="27"/>
      <c r="M319" s="33"/>
      <c r="N319" s="32"/>
      <c r="O319" s="33"/>
      <c r="P319" s="32"/>
      <c r="Q319" s="33"/>
      <c r="R319" s="33"/>
      <c r="S319" s="33"/>
      <c r="T319" s="31"/>
    </row>
    <row r="320" spans="1:20" x14ac:dyDescent="0.35">
      <c r="A320" s="3"/>
      <c r="B320" s="58"/>
      <c r="C320" s="59"/>
      <c r="D320" s="3"/>
      <c r="E320" s="3"/>
      <c r="F320" s="3"/>
      <c r="G320" s="3"/>
      <c r="H320" s="3"/>
      <c r="I320" s="3"/>
      <c r="J320" s="32"/>
      <c r="K320" s="32"/>
      <c r="L320" s="27"/>
      <c r="M320" s="33"/>
      <c r="N320" s="32"/>
      <c r="O320" s="33"/>
      <c r="P320" s="32"/>
      <c r="Q320" s="33"/>
      <c r="R320" s="33"/>
      <c r="S320" s="33"/>
      <c r="T320" s="31"/>
    </row>
    <row r="321" spans="1:20" x14ac:dyDescent="0.35">
      <c r="A321" s="3"/>
      <c r="B321" s="58"/>
      <c r="C321" s="59"/>
      <c r="D321" s="3"/>
      <c r="E321" s="3"/>
      <c r="F321" s="3"/>
      <c r="G321" s="3"/>
      <c r="H321" s="3"/>
      <c r="I321" s="3"/>
      <c r="J321" s="32"/>
      <c r="K321" s="32"/>
      <c r="L321" s="27"/>
      <c r="M321" s="33"/>
      <c r="N321" s="32"/>
      <c r="O321" s="33"/>
      <c r="P321" s="32"/>
      <c r="Q321" s="33"/>
      <c r="R321" s="33"/>
      <c r="S321" s="33"/>
      <c r="T321" s="31"/>
    </row>
    <row r="322" spans="1:20" x14ac:dyDescent="0.35">
      <c r="A322" s="3"/>
      <c r="B322" s="58"/>
      <c r="C322" s="59"/>
      <c r="D322" s="3"/>
      <c r="E322" s="3"/>
      <c r="F322" s="3"/>
      <c r="G322" s="3"/>
      <c r="H322" s="3"/>
      <c r="I322" s="3"/>
      <c r="J322" s="32"/>
      <c r="K322" s="32"/>
      <c r="L322" s="27"/>
      <c r="M322" s="33"/>
      <c r="N322" s="32"/>
      <c r="O322" s="33"/>
      <c r="P322" s="32"/>
      <c r="Q322" s="33"/>
      <c r="R322" s="33"/>
      <c r="S322" s="33"/>
      <c r="T322" s="31"/>
    </row>
    <row r="323" spans="1:20" x14ac:dyDescent="0.35">
      <c r="A323" s="3"/>
      <c r="B323" s="58"/>
      <c r="C323" s="59"/>
      <c r="D323" s="3"/>
      <c r="E323" s="3"/>
      <c r="F323" s="3"/>
      <c r="G323" s="3"/>
      <c r="H323" s="3"/>
      <c r="I323" s="3"/>
      <c r="J323" s="32"/>
      <c r="K323" s="32"/>
      <c r="L323" s="27"/>
      <c r="M323" s="33"/>
      <c r="N323" s="32"/>
      <c r="O323" s="33"/>
      <c r="P323" s="32"/>
      <c r="Q323" s="33"/>
      <c r="R323" s="33"/>
      <c r="S323" s="33"/>
      <c r="T323" s="31"/>
    </row>
    <row r="324" spans="1:20" x14ac:dyDescent="0.35">
      <c r="A324" s="3"/>
      <c r="B324" s="58"/>
      <c r="C324" s="59"/>
      <c r="D324" s="3"/>
      <c r="E324" s="3"/>
      <c r="F324" s="3"/>
      <c r="G324" s="3"/>
      <c r="H324" s="3"/>
      <c r="I324" s="3"/>
      <c r="J324" s="32"/>
      <c r="K324" s="32"/>
      <c r="L324" s="27"/>
      <c r="M324" s="33"/>
      <c r="N324" s="32"/>
      <c r="O324" s="33"/>
      <c r="P324" s="32"/>
      <c r="Q324" s="33"/>
      <c r="R324" s="33"/>
      <c r="S324" s="33"/>
      <c r="T324" s="31"/>
    </row>
    <row r="325" spans="1:20" x14ac:dyDescent="0.35">
      <c r="A325" s="3"/>
      <c r="B325" s="58"/>
      <c r="C325" s="59"/>
      <c r="D325" s="3"/>
      <c r="E325" s="3"/>
      <c r="F325" s="3"/>
      <c r="G325" s="3"/>
      <c r="H325" s="3"/>
      <c r="I325" s="3"/>
      <c r="J325" s="32"/>
      <c r="K325" s="32"/>
      <c r="L325" s="27"/>
      <c r="M325" s="33"/>
      <c r="N325" s="32"/>
      <c r="O325" s="33"/>
      <c r="P325" s="32"/>
      <c r="Q325" s="33"/>
      <c r="R325" s="33"/>
      <c r="S325" s="33"/>
      <c r="T325" s="31"/>
    </row>
    <row r="326" spans="1:20" x14ac:dyDescent="0.35">
      <c r="A326" s="3"/>
      <c r="B326" s="58"/>
      <c r="C326" s="59"/>
      <c r="D326" s="3"/>
      <c r="E326" s="3"/>
      <c r="F326" s="3"/>
      <c r="G326" s="3"/>
      <c r="H326" s="3"/>
      <c r="I326" s="3"/>
      <c r="J326" s="32"/>
      <c r="K326" s="32"/>
      <c r="L326" s="27"/>
      <c r="M326" s="33"/>
      <c r="N326" s="32"/>
      <c r="O326" s="33"/>
      <c r="P326" s="32"/>
      <c r="Q326" s="33"/>
      <c r="R326" s="33"/>
      <c r="S326" s="33"/>
      <c r="T326" s="31"/>
    </row>
    <row r="327" spans="1:20" x14ac:dyDescent="0.35">
      <c r="A327" s="3"/>
      <c r="B327" s="58"/>
      <c r="C327" s="59"/>
      <c r="D327" s="3"/>
      <c r="E327" s="3"/>
      <c r="F327" s="3"/>
      <c r="G327" s="3"/>
      <c r="H327" s="3"/>
      <c r="I327" s="3"/>
      <c r="J327" s="32"/>
      <c r="K327" s="32"/>
      <c r="L327" s="27"/>
      <c r="M327" s="33"/>
      <c r="N327" s="32"/>
      <c r="O327" s="33"/>
      <c r="P327" s="32"/>
      <c r="Q327" s="33"/>
      <c r="R327" s="33"/>
      <c r="S327" s="33"/>
      <c r="T327" s="31"/>
    </row>
    <row r="328" spans="1:20" x14ac:dyDescent="0.35">
      <c r="A328" s="3"/>
      <c r="B328" s="58"/>
      <c r="C328" s="59"/>
      <c r="D328" s="3"/>
      <c r="E328" s="3"/>
      <c r="F328" s="3"/>
      <c r="G328" s="3"/>
      <c r="H328" s="3"/>
      <c r="I328" s="3"/>
      <c r="J328" s="32"/>
      <c r="K328" s="32"/>
      <c r="L328" s="27"/>
      <c r="M328" s="33"/>
      <c r="N328" s="32"/>
      <c r="O328" s="33"/>
      <c r="P328" s="32"/>
      <c r="Q328" s="33"/>
      <c r="R328" s="33"/>
      <c r="S328" s="33"/>
      <c r="T328" s="31"/>
    </row>
    <row r="329" spans="1:20" x14ac:dyDescent="0.35">
      <c r="A329" s="3"/>
      <c r="B329" s="58"/>
      <c r="C329" s="59"/>
      <c r="D329" s="3"/>
      <c r="E329" s="3"/>
      <c r="F329" s="3"/>
      <c r="G329" s="3"/>
      <c r="H329" s="3"/>
      <c r="I329" s="3"/>
      <c r="J329" s="32"/>
      <c r="K329" s="32"/>
      <c r="L329" s="27"/>
      <c r="M329" s="33"/>
      <c r="N329" s="32"/>
      <c r="O329" s="33"/>
      <c r="P329" s="32"/>
      <c r="Q329" s="33"/>
      <c r="R329" s="33"/>
      <c r="S329" s="33"/>
      <c r="T329" s="31"/>
    </row>
    <row r="330" spans="1:20" x14ac:dyDescent="0.35">
      <c r="A330" s="3"/>
      <c r="B330" s="58"/>
      <c r="C330" s="59"/>
      <c r="D330" s="3"/>
      <c r="E330" s="3"/>
      <c r="F330" s="3"/>
      <c r="G330" s="3"/>
      <c r="H330" s="3"/>
      <c r="I330" s="3"/>
      <c r="J330" s="32"/>
      <c r="K330" s="32"/>
      <c r="L330" s="27"/>
      <c r="M330" s="33"/>
      <c r="N330" s="32"/>
      <c r="O330" s="33"/>
      <c r="P330" s="32"/>
      <c r="Q330" s="33"/>
      <c r="R330" s="33"/>
      <c r="S330" s="33"/>
      <c r="T330" s="31"/>
    </row>
    <row r="331" spans="1:20" x14ac:dyDescent="0.35">
      <c r="A331" s="3"/>
      <c r="B331" s="58"/>
      <c r="C331" s="59"/>
      <c r="D331" s="3"/>
      <c r="E331" s="3"/>
      <c r="F331" s="3"/>
      <c r="G331" s="3"/>
      <c r="H331" s="3"/>
      <c r="I331" s="3"/>
      <c r="J331" s="32"/>
      <c r="K331" s="32"/>
      <c r="L331" s="27"/>
      <c r="M331" s="33"/>
      <c r="N331" s="32"/>
      <c r="O331" s="33"/>
      <c r="P331" s="32"/>
      <c r="Q331" s="33"/>
      <c r="R331" s="33"/>
      <c r="S331" s="33"/>
      <c r="T331" s="31"/>
    </row>
    <row r="332" spans="1:20" x14ac:dyDescent="0.35">
      <c r="A332" s="3"/>
      <c r="B332" s="58"/>
      <c r="C332" s="59"/>
      <c r="D332" s="3"/>
      <c r="E332" s="3"/>
      <c r="F332" s="3"/>
      <c r="G332" s="3"/>
      <c r="H332" s="3"/>
      <c r="I332" s="3"/>
      <c r="J332" s="32"/>
      <c r="K332" s="32"/>
      <c r="L332" s="27"/>
      <c r="M332" s="33"/>
      <c r="N332" s="32"/>
      <c r="O332" s="33"/>
      <c r="P332" s="32"/>
      <c r="Q332" s="33"/>
      <c r="R332" s="33"/>
      <c r="S332" s="33"/>
      <c r="T332" s="31"/>
    </row>
    <row r="333" spans="1:20" x14ac:dyDescent="0.35">
      <c r="A333" s="3"/>
      <c r="B333" s="58"/>
      <c r="C333" s="59"/>
      <c r="D333" s="3"/>
      <c r="E333" s="3"/>
      <c r="F333" s="3"/>
      <c r="G333" s="3"/>
      <c r="H333" s="3"/>
      <c r="I333" s="3"/>
      <c r="J333" s="32"/>
      <c r="K333" s="32"/>
      <c r="L333" s="27"/>
      <c r="M333" s="33"/>
      <c r="N333" s="32"/>
      <c r="O333" s="33"/>
      <c r="P333" s="32"/>
      <c r="Q333" s="33"/>
      <c r="R333" s="33"/>
      <c r="S333" s="33"/>
      <c r="T333" s="31"/>
    </row>
    <row r="334" spans="1:20" x14ac:dyDescent="0.35">
      <c r="A334" s="3"/>
      <c r="B334" s="58"/>
      <c r="C334" s="59"/>
      <c r="D334" s="3"/>
      <c r="E334" s="3"/>
      <c r="F334" s="3"/>
      <c r="G334" s="3"/>
      <c r="H334" s="3"/>
      <c r="I334" s="3"/>
      <c r="J334" s="32"/>
      <c r="K334" s="32"/>
      <c r="L334" s="27"/>
      <c r="M334" s="33"/>
      <c r="N334" s="32"/>
      <c r="O334" s="33"/>
      <c r="P334" s="32"/>
      <c r="Q334" s="33"/>
      <c r="R334" s="33"/>
      <c r="S334" s="33"/>
      <c r="T334" s="31"/>
    </row>
    <row r="335" spans="1:20" x14ac:dyDescent="0.35">
      <c r="A335" s="3"/>
      <c r="B335" s="58"/>
      <c r="C335" s="59"/>
      <c r="D335" s="3"/>
      <c r="E335" s="3"/>
      <c r="F335" s="3"/>
      <c r="G335" s="3"/>
      <c r="H335" s="3"/>
      <c r="I335" s="3"/>
      <c r="J335" s="32"/>
      <c r="K335" s="32"/>
      <c r="L335" s="27"/>
      <c r="M335" s="33"/>
      <c r="N335" s="32"/>
      <c r="O335" s="33"/>
      <c r="P335" s="32"/>
      <c r="Q335" s="33"/>
      <c r="R335" s="33"/>
      <c r="S335" s="33"/>
      <c r="T335" s="31"/>
    </row>
    <row r="336" spans="1:20" x14ac:dyDescent="0.35">
      <c r="A336" s="3"/>
      <c r="B336" s="58"/>
      <c r="C336" s="59"/>
      <c r="D336" s="3"/>
      <c r="E336" s="3"/>
      <c r="F336" s="3"/>
      <c r="G336" s="3"/>
      <c r="H336" s="3"/>
      <c r="I336" s="3"/>
      <c r="J336" s="32"/>
      <c r="K336" s="32"/>
      <c r="L336" s="27"/>
      <c r="M336" s="33"/>
      <c r="N336" s="32"/>
      <c r="O336" s="33"/>
      <c r="P336" s="32"/>
      <c r="Q336" s="33"/>
      <c r="R336" s="33"/>
      <c r="S336" s="33"/>
      <c r="T336" s="31"/>
    </row>
    <row r="337" spans="1:20" x14ac:dyDescent="0.35">
      <c r="A337" s="3"/>
      <c r="B337" s="58"/>
      <c r="C337" s="59"/>
      <c r="D337" s="3"/>
      <c r="E337" s="3"/>
      <c r="F337" s="3"/>
      <c r="G337" s="3"/>
      <c r="H337" s="3"/>
      <c r="I337" s="3"/>
      <c r="J337" s="32"/>
      <c r="K337" s="32"/>
      <c r="L337" s="27"/>
      <c r="M337" s="33"/>
      <c r="N337" s="32"/>
      <c r="O337" s="33"/>
      <c r="P337" s="32"/>
      <c r="Q337" s="33"/>
      <c r="R337" s="33"/>
      <c r="S337" s="33"/>
      <c r="T337" s="31"/>
    </row>
    <row r="338" spans="1:20" x14ac:dyDescent="0.35">
      <c r="A338" s="3"/>
      <c r="B338" s="58"/>
      <c r="C338" s="59"/>
      <c r="D338" s="3"/>
      <c r="E338" s="3"/>
      <c r="F338" s="3"/>
      <c r="G338" s="3"/>
      <c r="H338" s="3"/>
      <c r="I338" s="3"/>
      <c r="J338" s="32"/>
      <c r="K338" s="32"/>
      <c r="L338" s="27"/>
      <c r="M338" s="33"/>
      <c r="N338" s="32"/>
      <c r="O338" s="33"/>
      <c r="P338" s="32"/>
      <c r="Q338" s="33"/>
      <c r="R338" s="33"/>
      <c r="S338" s="33"/>
      <c r="T338" s="31"/>
    </row>
    <row r="339" spans="1:20" x14ac:dyDescent="0.35">
      <c r="A339" s="3"/>
      <c r="B339" s="58"/>
      <c r="C339" s="59"/>
      <c r="D339" s="3"/>
      <c r="E339" s="3"/>
      <c r="F339" s="3"/>
      <c r="G339" s="3"/>
      <c r="H339" s="3"/>
      <c r="I339" s="3"/>
      <c r="J339" s="32"/>
      <c r="K339" s="32"/>
      <c r="L339" s="27"/>
      <c r="M339" s="33"/>
      <c r="N339" s="32"/>
      <c r="O339" s="33"/>
      <c r="P339" s="32"/>
      <c r="Q339" s="33"/>
      <c r="R339" s="33"/>
      <c r="S339" s="33"/>
      <c r="T339" s="31"/>
    </row>
    <row r="340" spans="1:20" x14ac:dyDescent="0.35">
      <c r="A340" s="3"/>
      <c r="B340" s="58"/>
      <c r="C340" s="59"/>
      <c r="D340" s="3"/>
      <c r="E340" s="3"/>
      <c r="F340" s="3"/>
      <c r="G340" s="3"/>
      <c r="H340" s="3"/>
      <c r="I340" s="3"/>
      <c r="J340" s="32"/>
      <c r="K340" s="32"/>
      <c r="L340" s="27"/>
      <c r="M340" s="33"/>
      <c r="N340" s="32"/>
      <c r="O340" s="33"/>
      <c r="P340" s="32"/>
      <c r="Q340" s="33"/>
      <c r="R340" s="33"/>
      <c r="S340" s="33"/>
      <c r="T340" s="31"/>
    </row>
    <row r="341" spans="1:20" x14ac:dyDescent="0.35">
      <c r="A341" s="3"/>
      <c r="B341" s="58"/>
      <c r="C341" s="59"/>
      <c r="D341" s="3"/>
      <c r="E341" s="3"/>
      <c r="F341" s="3"/>
      <c r="G341" s="3"/>
      <c r="H341" s="3"/>
      <c r="I341" s="3"/>
      <c r="J341" s="32"/>
      <c r="K341" s="32"/>
      <c r="L341" s="27"/>
      <c r="M341" s="33"/>
      <c r="N341" s="32"/>
      <c r="O341" s="33"/>
      <c r="P341" s="32"/>
      <c r="Q341" s="33"/>
      <c r="R341" s="33"/>
      <c r="S341" s="33"/>
      <c r="T341" s="31"/>
    </row>
    <row r="342" spans="1:20" x14ac:dyDescent="0.35">
      <c r="A342" s="3"/>
      <c r="B342" s="58"/>
      <c r="C342" s="59"/>
      <c r="D342" s="3"/>
      <c r="E342" s="3"/>
      <c r="F342" s="3"/>
      <c r="G342" s="3"/>
      <c r="H342" s="3"/>
      <c r="I342" s="3"/>
      <c r="J342" s="32"/>
      <c r="K342" s="32"/>
      <c r="L342" s="27"/>
      <c r="M342" s="33"/>
      <c r="N342" s="32"/>
      <c r="O342" s="33"/>
      <c r="P342" s="32"/>
      <c r="Q342" s="33"/>
      <c r="R342" s="33"/>
      <c r="S342" s="33"/>
      <c r="T342" s="31"/>
    </row>
    <row r="343" spans="1:20" x14ac:dyDescent="0.35">
      <c r="A343" s="3"/>
      <c r="B343" s="58"/>
      <c r="C343" s="59"/>
      <c r="D343" s="3"/>
      <c r="E343" s="3"/>
      <c r="F343" s="3"/>
      <c r="G343" s="3"/>
      <c r="H343" s="3"/>
      <c r="I343" s="3"/>
      <c r="J343" s="32"/>
      <c r="K343" s="32"/>
      <c r="L343" s="27"/>
      <c r="M343" s="33"/>
      <c r="N343" s="32"/>
      <c r="O343" s="33"/>
      <c r="P343" s="32"/>
      <c r="Q343" s="33"/>
      <c r="R343" s="33"/>
      <c r="S343" s="33"/>
      <c r="T343" s="31"/>
    </row>
    <row r="344" spans="1:20" x14ac:dyDescent="0.35">
      <c r="A344" s="3"/>
      <c r="B344" s="58"/>
      <c r="C344" s="59"/>
      <c r="D344" s="3"/>
      <c r="E344" s="3"/>
      <c r="F344" s="3"/>
      <c r="G344" s="3"/>
      <c r="H344" s="3"/>
      <c r="I344" s="3"/>
      <c r="J344" s="32"/>
      <c r="K344" s="32"/>
      <c r="L344" s="27"/>
      <c r="M344" s="33"/>
      <c r="N344" s="32"/>
      <c r="O344" s="33"/>
      <c r="P344" s="32"/>
      <c r="Q344" s="33"/>
      <c r="R344" s="33"/>
      <c r="S344" s="33"/>
      <c r="T344" s="31"/>
    </row>
    <row r="345" spans="1:20" x14ac:dyDescent="0.35">
      <c r="A345" s="3"/>
      <c r="B345" s="58"/>
      <c r="C345" s="59"/>
      <c r="D345" s="3"/>
      <c r="E345" s="3"/>
      <c r="F345" s="3"/>
      <c r="G345" s="3"/>
      <c r="H345" s="3"/>
      <c r="I345" s="3"/>
      <c r="J345" s="32"/>
      <c r="K345" s="32"/>
      <c r="L345" s="27"/>
      <c r="M345" s="33"/>
      <c r="N345" s="32"/>
      <c r="O345" s="33"/>
      <c r="P345" s="32"/>
      <c r="Q345" s="33"/>
      <c r="R345" s="33"/>
      <c r="S345" s="33"/>
      <c r="T345" s="31"/>
    </row>
    <row r="346" spans="1:20" x14ac:dyDescent="0.35">
      <c r="A346" s="3"/>
      <c r="B346" s="58"/>
      <c r="C346" s="59"/>
      <c r="D346" s="3"/>
      <c r="E346" s="3"/>
      <c r="F346" s="3"/>
      <c r="G346" s="3"/>
      <c r="H346" s="3"/>
      <c r="I346" s="3"/>
      <c r="J346" s="32"/>
      <c r="K346" s="32"/>
      <c r="L346" s="27"/>
      <c r="M346" s="33"/>
      <c r="N346" s="32"/>
      <c r="O346" s="33"/>
      <c r="P346" s="32"/>
      <c r="Q346" s="33"/>
      <c r="R346" s="33"/>
      <c r="S346" s="33"/>
      <c r="T346" s="31"/>
    </row>
    <row r="347" spans="1:20" x14ac:dyDescent="0.35">
      <c r="A347" s="3"/>
      <c r="B347" s="58"/>
      <c r="C347" s="59"/>
      <c r="D347" s="3"/>
      <c r="E347" s="3"/>
      <c r="F347" s="3"/>
      <c r="G347" s="3"/>
      <c r="H347" s="3"/>
      <c r="I347" s="3"/>
      <c r="J347" s="32"/>
      <c r="K347" s="32"/>
      <c r="L347" s="27"/>
      <c r="M347" s="33"/>
      <c r="N347" s="32"/>
      <c r="O347" s="33"/>
      <c r="P347" s="32"/>
      <c r="Q347" s="33"/>
      <c r="R347" s="33"/>
      <c r="S347" s="33"/>
      <c r="T347" s="31"/>
    </row>
    <row r="348" spans="1:20" x14ac:dyDescent="0.35">
      <c r="A348" s="3"/>
      <c r="B348" s="58"/>
      <c r="C348" s="59"/>
      <c r="D348" s="3"/>
      <c r="E348" s="3"/>
      <c r="F348" s="3"/>
      <c r="G348" s="3"/>
      <c r="H348" s="3"/>
      <c r="I348" s="3"/>
      <c r="J348" s="32"/>
      <c r="K348" s="32"/>
      <c r="L348" s="27"/>
      <c r="M348" s="33"/>
      <c r="N348" s="32"/>
      <c r="O348" s="33"/>
      <c r="P348" s="32"/>
      <c r="Q348" s="33"/>
      <c r="R348" s="33"/>
      <c r="S348" s="33"/>
      <c r="T348" s="31"/>
    </row>
    <row r="349" spans="1:20" x14ac:dyDescent="0.35">
      <c r="A349" s="3"/>
      <c r="B349" s="58"/>
      <c r="C349" s="59"/>
      <c r="D349" s="3"/>
      <c r="E349" s="3"/>
      <c r="F349" s="3"/>
      <c r="G349" s="3"/>
      <c r="H349" s="3"/>
      <c r="I349" s="3"/>
      <c r="J349" s="32"/>
      <c r="K349" s="32"/>
      <c r="L349" s="27"/>
      <c r="M349" s="33"/>
      <c r="N349" s="32"/>
      <c r="O349" s="33"/>
      <c r="P349" s="32"/>
      <c r="Q349" s="33"/>
      <c r="R349" s="33"/>
      <c r="S349" s="33"/>
      <c r="T349" s="31"/>
    </row>
    <row r="350" spans="1:20" x14ac:dyDescent="0.35">
      <c r="A350" s="3"/>
      <c r="B350" s="58"/>
      <c r="C350" s="59"/>
      <c r="D350" s="3"/>
      <c r="E350" s="3"/>
      <c r="F350" s="3"/>
      <c r="G350" s="3"/>
      <c r="H350" s="3"/>
      <c r="I350" s="3"/>
      <c r="J350" s="32"/>
      <c r="K350" s="32"/>
      <c r="L350" s="27"/>
      <c r="M350" s="33"/>
      <c r="N350" s="32"/>
      <c r="O350" s="33"/>
      <c r="P350" s="32"/>
      <c r="Q350" s="33"/>
      <c r="R350" s="33"/>
      <c r="S350" s="33"/>
      <c r="T350" s="31"/>
    </row>
    <row r="351" spans="1:20" x14ac:dyDescent="0.35">
      <c r="A351" s="3"/>
      <c r="B351" s="58"/>
      <c r="C351" s="59"/>
      <c r="D351" s="3"/>
      <c r="E351" s="3"/>
      <c r="F351" s="3"/>
      <c r="G351" s="3"/>
      <c r="H351" s="3"/>
      <c r="I351" s="3"/>
      <c r="J351" s="32"/>
      <c r="K351" s="32"/>
      <c r="L351" s="27"/>
      <c r="M351" s="33"/>
      <c r="N351" s="32"/>
      <c r="O351" s="33"/>
      <c r="P351" s="32"/>
      <c r="Q351" s="33"/>
      <c r="R351" s="33"/>
      <c r="S351" s="33"/>
      <c r="T351" s="31"/>
    </row>
    <row r="352" spans="1:20" x14ac:dyDescent="0.35">
      <c r="A352" s="3"/>
      <c r="B352" s="58"/>
      <c r="C352" s="59"/>
      <c r="D352" s="3"/>
      <c r="E352" s="3"/>
      <c r="F352" s="3"/>
      <c r="G352" s="3"/>
      <c r="H352" s="3"/>
      <c r="I352" s="3"/>
      <c r="J352" s="32"/>
      <c r="K352" s="32"/>
      <c r="L352" s="27"/>
      <c r="M352" s="33"/>
      <c r="N352" s="32"/>
      <c r="O352" s="33"/>
      <c r="P352" s="32"/>
      <c r="Q352" s="33"/>
      <c r="R352" s="33"/>
      <c r="S352" s="33"/>
      <c r="T352" s="31"/>
    </row>
    <row r="353" spans="1:20" x14ac:dyDescent="0.35">
      <c r="A353" s="3"/>
      <c r="B353" s="58"/>
      <c r="C353" s="59"/>
      <c r="D353" s="3"/>
      <c r="E353" s="3"/>
      <c r="F353" s="3"/>
      <c r="G353" s="3"/>
      <c r="H353" s="3"/>
      <c r="I353" s="3"/>
      <c r="J353" s="32"/>
      <c r="K353" s="32"/>
      <c r="L353" s="27"/>
      <c r="M353" s="33"/>
      <c r="N353" s="32"/>
      <c r="O353" s="33"/>
      <c r="P353" s="32"/>
      <c r="Q353" s="33"/>
      <c r="R353" s="33"/>
      <c r="S353" s="33"/>
      <c r="T353" s="31"/>
    </row>
    <row r="354" spans="1:20" x14ac:dyDescent="0.35">
      <c r="A354" s="3"/>
      <c r="B354" s="58"/>
      <c r="C354" s="59"/>
      <c r="D354" s="3"/>
      <c r="E354" s="3"/>
      <c r="F354" s="3"/>
      <c r="G354" s="3"/>
      <c r="H354" s="3"/>
      <c r="I354" s="3"/>
      <c r="J354" s="32"/>
      <c r="K354" s="32"/>
      <c r="L354" s="27"/>
      <c r="M354" s="33"/>
      <c r="N354" s="32"/>
      <c r="O354" s="33"/>
      <c r="P354" s="32"/>
      <c r="Q354" s="33"/>
      <c r="R354" s="33"/>
      <c r="S354" s="33"/>
      <c r="T354" s="31"/>
    </row>
    <row r="355" spans="1:20" x14ac:dyDescent="0.35">
      <c r="A355" s="3"/>
      <c r="B355" s="58"/>
      <c r="C355" s="59"/>
      <c r="D355" s="3"/>
      <c r="E355" s="3"/>
      <c r="F355" s="3"/>
      <c r="G355" s="3"/>
      <c r="H355" s="3"/>
      <c r="I355" s="3"/>
      <c r="J355" s="32"/>
      <c r="K355" s="32"/>
      <c r="L355" s="27"/>
      <c r="M355" s="33"/>
      <c r="N355" s="32"/>
      <c r="O355" s="33"/>
      <c r="P355" s="32"/>
      <c r="Q355" s="33"/>
      <c r="R355" s="33"/>
      <c r="S355" s="33"/>
      <c r="T355" s="31"/>
    </row>
    <row r="356" spans="1:20" x14ac:dyDescent="0.35">
      <c r="A356" s="3"/>
      <c r="B356" s="58"/>
      <c r="C356" s="59"/>
      <c r="D356" s="3"/>
      <c r="E356" s="3"/>
      <c r="F356" s="3"/>
      <c r="G356" s="3"/>
      <c r="H356" s="3"/>
      <c r="I356" s="3"/>
      <c r="J356" s="32"/>
      <c r="K356" s="32"/>
      <c r="L356" s="27"/>
      <c r="M356" s="33"/>
      <c r="N356" s="32"/>
      <c r="O356" s="33"/>
      <c r="P356" s="32"/>
      <c r="Q356" s="33"/>
      <c r="R356" s="33"/>
      <c r="S356" s="33"/>
      <c r="T356" s="31"/>
    </row>
    <row r="357" spans="1:20" x14ac:dyDescent="0.35">
      <c r="A357" s="3"/>
      <c r="B357" s="58"/>
      <c r="C357" s="59"/>
      <c r="D357" s="3"/>
      <c r="E357" s="3"/>
      <c r="F357" s="3"/>
      <c r="G357" s="3"/>
      <c r="H357" s="3"/>
      <c r="I357" s="3"/>
      <c r="J357" s="32"/>
      <c r="K357" s="32"/>
      <c r="L357" s="27"/>
      <c r="M357" s="33"/>
      <c r="N357" s="32"/>
      <c r="O357" s="33"/>
      <c r="P357" s="32"/>
      <c r="Q357" s="33"/>
      <c r="R357" s="33"/>
      <c r="S357" s="33"/>
      <c r="T357" s="31"/>
    </row>
    <row r="358" spans="1:20" x14ac:dyDescent="0.35">
      <c r="A358" s="3"/>
      <c r="B358" s="58"/>
      <c r="C358" s="59"/>
      <c r="D358" s="3"/>
      <c r="E358" s="3"/>
      <c r="F358" s="3"/>
      <c r="G358" s="3"/>
      <c r="H358" s="3"/>
      <c r="I358" s="3"/>
      <c r="J358" s="32"/>
      <c r="K358" s="32"/>
      <c r="L358" s="27"/>
      <c r="M358" s="33"/>
      <c r="N358" s="32"/>
      <c r="O358" s="33"/>
      <c r="P358" s="32"/>
      <c r="Q358" s="33"/>
      <c r="R358" s="33"/>
      <c r="S358" s="33"/>
      <c r="T358" s="31"/>
    </row>
    <row r="359" spans="1:20" x14ac:dyDescent="0.35">
      <c r="A359" s="3"/>
      <c r="B359" s="58"/>
      <c r="C359" s="59"/>
      <c r="D359" s="3"/>
      <c r="E359" s="3"/>
      <c r="F359" s="3"/>
      <c r="G359" s="3"/>
      <c r="H359" s="3"/>
      <c r="I359" s="3"/>
      <c r="J359" s="32"/>
      <c r="K359" s="32"/>
      <c r="L359" s="27"/>
      <c r="M359" s="33"/>
      <c r="N359" s="32"/>
      <c r="O359" s="33"/>
      <c r="P359" s="32"/>
      <c r="Q359" s="33"/>
      <c r="R359" s="33"/>
      <c r="S359" s="33"/>
      <c r="T359" s="31"/>
    </row>
    <row r="360" spans="1:20" x14ac:dyDescent="0.35">
      <c r="A360" s="3"/>
      <c r="B360" s="58"/>
      <c r="C360" s="59"/>
      <c r="D360" s="3"/>
      <c r="E360" s="3"/>
      <c r="F360" s="3"/>
      <c r="G360" s="3"/>
      <c r="H360" s="3"/>
      <c r="I360" s="3"/>
      <c r="J360" s="32"/>
      <c r="K360" s="32"/>
      <c r="L360" s="27"/>
      <c r="M360" s="33"/>
      <c r="N360" s="32"/>
      <c r="O360" s="33"/>
      <c r="P360" s="32"/>
      <c r="Q360" s="33"/>
      <c r="R360" s="33"/>
      <c r="S360" s="33"/>
      <c r="T360" s="31"/>
    </row>
    <row r="361" spans="1:20" x14ac:dyDescent="0.35">
      <c r="A361" s="3"/>
      <c r="B361" s="58"/>
      <c r="C361" s="59"/>
      <c r="D361" s="3"/>
      <c r="E361" s="3"/>
      <c r="F361" s="3"/>
      <c r="G361" s="3"/>
      <c r="H361" s="3"/>
      <c r="I361" s="3"/>
      <c r="J361" s="32"/>
      <c r="K361" s="32"/>
      <c r="L361" s="27"/>
      <c r="M361" s="33"/>
      <c r="N361" s="32"/>
      <c r="O361" s="33"/>
      <c r="P361" s="32"/>
      <c r="Q361" s="33"/>
      <c r="R361" s="33"/>
      <c r="S361" s="33"/>
      <c r="T361" s="31"/>
    </row>
    <row r="362" spans="1:20" x14ac:dyDescent="0.35">
      <c r="A362" s="3"/>
      <c r="B362" s="58"/>
      <c r="C362" s="59"/>
      <c r="D362" s="3"/>
      <c r="E362" s="3"/>
      <c r="F362" s="3"/>
      <c r="G362" s="3"/>
      <c r="H362" s="3"/>
      <c r="I362" s="3"/>
      <c r="J362" s="32"/>
      <c r="K362" s="32"/>
      <c r="L362" s="27"/>
      <c r="M362" s="33"/>
      <c r="N362" s="32"/>
      <c r="O362" s="33"/>
      <c r="P362" s="32"/>
      <c r="Q362" s="33"/>
      <c r="R362" s="33"/>
      <c r="S362" s="33"/>
      <c r="T362" s="31"/>
    </row>
    <row r="363" spans="1:20" x14ac:dyDescent="0.35">
      <c r="A363" s="3"/>
      <c r="B363" s="58"/>
      <c r="C363" s="59"/>
      <c r="D363" s="3"/>
      <c r="E363" s="3"/>
      <c r="F363" s="3"/>
      <c r="G363" s="3"/>
      <c r="H363" s="3"/>
      <c r="I363" s="3"/>
      <c r="J363" s="32"/>
      <c r="K363" s="32"/>
      <c r="L363" s="27"/>
      <c r="M363" s="33"/>
      <c r="N363" s="32"/>
      <c r="O363" s="33"/>
      <c r="P363" s="32"/>
      <c r="Q363" s="33"/>
      <c r="R363" s="33"/>
      <c r="S363" s="33"/>
      <c r="T363" s="31"/>
    </row>
    <row r="364" spans="1:20" x14ac:dyDescent="0.35">
      <c r="A364" s="3"/>
      <c r="B364" s="58"/>
      <c r="C364" s="59"/>
      <c r="D364" s="3"/>
      <c r="E364" s="3"/>
      <c r="F364" s="3"/>
      <c r="G364" s="3"/>
      <c r="H364" s="3"/>
      <c r="I364" s="3"/>
      <c r="J364" s="32"/>
      <c r="K364" s="32"/>
      <c r="L364" s="27"/>
      <c r="M364" s="33"/>
      <c r="N364" s="32"/>
      <c r="O364" s="33"/>
      <c r="P364" s="32"/>
      <c r="Q364" s="33"/>
      <c r="R364" s="33"/>
      <c r="S364" s="33"/>
      <c r="T364" s="31"/>
    </row>
    <row r="365" spans="1:20" x14ac:dyDescent="0.35">
      <c r="A365" s="3"/>
      <c r="B365" s="58"/>
      <c r="C365" s="59"/>
      <c r="D365" s="3"/>
      <c r="E365" s="3"/>
      <c r="F365" s="3"/>
      <c r="G365" s="3"/>
      <c r="H365" s="3"/>
      <c r="I365" s="3"/>
      <c r="J365" s="32"/>
      <c r="K365" s="32"/>
      <c r="L365" s="27"/>
      <c r="M365" s="33"/>
      <c r="N365" s="32"/>
      <c r="O365" s="33"/>
      <c r="P365" s="32"/>
      <c r="Q365" s="33"/>
      <c r="R365" s="33"/>
      <c r="S365" s="33"/>
      <c r="T365" s="31"/>
    </row>
    <row r="366" spans="1:20" x14ac:dyDescent="0.35">
      <c r="A366" s="3"/>
      <c r="B366" s="58"/>
      <c r="C366" s="59"/>
      <c r="D366" s="3"/>
      <c r="E366" s="3"/>
      <c r="F366" s="3"/>
      <c r="G366" s="3"/>
      <c r="H366" s="3"/>
      <c r="I366" s="3"/>
      <c r="J366" s="32"/>
      <c r="K366" s="32"/>
      <c r="L366" s="27"/>
      <c r="M366" s="33"/>
      <c r="N366" s="32"/>
      <c r="O366" s="33"/>
      <c r="P366" s="32"/>
      <c r="Q366" s="33"/>
      <c r="R366" s="33"/>
      <c r="S366" s="33"/>
      <c r="T366" s="31"/>
    </row>
    <row r="367" spans="1:20" x14ac:dyDescent="0.35">
      <c r="A367" s="3"/>
      <c r="B367" s="58"/>
      <c r="C367" s="59"/>
      <c r="D367" s="3"/>
      <c r="E367" s="3"/>
      <c r="F367" s="3"/>
      <c r="G367" s="3"/>
      <c r="H367" s="3"/>
      <c r="I367" s="3"/>
      <c r="J367" s="32"/>
      <c r="K367" s="32"/>
      <c r="L367" s="27"/>
      <c r="M367" s="33"/>
      <c r="N367" s="32"/>
      <c r="O367" s="33"/>
      <c r="P367" s="32"/>
      <c r="Q367" s="33"/>
      <c r="R367" s="33"/>
      <c r="S367" s="33"/>
      <c r="T367" s="31"/>
    </row>
    <row r="368" spans="1:20" x14ac:dyDescent="0.35">
      <c r="A368" s="3"/>
      <c r="B368" s="58"/>
      <c r="C368" s="59"/>
      <c r="D368" s="3"/>
      <c r="E368" s="3"/>
      <c r="F368" s="3"/>
      <c r="G368" s="3"/>
      <c r="H368" s="3"/>
      <c r="I368" s="3"/>
      <c r="J368" s="32"/>
      <c r="K368" s="32"/>
      <c r="L368" s="27"/>
      <c r="M368" s="33"/>
      <c r="N368" s="32"/>
      <c r="O368" s="33"/>
      <c r="P368" s="32"/>
      <c r="Q368" s="33"/>
      <c r="R368" s="33"/>
      <c r="S368" s="33"/>
      <c r="T368" s="31"/>
    </row>
    <row r="369" spans="1:20" x14ac:dyDescent="0.35">
      <c r="A369" s="3"/>
      <c r="B369" s="58"/>
      <c r="C369" s="59"/>
      <c r="D369" s="3"/>
      <c r="E369" s="3"/>
      <c r="F369" s="3"/>
      <c r="G369" s="3"/>
      <c r="H369" s="3"/>
      <c r="I369" s="3"/>
      <c r="J369" s="32"/>
      <c r="K369" s="32"/>
      <c r="L369" s="27"/>
      <c r="M369" s="33"/>
      <c r="N369" s="32"/>
      <c r="O369" s="33"/>
      <c r="P369" s="32"/>
      <c r="Q369" s="33"/>
      <c r="R369" s="33"/>
      <c r="S369" s="33"/>
      <c r="T369" s="31"/>
    </row>
    <row r="370" spans="1:20" x14ac:dyDescent="0.35">
      <c r="A370" s="3"/>
      <c r="B370" s="58"/>
      <c r="C370" s="59"/>
      <c r="D370" s="3"/>
      <c r="E370" s="3"/>
      <c r="F370" s="3"/>
      <c r="G370" s="3"/>
      <c r="H370" s="3"/>
      <c r="I370" s="3"/>
      <c r="J370" s="32"/>
      <c r="K370" s="32"/>
      <c r="L370" s="27"/>
      <c r="M370" s="33"/>
      <c r="N370" s="32"/>
      <c r="O370" s="33"/>
      <c r="P370" s="32"/>
      <c r="Q370" s="33"/>
      <c r="R370" s="33"/>
      <c r="S370" s="33"/>
      <c r="T370" s="31"/>
    </row>
    <row r="371" spans="1:20" x14ac:dyDescent="0.35">
      <c r="A371" s="3"/>
      <c r="B371" s="58"/>
      <c r="C371" s="59"/>
      <c r="D371" s="3"/>
      <c r="E371" s="3"/>
      <c r="F371" s="3"/>
      <c r="G371" s="3"/>
      <c r="H371" s="3"/>
      <c r="I371" s="3"/>
      <c r="J371" s="32"/>
      <c r="K371" s="32"/>
      <c r="L371" s="27"/>
      <c r="M371" s="33"/>
      <c r="N371" s="32"/>
      <c r="O371" s="33"/>
      <c r="P371" s="32"/>
      <c r="Q371" s="33"/>
      <c r="R371" s="33"/>
      <c r="S371" s="33"/>
      <c r="T371" s="31"/>
    </row>
    <row r="372" spans="1:20" x14ac:dyDescent="0.35">
      <c r="A372" s="3"/>
      <c r="B372" s="58"/>
      <c r="C372" s="59"/>
      <c r="D372" s="3"/>
      <c r="E372" s="3"/>
      <c r="F372" s="3"/>
      <c r="G372" s="3"/>
      <c r="H372" s="3"/>
      <c r="I372" s="3"/>
      <c r="J372" s="32"/>
      <c r="K372" s="32"/>
      <c r="L372" s="27"/>
      <c r="M372" s="33"/>
      <c r="N372" s="32"/>
      <c r="O372" s="33"/>
      <c r="P372" s="32"/>
      <c r="Q372" s="33"/>
      <c r="R372" s="33"/>
      <c r="S372" s="33"/>
      <c r="T372" s="31"/>
    </row>
    <row r="373" spans="1:20" x14ac:dyDescent="0.35">
      <c r="A373" s="3"/>
      <c r="B373" s="58"/>
      <c r="C373" s="59"/>
      <c r="D373" s="3"/>
      <c r="E373" s="3"/>
      <c r="F373" s="3"/>
      <c r="G373" s="3"/>
      <c r="H373" s="3"/>
      <c r="I373" s="3"/>
      <c r="J373" s="32"/>
      <c r="K373" s="32"/>
      <c r="L373" s="27"/>
      <c r="M373" s="33"/>
      <c r="N373" s="32"/>
      <c r="O373" s="33"/>
      <c r="P373" s="32"/>
      <c r="Q373" s="33"/>
      <c r="R373" s="33"/>
      <c r="S373" s="33"/>
      <c r="T373" s="31"/>
    </row>
    <row r="374" spans="1:20" x14ac:dyDescent="0.35">
      <c r="A374" s="3"/>
      <c r="B374" s="58"/>
      <c r="C374" s="59"/>
      <c r="D374" s="3"/>
      <c r="E374" s="3"/>
      <c r="F374" s="3"/>
      <c r="G374" s="3"/>
      <c r="H374" s="3"/>
      <c r="I374" s="3"/>
      <c r="J374" s="32"/>
      <c r="K374" s="32"/>
      <c r="L374" s="27"/>
      <c r="M374" s="33"/>
      <c r="N374" s="32"/>
      <c r="O374" s="33"/>
      <c r="P374" s="32"/>
      <c r="Q374" s="33"/>
      <c r="R374" s="33"/>
      <c r="S374" s="33"/>
      <c r="T374" s="31"/>
    </row>
    <row r="375" spans="1:20" x14ac:dyDescent="0.35">
      <c r="A375" s="3"/>
      <c r="B375" s="58"/>
      <c r="C375" s="59"/>
      <c r="D375" s="3"/>
      <c r="E375" s="3"/>
      <c r="F375" s="3"/>
      <c r="G375" s="3"/>
      <c r="H375" s="3"/>
      <c r="I375" s="3"/>
      <c r="J375" s="32"/>
      <c r="K375" s="32"/>
      <c r="L375" s="27"/>
      <c r="M375" s="33"/>
      <c r="N375" s="32"/>
      <c r="O375" s="33"/>
      <c r="P375" s="32"/>
      <c r="Q375" s="33"/>
      <c r="R375" s="33"/>
      <c r="S375" s="33"/>
      <c r="T375" s="31"/>
    </row>
    <row r="376" spans="1:20" x14ac:dyDescent="0.35">
      <c r="A376" s="3"/>
      <c r="B376" s="58"/>
      <c r="C376" s="59"/>
      <c r="D376" s="3"/>
      <c r="E376" s="3"/>
      <c r="F376" s="3"/>
      <c r="G376" s="3"/>
      <c r="H376" s="3"/>
      <c r="I376" s="3"/>
      <c r="J376" s="32"/>
      <c r="K376" s="32"/>
      <c r="L376" s="27"/>
      <c r="M376" s="33"/>
      <c r="N376" s="32"/>
      <c r="O376" s="33"/>
      <c r="P376" s="32"/>
      <c r="Q376" s="33"/>
      <c r="R376" s="33"/>
      <c r="S376" s="33"/>
      <c r="T376" s="31"/>
    </row>
    <row r="377" spans="1:20" x14ac:dyDescent="0.35">
      <c r="A377" s="3"/>
      <c r="B377" s="58"/>
      <c r="C377" s="59"/>
      <c r="D377" s="3"/>
      <c r="E377" s="3"/>
      <c r="F377" s="3"/>
      <c r="G377" s="3"/>
      <c r="H377" s="3"/>
      <c r="I377" s="3"/>
      <c r="J377" s="32"/>
      <c r="K377" s="32"/>
      <c r="L377" s="27"/>
      <c r="M377" s="33"/>
      <c r="N377" s="32"/>
      <c r="O377" s="33"/>
      <c r="P377" s="32"/>
      <c r="Q377" s="33"/>
      <c r="R377" s="33"/>
      <c r="S377" s="33"/>
      <c r="T377" s="31"/>
    </row>
    <row r="378" spans="1:20" x14ac:dyDescent="0.35">
      <c r="A378" s="3"/>
      <c r="B378" s="58"/>
      <c r="C378" s="59"/>
      <c r="D378" s="3"/>
      <c r="E378" s="3"/>
      <c r="F378" s="3"/>
      <c r="G378" s="3"/>
      <c r="H378" s="3"/>
      <c r="I378" s="3"/>
      <c r="J378" s="32"/>
      <c r="K378" s="32"/>
      <c r="L378" s="27"/>
      <c r="M378" s="33"/>
      <c r="N378" s="32"/>
      <c r="O378" s="33"/>
      <c r="P378" s="32"/>
      <c r="Q378" s="33"/>
      <c r="R378" s="33"/>
      <c r="S378" s="33"/>
      <c r="T378" s="31"/>
    </row>
    <row r="379" spans="1:20" x14ac:dyDescent="0.35">
      <c r="A379" s="3"/>
      <c r="B379" s="58"/>
      <c r="C379" s="59"/>
      <c r="D379" s="3"/>
      <c r="E379" s="3"/>
      <c r="F379" s="3"/>
      <c r="G379" s="3"/>
      <c r="H379" s="3"/>
      <c r="I379" s="3"/>
      <c r="J379" s="32"/>
      <c r="K379" s="32"/>
      <c r="L379" s="27"/>
      <c r="M379" s="33"/>
      <c r="N379" s="32"/>
      <c r="O379" s="33"/>
      <c r="P379" s="32"/>
      <c r="Q379" s="33"/>
      <c r="R379" s="33"/>
      <c r="S379" s="33"/>
      <c r="T379" s="31"/>
    </row>
    <row r="380" spans="1:20" x14ac:dyDescent="0.35">
      <c r="A380" s="3"/>
      <c r="B380" s="58"/>
      <c r="C380" s="59"/>
      <c r="D380" s="3"/>
      <c r="E380" s="3"/>
      <c r="F380" s="3"/>
      <c r="G380" s="3"/>
      <c r="H380" s="3"/>
      <c r="I380" s="3"/>
      <c r="J380" s="32"/>
      <c r="K380" s="32"/>
      <c r="L380" s="27"/>
      <c r="M380" s="33"/>
      <c r="N380" s="32"/>
      <c r="O380" s="33"/>
      <c r="P380" s="32"/>
      <c r="Q380" s="33"/>
      <c r="R380" s="33"/>
      <c r="S380" s="33"/>
      <c r="T380" s="31"/>
    </row>
    <row r="381" spans="1:20" x14ac:dyDescent="0.35">
      <c r="A381" s="3"/>
      <c r="B381" s="58"/>
      <c r="C381" s="59"/>
      <c r="D381" s="3"/>
      <c r="E381" s="3"/>
      <c r="F381" s="3"/>
      <c r="G381" s="3"/>
      <c r="H381" s="3"/>
      <c r="I381" s="3"/>
      <c r="J381" s="32"/>
      <c r="K381" s="32"/>
      <c r="L381" s="27"/>
      <c r="M381" s="33"/>
      <c r="N381" s="32"/>
      <c r="O381" s="33"/>
      <c r="P381" s="32"/>
      <c r="Q381" s="33"/>
      <c r="R381" s="33"/>
      <c r="S381" s="33"/>
      <c r="T381" s="31"/>
    </row>
    <row r="382" spans="1:20" x14ac:dyDescent="0.35">
      <c r="A382" s="3"/>
      <c r="B382" s="58"/>
      <c r="C382" s="59"/>
      <c r="D382" s="3"/>
      <c r="E382" s="3"/>
      <c r="F382" s="3"/>
      <c r="G382" s="3"/>
      <c r="H382" s="3"/>
      <c r="I382" s="3"/>
      <c r="J382" s="32"/>
      <c r="K382" s="32"/>
      <c r="L382" s="27"/>
      <c r="M382" s="33"/>
      <c r="N382" s="32"/>
      <c r="O382" s="33"/>
      <c r="P382" s="32"/>
      <c r="Q382" s="33"/>
      <c r="R382" s="33"/>
      <c r="S382" s="33"/>
      <c r="T382" s="31"/>
    </row>
    <row r="383" spans="1:20" x14ac:dyDescent="0.35">
      <c r="A383" s="3"/>
      <c r="B383" s="58"/>
      <c r="C383" s="59"/>
      <c r="D383" s="3"/>
      <c r="E383" s="3"/>
      <c r="F383" s="3"/>
      <c r="G383" s="3"/>
      <c r="H383" s="3"/>
      <c r="I383" s="3"/>
      <c r="J383" s="32"/>
      <c r="K383" s="32"/>
      <c r="L383" s="27"/>
      <c r="M383" s="33"/>
      <c r="N383" s="32"/>
      <c r="O383" s="33"/>
      <c r="P383" s="32"/>
      <c r="Q383" s="33"/>
      <c r="R383" s="33"/>
      <c r="S383" s="33"/>
      <c r="T383" s="31"/>
    </row>
    <row r="384" spans="1:20" x14ac:dyDescent="0.35">
      <c r="A384" s="3"/>
      <c r="B384" s="58"/>
      <c r="C384" s="59"/>
      <c r="D384" s="3"/>
      <c r="E384" s="3"/>
      <c r="F384" s="3"/>
      <c r="G384" s="3"/>
      <c r="H384" s="3"/>
      <c r="I384" s="3"/>
      <c r="J384" s="32"/>
      <c r="K384" s="32"/>
      <c r="L384" s="27"/>
      <c r="M384" s="33"/>
      <c r="N384" s="32"/>
      <c r="O384" s="33"/>
      <c r="P384" s="32"/>
      <c r="Q384" s="33"/>
      <c r="R384" s="33"/>
      <c r="S384" s="33"/>
      <c r="T384" s="31"/>
    </row>
    <row r="385" spans="1:20" x14ac:dyDescent="0.35">
      <c r="A385" s="3"/>
      <c r="B385" s="58"/>
      <c r="C385" s="59"/>
      <c r="D385" s="3"/>
      <c r="E385" s="3"/>
      <c r="F385" s="3"/>
      <c r="G385" s="3"/>
      <c r="H385" s="3"/>
      <c r="I385" s="3"/>
      <c r="J385" s="32"/>
      <c r="K385" s="32"/>
      <c r="L385" s="27"/>
      <c r="M385" s="33"/>
      <c r="N385" s="32"/>
      <c r="O385" s="33"/>
      <c r="P385" s="32"/>
      <c r="Q385" s="33"/>
      <c r="R385" s="33"/>
      <c r="S385" s="33"/>
      <c r="T385" s="31"/>
    </row>
    <row r="386" spans="1:20" x14ac:dyDescent="0.35">
      <c r="A386" s="3"/>
      <c r="B386" s="58"/>
      <c r="C386" s="59"/>
      <c r="D386" s="3"/>
      <c r="E386" s="3"/>
      <c r="F386" s="3"/>
      <c r="G386" s="3"/>
      <c r="H386" s="3"/>
      <c r="I386" s="3"/>
      <c r="J386" s="32"/>
      <c r="K386" s="32"/>
      <c r="L386" s="27"/>
      <c r="M386" s="33"/>
      <c r="N386" s="32"/>
      <c r="O386" s="33"/>
      <c r="P386" s="32"/>
      <c r="Q386" s="33"/>
      <c r="R386" s="33"/>
      <c r="S386" s="33"/>
      <c r="T386" s="31"/>
    </row>
    <row r="387" spans="1:20" x14ac:dyDescent="0.35">
      <c r="A387" s="3"/>
      <c r="B387" s="58"/>
      <c r="C387" s="59"/>
      <c r="D387" s="3"/>
      <c r="E387" s="3"/>
      <c r="F387" s="3"/>
      <c r="G387" s="3"/>
      <c r="H387" s="3"/>
      <c r="I387" s="3"/>
      <c r="J387" s="32"/>
      <c r="K387" s="32"/>
      <c r="L387" s="27"/>
      <c r="M387" s="33"/>
      <c r="N387" s="32"/>
      <c r="O387" s="33"/>
      <c r="P387" s="32"/>
      <c r="Q387" s="33"/>
      <c r="R387" s="33"/>
      <c r="S387" s="33"/>
      <c r="T387" s="31"/>
    </row>
    <row r="388" spans="1:20" x14ac:dyDescent="0.35">
      <c r="A388" s="3"/>
      <c r="B388" s="58"/>
      <c r="C388" s="59"/>
      <c r="D388" s="3"/>
      <c r="E388" s="3"/>
      <c r="F388" s="3"/>
      <c r="G388" s="3"/>
      <c r="H388" s="3"/>
      <c r="I388" s="3"/>
      <c r="J388" s="32"/>
      <c r="K388" s="32"/>
      <c r="L388" s="27"/>
      <c r="M388" s="33"/>
      <c r="N388" s="32"/>
      <c r="O388" s="33"/>
      <c r="P388" s="32"/>
      <c r="Q388" s="33"/>
      <c r="R388" s="33"/>
      <c r="S388" s="33"/>
      <c r="T388" s="31"/>
    </row>
    <row r="389" spans="1:20" x14ac:dyDescent="0.35">
      <c r="A389" s="3"/>
      <c r="B389" s="58"/>
      <c r="C389" s="59"/>
      <c r="D389" s="3"/>
      <c r="E389" s="3"/>
      <c r="F389" s="3"/>
      <c r="G389" s="3"/>
      <c r="H389" s="3"/>
      <c r="I389" s="3"/>
      <c r="J389" s="32"/>
      <c r="K389" s="32"/>
      <c r="L389" s="27"/>
      <c r="M389" s="33"/>
      <c r="N389" s="32"/>
      <c r="O389" s="33"/>
      <c r="P389" s="32"/>
      <c r="Q389" s="33"/>
      <c r="R389" s="33"/>
      <c r="S389" s="33"/>
      <c r="T389" s="31"/>
    </row>
    <row r="390" spans="1:20" x14ac:dyDescent="0.35">
      <c r="A390" s="3"/>
      <c r="B390" s="58"/>
      <c r="C390" s="59"/>
      <c r="D390" s="3"/>
      <c r="E390" s="3"/>
      <c r="F390" s="3"/>
      <c r="G390" s="3"/>
      <c r="H390" s="3"/>
      <c r="I390" s="3"/>
      <c r="J390" s="32"/>
      <c r="K390" s="32"/>
      <c r="L390" s="27"/>
      <c r="M390" s="33"/>
      <c r="N390" s="32"/>
      <c r="O390" s="33"/>
      <c r="P390" s="32"/>
      <c r="Q390" s="33"/>
      <c r="R390" s="33"/>
      <c r="S390" s="33"/>
      <c r="T390" s="31"/>
    </row>
    <row r="391" spans="1:20" x14ac:dyDescent="0.35">
      <c r="A391" s="3"/>
      <c r="B391" s="58"/>
      <c r="C391" s="59"/>
      <c r="D391" s="3"/>
      <c r="E391" s="3"/>
      <c r="F391" s="3"/>
      <c r="G391" s="3"/>
      <c r="H391" s="3"/>
      <c r="I391" s="3"/>
      <c r="J391" s="32"/>
      <c r="K391" s="32"/>
      <c r="L391" s="27"/>
      <c r="M391" s="33"/>
      <c r="N391" s="32"/>
      <c r="O391" s="33"/>
      <c r="P391" s="32"/>
      <c r="Q391" s="33"/>
      <c r="R391" s="33"/>
      <c r="S391" s="33"/>
      <c r="T391" s="31"/>
    </row>
    <row r="392" spans="1:20" x14ac:dyDescent="0.35">
      <c r="A392" s="3"/>
      <c r="B392" s="58"/>
      <c r="C392" s="59"/>
      <c r="D392" s="3"/>
      <c r="E392" s="3"/>
      <c r="F392" s="3"/>
      <c r="G392" s="3"/>
      <c r="H392" s="3"/>
      <c r="I392" s="3"/>
      <c r="J392" s="32"/>
      <c r="K392" s="32"/>
      <c r="L392" s="27"/>
      <c r="M392" s="33"/>
      <c r="N392" s="32"/>
      <c r="O392" s="33"/>
      <c r="P392" s="32"/>
      <c r="Q392" s="33"/>
      <c r="R392" s="33"/>
      <c r="S392" s="33"/>
      <c r="T392" s="31"/>
    </row>
    <row r="393" spans="1:20" x14ac:dyDescent="0.35">
      <c r="A393" s="3"/>
      <c r="B393" s="58"/>
      <c r="C393" s="59"/>
      <c r="D393" s="3"/>
      <c r="E393" s="3"/>
      <c r="F393" s="3"/>
      <c r="G393" s="3"/>
      <c r="H393" s="3"/>
      <c r="I393" s="3"/>
      <c r="J393" s="32"/>
      <c r="K393" s="32"/>
      <c r="L393" s="27"/>
      <c r="M393" s="33"/>
      <c r="N393" s="32"/>
      <c r="O393" s="33"/>
      <c r="P393" s="32"/>
      <c r="Q393" s="33"/>
      <c r="R393" s="33"/>
      <c r="S393" s="33"/>
      <c r="T393" s="31"/>
    </row>
    <row r="394" spans="1:20" x14ac:dyDescent="0.35">
      <c r="A394" s="3"/>
      <c r="B394" s="58"/>
      <c r="C394" s="59"/>
      <c r="D394" s="3"/>
      <c r="E394" s="3"/>
      <c r="F394" s="3"/>
      <c r="G394" s="3"/>
      <c r="H394" s="3"/>
      <c r="I394" s="3"/>
      <c r="J394" s="32"/>
      <c r="K394" s="32"/>
      <c r="L394" s="27"/>
      <c r="M394" s="33"/>
      <c r="N394" s="32"/>
      <c r="O394" s="33"/>
      <c r="P394" s="32"/>
      <c r="Q394" s="33"/>
      <c r="R394" s="33"/>
      <c r="S394" s="33"/>
      <c r="T394" s="31"/>
    </row>
    <row r="395" spans="1:20" x14ac:dyDescent="0.35">
      <c r="A395" s="3"/>
      <c r="B395" s="58"/>
      <c r="C395" s="59"/>
      <c r="D395" s="3"/>
      <c r="E395" s="3"/>
      <c r="F395" s="3"/>
      <c r="G395" s="3"/>
      <c r="H395" s="3"/>
      <c r="I395" s="3"/>
      <c r="J395" s="32"/>
      <c r="K395" s="32"/>
      <c r="L395" s="27"/>
      <c r="M395" s="33"/>
      <c r="N395" s="32"/>
      <c r="O395" s="33"/>
      <c r="P395" s="32"/>
      <c r="Q395" s="33"/>
      <c r="R395" s="33"/>
      <c r="S395" s="33"/>
      <c r="T395" s="31"/>
    </row>
    <row r="396" spans="1:20" x14ac:dyDescent="0.35">
      <c r="A396" s="3"/>
      <c r="B396" s="58"/>
      <c r="C396" s="59"/>
      <c r="D396" s="3"/>
      <c r="E396" s="3"/>
      <c r="F396" s="3"/>
      <c r="G396" s="3"/>
      <c r="H396" s="3"/>
      <c r="I396" s="3"/>
      <c r="J396" s="32"/>
      <c r="K396" s="32"/>
      <c r="L396" s="27"/>
      <c r="M396" s="33"/>
      <c r="N396" s="32"/>
      <c r="O396" s="33"/>
      <c r="P396" s="32"/>
      <c r="Q396" s="33"/>
      <c r="R396" s="33"/>
      <c r="S396" s="33"/>
      <c r="T396" s="31"/>
    </row>
    <row r="397" spans="1:20" x14ac:dyDescent="0.35">
      <c r="A397" s="3"/>
      <c r="B397" s="58"/>
      <c r="C397" s="59"/>
      <c r="D397" s="3"/>
      <c r="E397" s="3"/>
      <c r="F397" s="3"/>
      <c r="G397" s="3"/>
      <c r="H397" s="3"/>
      <c r="I397" s="3"/>
      <c r="J397" s="32"/>
      <c r="K397" s="32"/>
      <c r="L397" s="27"/>
      <c r="M397" s="33"/>
      <c r="N397" s="32"/>
      <c r="O397" s="33"/>
      <c r="P397" s="32"/>
      <c r="Q397" s="33"/>
      <c r="R397" s="33"/>
      <c r="S397" s="33"/>
      <c r="T397" s="31"/>
    </row>
    <row r="398" spans="1:20" x14ac:dyDescent="0.35">
      <c r="A398" s="3"/>
      <c r="B398" s="58"/>
      <c r="C398" s="59"/>
      <c r="D398" s="3"/>
      <c r="E398" s="3"/>
      <c r="F398" s="3"/>
      <c r="G398" s="3"/>
      <c r="H398" s="3"/>
      <c r="I398" s="3"/>
      <c r="J398" s="32"/>
      <c r="K398" s="32"/>
      <c r="L398" s="27"/>
      <c r="M398" s="33"/>
      <c r="N398" s="32"/>
      <c r="O398" s="33"/>
      <c r="P398" s="32"/>
      <c r="Q398" s="33"/>
      <c r="R398" s="33"/>
      <c r="S398" s="33"/>
      <c r="T398" s="31"/>
    </row>
    <row r="399" spans="1:20" x14ac:dyDescent="0.35">
      <c r="A399" s="3"/>
      <c r="B399" s="58"/>
      <c r="C399" s="59"/>
      <c r="D399" s="3"/>
      <c r="E399" s="3"/>
      <c r="F399" s="3"/>
      <c r="G399" s="3"/>
      <c r="H399" s="3"/>
      <c r="I399" s="3"/>
      <c r="J399" s="32"/>
      <c r="K399" s="32"/>
      <c r="L399" s="27"/>
      <c r="M399" s="33"/>
      <c r="N399" s="32"/>
      <c r="O399" s="33"/>
      <c r="P399" s="32"/>
      <c r="Q399" s="33"/>
      <c r="R399" s="33"/>
      <c r="S399" s="33"/>
      <c r="T399" s="31"/>
    </row>
    <row r="400" spans="1:20" x14ac:dyDescent="0.35">
      <c r="A400" s="3"/>
      <c r="B400" s="58"/>
      <c r="C400" s="59"/>
      <c r="D400" s="3"/>
      <c r="E400" s="3"/>
      <c r="F400" s="3"/>
      <c r="G400" s="3"/>
      <c r="H400" s="3"/>
      <c r="I400" s="3"/>
      <c r="J400" s="32"/>
      <c r="K400" s="32"/>
      <c r="L400" s="27"/>
      <c r="M400" s="33"/>
      <c r="N400" s="32"/>
      <c r="O400" s="33"/>
      <c r="P400" s="32"/>
      <c r="Q400" s="33"/>
      <c r="R400" s="33"/>
      <c r="S400" s="33"/>
      <c r="T400" s="31"/>
    </row>
    <row r="401" spans="1:20" x14ac:dyDescent="0.35">
      <c r="A401" s="3"/>
      <c r="B401" s="58"/>
      <c r="C401" s="59"/>
      <c r="D401" s="3"/>
      <c r="E401" s="3"/>
      <c r="F401" s="3"/>
      <c r="G401" s="3"/>
      <c r="H401" s="3"/>
      <c r="I401" s="3"/>
      <c r="J401" s="32"/>
      <c r="K401" s="32"/>
      <c r="L401" s="27"/>
      <c r="M401" s="33"/>
      <c r="N401" s="32"/>
      <c r="O401" s="33"/>
      <c r="P401" s="32"/>
      <c r="Q401" s="33"/>
      <c r="R401" s="33"/>
      <c r="S401" s="33"/>
      <c r="T401" s="31"/>
    </row>
    <row r="402" spans="1:20" x14ac:dyDescent="0.35">
      <c r="A402" s="3"/>
      <c r="B402" s="58"/>
      <c r="C402" s="59"/>
      <c r="D402" s="3"/>
      <c r="E402" s="3"/>
      <c r="F402" s="3"/>
      <c r="G402" s="3"/>
      <c r="H402" s="3"/>
      <c r="I402" s="3"/>
      <c r="J402" s="32"/>
      <c r="K402" s="32"/>
      <c r="L402" s="27"/>
      <c r="M402" s="33"/>
      <c r="N402" s="32"/>
      <c r="O402" s="33"/>
      <c r="P402" s="32"/>
      <c r="Q402" s="33"/>
      <c r="R402" s="33"/>
      <c r="S402" s="33"/>
      <c r="T402" s="31"/>
    </row>
    <row r="403" spans="1:20" x14ac:dyDescent="0.35">
      <c r="A403" s="3"/>
      <c r="B403" s="58"/>
      <c r="C403" s="59"/>
      <c r="D403" s="3"/>
      <c r="E403" s="3"/>
      <c r="F403" s="3"/>
      <c r="G403" s="3"/>
      <c r="H403" s="3"/>
      <c r="I403" s="3"/>
      <c r="J403" s="32"/>
      <c r="K403" s="32"/>
      <c r="L403" s="27"/>
      <c r="M403" s="33"/>
      <c r="N403" s="32"/>
      <c r="O403" s="33"/>
      <c r="P403" s="32"/>
      <c r="Q403" s="33"/>
      <c r="R403" s="33"/>
      <c r="S403" s="33"/>
      <c r="T403" s="31"/>
    </row>
    <row r="404" spans="1:20" x14ac:dyDescent="0.35">
      <c r="A404" s="3"/>
      <c r="B404" s="58"/>
      <c r="C404" s="59"/>
      <c r="D404" s="3"/>
      <c r="E404" s="3"/>
      <c r="F404" s="3"/>
      <c r="G404" s="3"/>
      <c r="H404" s="3"/>
      <c r="I404" s="3"/>
      <c r="J404" s="32"/>
      <c r="K404" s="32"/>
      <c r="L404" s="27"/>
      <c r="M404" s="33"/>
      <c r="N404" s="32"/>
      <c r="O404" s="33"/>
      <c r="P404" s="32"/>
      <c r="Q404" s="33"/>
      <c r="R404" s="33"/>
      <c r="S404" s="33"/>
      <c r="T404" s="31"/>
    </row>
    <row r="405" spans="1:20" x14ac:dyDescent="0.35">
      <c r="A405" s="3"/>
      <c r="B405" s="58"/>
      <c r="C405" s="59"/>
      <c r="D405" s="3"/>
      <c r="E405" s="3"/>
      <c r="F405" s="3"/>
      <c r="G405" s="3"/>
      <c r="H405" s="3"/>
      <c r="I405" s="3"/>
      <c r="J405" s="32"/>
      <c r="K405" s="32"/>
      <c r="L405" s="27"/>
      <c r="M405" s="33"/>
      <c r="N405" s="32"/>
      <c r="O405" s="33"/>
      <c r="P405" s="32"/>
      <c r="Q405" s="33"/>
      <c r="R405" s="33"/>
      <c r="S405" s="33"/>
      <c r="T405" s="31"/>
    </row>
    <row r="406" spans="1:20" x14ac:dyDescent="0.35">
      <c r="A406" s="3"/>
      <c r="B406" s="58"/>
      <c r="C406" s="59"/>
      <c r="D406" s="3"/>
      <c r="E406" s="3"/>
      <c r="F406" s="3"/>
      <c r="G406" s="3"/>
      <c r="H406" s="3"/>
      <c r="I406" s="3"/>
      <c r="J406" s="32"/>
      <c r="K406" s="32"/>
      <c r="L406" s="27"/>
      <c r="M406" s="33"/>
      <c r="N406" s="32"/>
      <c r="O406" s="33"/>
      <c r="P406" s="32"/>
      <c r="Q406" s="33"/>
      <c r="R406" s="33"/>
      <c r="S406" s="33"/>
      <c r="T406" s="31"/>
    </row>
    <row r="407" spans="1:20" x14ac:dyDescent="0.35">
      <c r="A407" s="3"/>
      <c r="B407" s="58"/>
      <c r="C407" s="59"/>
      <c r="D407" s="3"/>
      <c r="E407" s="3"/>
      <c r="F407" s="3"/>
      <c r="G407" s="3"/>
      <c r="H407" s="3"/>
      <c r="I407" s="3"/>
      <c r="J407" s="32"/>
      <c r="K407" s="32"/>
      <c r="L407" s="27"/>
      <c r="M407" s="33"/>
      <c r="N407" s="32"/>
      <c r="O407" s="33"/>
      <c r="P407" s="32"/>
      <c r="Q407" s="33"/>
      <c r="R407" s="33"/>
      <c r="S407" s="33"/>
      <c r="T407" s="31"/>
    </row>
    <row r="408" spans="1:20" x14ac:dyDescent="0.35">
      <c r="A408" s="3"/>
      <c r="B408" s="58"/>
      <c r="C408" s="59"/>
      <c r="D408" s="3"/>
      <c r="E408" s="3"/>
      <c r="F408" s="3"/>
      <c r="G408" s="3"/>
      <c r="H408" s="3"/>
      <c r="I408" s="3"/>
      <c r="J408" s="32"/>
      <c r="K408" s="32"/>
      <c r="L408" s="27"/>
      <c r="M408" s="33"/>
      <c r="N408" s="32"/>
      <c r="O408" s="33"/>
      <c r="P408" s="32"/>
      <c r="Q408" s="33"/>
      <c r="R408" s="33"/>
      <c r="S408" s="33"/>
      <c r="T408" s="31"/>
    </row>
    <row r="409" spans="1:20" x14ac:dyDescent="0.35">
      <c r="A409" s="3"/>
      <c r="B409" s="58"/>
      <c r="C409" s="59"/>
      <c r="D409" s="3"/>
      <c r="E409" s="3"/>
      <c r="F409" s="3"/>
      <c r="G409" s="3"/>
      <c r="H409" s="3"/>
      <c r="I409" s="3"/>
      <c r="J409" s="32"/>
      <c r="K409" s="32"/>
      <c r="L409" s="27"/>
      <c r="M409" s="33"/>
      <c r="N409" s="32"/>
      <c r="O409" s="33"/>
      <c r="P409" s="32"/>
      <c r="Q409" s="33"/>
      <c r="R409" s="33"/>
      <c r="S409" s="33"/>
      <c r="T409" s="31"/>
    </row>
    <row r="410" spans="1:20" x14ac:dyDescent="0.35">
      <c r="A410" s="3"/>
      <c r="B410" s="58"/>
      <c r="C410" s="59"/>
      <c r="D410" s="3"/>
      <c r="E410" s="3"/>
      <c r="F410" s="3"/>
      <c r="G410" s="3"/>
      <c r="H410" s="3"/>
      <c r="I410" s="3"/>
      <c r="J410" s="32"/>
      <c r="K410" s="32"/>
      <c r="L410" s="27"/>
      <c r="M410" s="33"/>
      <c r="N410" s="32"/>
      <c r="O410" s="33"/>
      <c r="P410" s="32"/>
      <c r="Q410" s="33"/>
      <c r="R410" s="33"/>
      <c r="S410" s="33"/>
      <c r="T410" s="31"/>
    </row>
    <row r="411" spans="1:20" x14ac:dyDescent="0.35">
      <c r="A411" s="3"/>
      <c r="B411" s="58"/>
      <c r="C411" s="59"/>
      <c r="D411" s="3"/>
      <c r="E411" s="3"/>
      <c r="F411" s="3"/>
      <c r="G411" s="3"/>
      <c r="H411" s="3"/>
      <c r="I411" s="3"/>
      <c r="J411" s="32"/>
      <c r="K411" s="32"/>
      <c r="L411" s="27"/>
      <c r="M411" s="33"/>
      <c r="N411" s="32"/>
      <c r="O411" s="33"/>
      <c r="P411" s="32"/>
      <c r="Q411" s="33"/>
      <c r="R411" s="33"/>
      <c r="S411" s="33"/>
      <c r="T411" s="31"/>
    </row>
    <row r="412" spans="1:20" x14ac:dyDescent="0.35">
      <c r="A412" s="3"/>
      <c r="B412" s="58"/>
      <c r="C412" s="59"/>
      <c r="D412" s="3"/>
      <c r="E412" s="3"/>
      <c r="F412" s="3"/>
      <c r="G412" s="3"/>
      <c r="H412" s="3"/>
      <c r="I412" s="3"/>
      <c r="J412" s="32"/>
      <c r="K412" s="32"/>
      <c r="L412" s="27"/>
      <c r="M412" s="33"/>
      <c r="N412" s="32"/>
      <c r="O412" s="33"/>
      <c r="P412" s="32"/>
      <c r="Q412" s="33"/>
      <c r="R412" s="33"/>
      <c r="S412" s="33"/>
      <c r="T412" s="31"/>
    </row>
    <row r="413" spans="1:20" x14ac:dyDescent="0.35">
      <c r="A413" s="3"/>
      <c r="B413" s="58"/>
      <c r="C413" s="59"/>
      <c r="D413" s="3"/>
      <c r="E413" s="3"/>
      <c r="F413" s="3"/>
      <c r="G413" s="3"/>
      <c r="H413" s="3"/>
      <c r="I413" s="3"/>
      <c r="J413" s="32"/>
      <c r="K413" s="32"/>
      <c r="L413" s="27"/>
      <c r="M413" s="33"/>
      <c r="N413" s="32"/>
      <c r="O413" s="33"/>
      <c r="P413" s="32"/>
      <c r="Q413" s="33"/>
      <c r="R413" s="33"/>
      <c r="S413" s="33"/>
      <c r="T413" s="31"/>
    </row>
    <row r="414" spans="1:20" x14ac:dyDescent="0.35">
      <c r="A414" s="3"/>
      <c r="B414" s="58"/>
      <c r="C414" s="59"/>
      <c r="D414" s="3"/>
      <c r="E414" s="3"/>
      <c r="F414" s="3"/>
      <c r="G414" s="3"/>
      <c r="H414" s="3"/>
      <c r="I414" s="3"/>
      <c r="J414" s="32"/>
      <c r="K414" s="32"/>
      <c r="L414" s="27"/>
      <c r="M414" s="33"/>
      <c r="N414" s="32"/>
      <c r="O414" s="33"/>
      <c r="P414" s="32"/>
      <c r="Q414" s="33"/>
      <c r="R414" s="33"/>
      <c r="S414" s="33"/>
      <c r="T414" s="31"/>
    </row>
    <row r="415" spans="1:20" x14ac:dyDescent="0.35">
      <c r="A415" s="3"/>
      <c r="B415" s="58"/>
      <c r="C415" s="59"/>
      <c r="D415" s="3"/>
      <c r="E415" s="3"/>
      <c r="F415" s="3"/>
      <c r="G415" s="3"/>
      <c r="H415" s="3"/>
      <c r="I415" s="3"/>
      <c r="J415" s="32"/>
      <c r="K415" s="32"/>
      <c r="L415" s="27"/>
      <c r="M415" s="33"/>
      <c r="N415" s="32"/>
      <c r="O415" s="33"/>
      <c r="P415" s="32"/>
      <c r="Q415" s="33"/>
      <c r="R415" s="33"/>
      <c r="S415" s="33"/>
      <c r="T415" s="31"/>
    </row>
    <row r="416" spans="1:20" x14ac:dyDescent="0.35">
      <c r="A416" s="3"/>
      <c r="B416" s="58"/>
      <c r="C416" s="59"/>
      <c r="D416" s="3"/>
      <c r="E416" s="3"/>
      <c r="F416" s="3"/>
      <c r="G416" s="3"/>
      <c r="H416" s="3"/>
      <c r="I416" s="3"/>
      <c r="J416" s="32"/>
      <c r="K416" s="32"/>
      <c r="L416" s="27"/>
      <c r="M416" s="33"/>
      <c r="N416" s="32"/>
      <c r="O416" s="33"/>
      <c r="P416" s="32"/>
      <c r="Q416" s="33"/>
      <c r="R416" s="33"/>
      <c r="S416" s="33"/>
      <c r="T416" s="31"/>
    </row>
    <row r="417" spans="1:20" x14ac:dyDescent="0.35">
      <c r="A417" s="3"/>
      <c r="B417" s="58"/>
      <c r="C417" s="59"/>
      <c r="D417" s="3"/>
      <c r="E417" s="3"/>
      <c r="F417" s="3"/>
      <c r="G417" s="3"/>
      <c r="H417" s="3"/>
      <c r="I417" s="3"/>
      <c r="J417" s="32"/>
      <c r="K417" s="32"/>
      <c r="L417" s="27"/>
      <c r="M417" s="33"/>
      <c r="N417" s="32"/>
      <c r="O417" s="33"/>
      <c r="P417" s="32"/>
      <c r="Q417" s="33"/>
      <c r="R417" s="33"/>
      <c r="S417" s="33"/>
      <c r="T417" s="31"/>
    </row>
    <row r="418" spans="1:20" x14ac:dyDescent="0.35">
      <c r="A418" s="3"/>
      <c r="B418" s="58"/>
      <c r="C418" s="59"/>
      <c r="D418" s="3"/>
      <c r="E418" s="3"/>
      <c r="F418" s="3"/>
      <c r="G418" s="3"/>
      <c r="H418" s="3"/>
      <c r="I418" s="3"/>
      <c r="J418" s="32"/>
      <c r="K418" s="32"/>
      <c r="L418" s="27"/>
      <c r="M418" s="33"/>
      <c r="N418" s="32"/>
      <c r="O418" s="33"/>
      <c r="P418" s="32"/>
      <c r="Q418" s="33"/>
      <c r="R418" s="33"/>
      <c r="S418" s="33"/>
      <c r="T418" s="31"/>
    </row>
    <row r="419" spans="1:20" x14ac:dyDescent="0.35">
      <c r="A419" s="3"/>
      <c r="B419" s="58"/>
      <c r="C419" s="59"/>
      <c r="D419" s="3"/>
      <c r="E419" s="3"/>
      <c r="F419" s="3"/>
      <c r="G419" s="3"/>
      <c r="H419" s="3"/>
      <c r="I419" s="3"/>
      <c r="J419" s="32"/>
      <c r="K419" s="32"/>
      <c r="L419" s="27"/>
      <c r="M419" s="33"/>
      <c r="N419" s="32"/>
      <c r="O419" s="33"/>
      <c r="P419" s="32"/>
      <c r="Q419" s="33"/>
      <c r="R419" s="33"/>
      <c r="S419" s="33"/>
      <c r="T419" s="31"/>
    </row>
    <row r="420" spans="1:20" x14ac:dyDescent="0.35">
      <c r="A420" s="3"/>
      <c r="B420" s="58"/>
      <c r="C420" s="59"/>
      <c r="D420" s="3"/>
      <c r="E420" s="3"/>
      <c r="F420" s="3"/>
      <c r="G420" s="3"/>
      <c r="H420" s="3"/>
      <c r="I420" s="3"/>
      <c r="J420" s="32"/>
      <c r="K420" s="32"/>
      <c r="L420" s="27"/>
      <c r="M420" s="33"/>
      <c r="N420" s="32"/>
      <c r="O420" s="33"/>
      <c r="P420" s="32"/>
      <c r="Q420" s="33"/>
      <c r="R420" s="33"/>
      <c r="S420" s="33"/>
      <c r="T420" s="31"/>
    </row>
    <row r="421" spans="1:20" x14ac:dyDescent="0.35">
      <c r="A421" s="3"/>
      <c r="B421" s="58"/>
      <c r="C421" s="59"/>
      <c r="D421" s="3"/>
      <c r="E421" s="3"/>
      <c r="F421" s="3"/>
      <c r="G421" s="3"/>
      <c r="H421" s="3"/>
      <c r="I421" s="3"/>
      <c r="J421" s="32"/>
      <c r="K421" s="32"/>
      <c r="L421" s="27"/>
      <c r="M421" s="33"/>
      <c r="N421" s="32"/>
      <c r="O421" s="33"/>
      <c r="P421" s="32"/>
      <c r="Q421" s="33"/>
      <c r="R421" s="33"/>
      <c r="S421" s="33"/>
      <c r="T421" s="31"/>
    </row>
    <row r="422" spans="1:20" x14ac:dyDescent="0.35">
      <c r="A422" s="3"/>
      <c r="B422" s="58"/>
      <c r="C422" s="59"/>
      <c r="D422" s="3"/>
      <c r="E422" s="3"/>
      <c r="F422" s="3"/>
      <c r="G422" s="3"/>
      <c r="H422" s="3"/>
      <c r="I422" s="3"/>
      <c r="J422" s="32"/>
      <c r="K422" s="32"/>
      <c r="L422" s="27"/>
      <c r="M422" s="33"/>
      <c r="N422" s="32"/>
      <c r="O422" s="33"/>
      <c r="P422" s="32"/>
      <c r="Q422" s="33"/>
      <c r="R422" s="33"/>
      <c r="S422" s="33"/>
      <c r="T422" s="31"/>
    </row>
    <row r="423" spans="1:20" x14ac:dyDescent="0.35">
      <c r="A423" s="3"/>
      <c r="B423" s="58"/>
      <c r="C423" s="59"/>
      <c r="D423" s="3"/>
      <c r="E423" s="3"/>
      <c r="F423" s="3"/>
      <c r="G423" s="3"/>
      <c r="H423" s="3"/>
      <c r="I423" s="3"/>
      <c r="J423" s="32"/>
      <c r="K423" s="32"/>
      <c r="L423" s="27"/>
      <c r="M423" s="33"/>
      <c r="N423" s="32"/>
      <c r="O423" s="33"/>
      <c r="P423" s="32"/>
      <c r="Q423" s="33"/>
      <c r="R423" s="33"/>
      <c r="S423" s="33"/>
      <c r="T423" s="31"/>
    </row>
    <row r="424" spans="1:20" x14ac:dyDescent="0.35">
      <c r="A424" s="3"/>
      <c r="B424" s="58"/>
      <c r="C424" s="59"/>
      <c r="D424" s="3"/>
      <c r="E424" s="3"/>
      <c r="F424" s="3"/>
      <c r="G424" s="3"/>
      <c r="H424" s="3"/>
      <c r="I424" s="3"/>
      <c r="J424" s="32"/>
      <c r="K424" s="32"/>
      <c r="L424" s="27"/>
      <c r="M424" s="33"/>
      <c r="N424" s="32"/>
      <c r="O424" s="33"/>
      <c r="P424" s="32"/>
      <c r="Q424" s="33"/>
      <c r="R424" s="33"/>
      <c r="S424" s="33"/>
      <c r="T424" s="31"/>
    </row>
    <row r="425" spans="1:20" x14ac:dyDescent="0.35">
      <c r="A425" s="3"/>
      <c r="B425" s="58"/>
      <c r="C425" s="59"/>
      <c r="D425" s="3"/>
      <c r="E425" s="3"/>
      <c r="F425" s="3"/>
      <c r="G425" s="3"/>
      <c r="H425" s="3"/>
      <c r="I425" s="3"/>
      <c r="J425" s="32"/>
      <c r="K425" s="32"/>
      <c r="L425" s="27"/>
      <c r="M425" s="33"/>
      <c r="N425" s="32"/>
      <c r="O425" s="33"/>
      <c r="P425" s="32"/>
      <c r="Q425" s="33"/>
      <c r="R425" s="33"/>
      <c r="S425" s="33"/>
      <c r="T425" s="31"/>
    </row>
    <row r="426" spans="1:20" x14ac:dyDescent="0.35">
      <c r="A426" s="3"/>
      <c r="B426" s="58"/>
      <c r="C426" s="59"/>
      <c r="D426" s="3"/>
      <c r="E426" s="3"/>
      <c r="F426" s="3"/>
      <c r="G426" s="3"/>
      <c r="H426" s="3"/>
      <c r="I426" s="3"/>
      <c r="J426" s="32"/>
      <c r="K426" s="32"/>
      <c r="L426" s="27"/>
      <c r="M426" s="33"/>
      <c r="N426" s="32"/>
      <c r="O426" s="33"/>
      <c r="P426" s="32"/>
      <c r="Q426" s="33"/>
      <c r="R426" s="33"/>
      <c r="S426" s="33"/>
      <c r="T426" s="31"/>
    </row>
    <row r="427" spans="1:20" x14ac:dyDescent="0.35">
      <c r="A427" s="3"/>
      <c r="B427" s="58"/>
      <c r="C427" s="59"/>
      <c r="D427" s="3"/>
      <c r="E427" s="3"/>
      <c r="F427" s="3"/>
      <c r="G427" s="3"/>
      <c r="H427" s="3"/>
      <c r="I427" s="3"/>
      <c r="J427" s="32"/>
      <c r="K427" s="32"/>
      <c r="L427" s="27"/>
      <c r="M427" s="33"/>
      <c r="N427" s="32"/>
      <c r="O427" s="33"/>
      <c r="P427" s="32"/>
      <c r="Q427" s="33"/>
      <c r="R427" s="33"/>
      <c r="S427" s="33"/>
      <c r="T427" s="31"/>
    </row>
    <row r="428" spans="1:20" x14ac:dyDescent="0.35">
      <c r="A428" s="3"/>
      <c r="B428" s="58"/>
      <c r="C428" s="59"/>
      <c r="D428" s="3"/>
      <c r="E428" s="3"/>
      <c r="F428" s="3"/>
      <c r="G428" s="3"/>
      <c r="H428" s="3"/>
      <c r="I428" s="3"/>
      <c r="J428" s="32"/>
      <c r="K428" s="32"/>
      <c r="L428" s="27"/>
      <c r="M428" s="33"/>
      <c r="N428" s="32"/>
      <c r="O428" s="33"/>
      <c r="P428" s="32"/>
      <c r="Q428" s="33"/>
      <c r="R428" s="33"/>
      <c r="S428" s="33"/>
      <c r="T428" s="31"/>
    </row>
    <row r="429" spans="1:20" x14ac:dyDescent="0.35">
      <c r="A429" s="3"/>
      <c r="B429" s="58"/>
      <c r="C429" s="59"/>
      <c r="D429" s="3"/>
      <c r="E429" s="3"/>
      <c r="F429" s="3"/>
      <c r="G429" s="3"/>
      <c r="H429" s="3"/>
      <c r="I429" s="3"/>
      <c r="J429" s="32"/>
      <c r="K429" s="32"/>
      <c r="L429" s="27"/>
      <c r="M429" s="33"/>
      <c r="N429" s="32"/>
      <c r="O429" s="33"/>
      <c r="P429" s="32"/>
      <c r="Q429" s="33"/>
      <c r="R429" s="33"/>
      <c r="S429" s="33"/>
      <c r="T429" s="31"/>
    </row>
    <row r="430" spans="1:20" x14ac:dyDescent="0.35">
      <c r="A430" s="3"/>
      <c r="B430" s="58"/>
      <c r="C430" s="59"/>
      <c r="D430" s="3"/>
      <c r="E430" s="3"/>
      <c r="F430" s="3"/>
      <c r="G430" s="3"/>
      <c r="H430" s="3"/>
      <c r="I430" s="3"/>
      <c r="J430" s="32"/>
      <c r="K430" s="32"/>
      <c r="L430" s="27"/>
      <c r="M430" s="33"/>
      <c r="N430" s="32"/>
      <c r="O430" s="33"/>
      <c r="P430" s="32"/>
      <c r="Q430" s="33"/>
      <c r="R430" s="33"/>
      <c r="S430" s="33"/>
      <c r="T430" s="31"/>
    </row>
    <row r="431" spans="1:20" x14ac:dyDescent="0.35">
      <c r="A431" s="3"/>
      <c r="B431" s="58"/>
      <c r="C431" s="59"/>
      <c r="D431" s="3"/>
      <c r="E431" s="3"/>
      <c r="F431" s="3"/>
      <c r="G431" s="3"/>
      <c r="H431" s="3"/>
      <c r="I431" s="3"/>
      <c r="J431" s="32"/>
      <c r="K431" s="32"/>
      <c r="L431" s="27"/>
      <c r="M431" s="33"/>
      <c r="N431" s="32"/>
      <c r="O431" s="33"/>
      <c r="P431" s="32"/>
      <c r="Q431" s="33"/>
      <c r="R431" s="33"/>
      <c r="S431" s="33"/>
      <c r="T431" s="31"/>
    </row>
    <row r="432" spans="1:20" x14ac:dyDescent="0.35">
      <c r="A432" s="3"/>
      <c r="B432" s="58"/>
      <c r="C432" s="59"/>
      <c r="D432" s="3"/>
      <c r="E432" s="3"/>
      <c r="F432" s="3"/>
      <c r="G432" s="3"/>
      <c r="H432" s="3"/>
      <c r="I432" s="3"/>
      <c r="J432" s="32"/>
      <c r="K432" s="32"/>
      <c r="L432" s="27"/>
      <c r="M432" s="33"/>
      <c r="N432" s="32"/>
      <c r="O432" s="33"/>
      <c r="P432" s="32"/>
      <c r="Q432" s="33"/>
      <c r="R432" s="33"/>
      <c r="S432" s="33"/>
      <c r="T432" s="31"/>
    </row>
    <row r="433" spans="1:20" x14ac:dyDescent="0.35">
      <c r="A433" s="3"/>
      <c r="B433" s="58"/>
      <c r="C433" s="59"/>
      <c r="D433" s="3"/>
      <c r="E433" s="3"/>
      <c r="F433" s="3"/>
      <c r="G433" s="3"/>
      <c r="H433" s="3"/>
      <c r="I433" s="3"/>
      <c r="J433" s="32"/>
      <c r="K433" s="32"/>
      <c r="L433" s="27"/>
      <c r="M433" s="33"/>
      <c r="N433" s="32"/>
      <c r="O433" s="33"/>
      <c r="P433" s="32"/>
      <c r="Q433" s="33"/>
      <c r="R433" s="33"/>
      <c r="S433" s="33"/>
      <c r="T433" s="31"/>
    </row>
    <row r="434" spans="1:20" x14ac:dyDescent="0.35">
      <c r="A434" s="3"/>
      <c r="B434" s="58"/>
      <c r="C434" s="59"/>
      <c r="D434" s="3"/>
      <c r="E434" s="3"/>
      <c r="F434" s="3"/>
      <c r="G434" s="3"/>
      <c r="H434" s="3"/>
      <c r="I434" s="3"/>
      <c r="J434" s="32"/>
      <c r="K434" s="32"/>
      <c r="L434" s="27"/>
      <c r="M434" s="33"/>
      <c r="N434" s="32"/>
      <c r="O434" s="33"/>
      <c r="P434" s="32"/>
      <c r="Q434" s="33"/>
      <c r="R434" s="33"/>
      <c r="S434" s="33"/>
      <c r="T434" s="31"/>
    </row>
    <row r="435" spans="1:20" x14ac:dyDescent="0.35">
      <c r="A435" s="3"/>
      <c r="B435" s="58"/>
      <c r="C435" s="59"/>
      <c r="D435" s="3"/>
      <c r="E435" s="3"/>
      <c r="F435" s="3"/>
      <c r="G435" s="3"/>
      <c r="H435" s="3"/>
      <c r="I435" s="3"/>
      <c r="J435" s="32"/>
      <c r="K435" s="32"/>
      <c r="L435" s="27"/>
      <c r="M435" s="33"/>
      <c r="N435" s="32"/>
      <c r="O435" s="33"/>
      <c r="P435" s="32"/>
      <c r="Q435" s="33"/>
      <c r="R435" s="33"/>
      <c r="S435" s="33"/>
      <c r="T435" s="31"/>
    </row>
    <row r="436" spans="1:20" x14ac:dyDescent="0.35">
      <c r="A436" s="3"/>
      <c r="B436" s="58"/>
      <c r="C436" s="59"/>
      <c r="D436" s="3"/>
      <c r="E436" s="3"/>
      <c r="F436" s="3"/>
      <c r="G436" s="3"/>
      <c r="H436" s="3"/>
      <c r="I436" s="3"/>
      <c r="J436" s="32"/>
      <c r="K436" s="32"/>
      <c r="L436" s="27"/>
      <c r="M436" s="33"/>
      <c r="N436" s="32"/>
      <c r="O436" s="33"/>
      <c r="P436" s="32"/>
      <c r="Q436" s="33"/>
      <c r="R436" s="33"/>
      <c r="S436" s="33"/>
      <c r="T436" s="31"/>
    </row>
    <row r="437" spans="1:20" x14ac:dyDescent="0.35">
      <c r="A437" s="3"/>
      <c r="B437" s="58"/>
      <c r="C437" s="59"/>
      <c r="D437" s="3"/>
      <c r="E437" s="3"/>
      <c r="F437" s="3"/>
      <c r="G437" s="3"/>
      <c r="H437" s="3"/>
      <c r="I437" s="3"/>
      <c r="J437" s="32"/>
      <c r="K437" s="32"/>
      <c r="L437" s="27"/>
      <c r="M437" s="33"/>
      <c r="N437" s="32"/>
      <c r="O437" s="33"/>
      <c r="P437" s="32"/>
      <c r="Q437" s="33"/>
      <c r="R437" s="33"/>
      <c r="S437" s="33"/>
      <c r="T437" s="31"/>
    </row>
    <row r="438" spans="1:20" x14ac:dyDescent="0.35">
      <c r="A438" s="3"/>
      <c r="B438" s="58"/>
      <c r="C438" s="59"/>
      <c r="D438" s="3"/>
      <c r="E438" s="3"/>
      <c r="F438" s="3"/>
      <c r="G438" s="3"/>
      <c r="H438" s="3"/>
      <c r="I438" s="3"/>
      <c r="J438" s="32"/>
      <c r="K438" s="32"/>
      <c r="L438" s="27"/>
      <c r="M438" s="33"/>
      <c r="N438" s="32"/>
      <c r="O438" s="33"/>
      <c r="P438" s="32"/>
      <c r="Q438" s="33"/>
      <c r="R438" s="33"/>
      <c r="S438" s="33"/>
      <c r="T438" s="31"/>
    </row>
    <row r="439" spans="1:20" x14ac:dyDescent="0.35">
      <c r="A439" s="3"/>
      <c r="B439" s="58"/>
      <c r="C439" s="59"/>
      <c r="D439" s="3"/>
      <c r="E439" s="3"/>
      <c r="F439" s="3"/>
      <c r="G439" s="3"/>
      <c r="H439" s="3"/>
      <c r="I439" s="3"/>
      <c r="J439" s="32"/>
      <c r="K439" s="32"/>
      <c r="L439" s="27"/>
      <c r="M439" s="33"/>
      <c r="N439" s="32"/>
      <c r="O439" s="33"/>
      <c r="P439" s="32"/>
      <c r="Q439" s="33"/>
      <c r="R439" s="33"/>
      <c r="S439" s="33"/>
      <c r="T439" s="31"/>
    </row>
    <row r="440" spans="1:20" x14ac:dyDescent="0.35">
      <c r="A440" s="3"/>
      <c r="B440" s="58"/>
      <c r="C440" s="59"/>
      <c r="D440" s="3"/>
      <c r="E440" s="3"/>
      <c r="F440" s="3"/>
      <c r="G440" s="3"/>
      <c r="H440" s="3"/>
      <c r="I440" s="3"/>
      <c r="J440" s="32"/>
      <c r="K440" s="32"/>
      <c r="L440" s="27"/>
      <c r="M440" s="33"/>
      <c r="N440" s="32"/>
      <c r="O440" s="33"/>
      <c r="P440" s="32"/>
      <c r="Q440" s="33"/>
      <c r="R440" s="33"/>
      <c r="S440" s="33"/>
      <c r="T440" s="31"/>
    </row>
    <row r="441" spans="1:20" x14ac:dyDescent="0.35">
      <c r="A441" s="3"/>
      <c r="B441" s="58"/>
      <c r="C441" s="59"/>
      <c r="D441" s="3"/>
      <c r="E441" s="3"/>
      <c r="F441" s="3"/>
      <c r="G441" s="3"/>
      <c r="H441" s="3"/>
      <c r="I441" s="3"/>
      <c r="J441" s="32"/>
      <c r="K441" s="32"/>
      <c r="L441" s="27"/>
      <c r="M441" s="33"/>
      <c r="N441" s="32"/>
      <c r="O441" s="33"/>
      <c r="P441" s="32"/>
      <c r="Q441" s="33"/>
      <c r="R441" s="33"/>
      <c r="S441" s="33"/>
      <c r="T441" s="31"/>
    </row>
    <row r="442" spans="1:20" x14ac:dyDescent="0.35">
      <c r="A442" s="3"/>
      <c r="B442" s="58"/>
      <c r="C442" s="59"/>
      <c r="D442" s="3"/>
      <c r="E442" s="3"/>
      <c r="F442" s="3"/>
      <c r="G442" s="3"/>
      <c r="H442" s="3"/>
      <c r="I442" s="3"/>
      <c r="J442" s="32"/>
      <c r="K442" s="32"/>
      <c r="L442" s="27"/>
      <c r="M442" s="33"/>
      <c r="N442" s="32"/>
      <c r="O442" s="33"/>
      <c r="P442" s="32"/>
      <c r="Q442" s="33"/>
      <c r="R442" s="33"/>
      <c r="S442" s="33"/>
      <c r="T442" s="31"/>
    </row>
    <row r="443" spans="1:20" x14ac:dyDescent="0.35">
      <c r="A443" s="3"/>
      <c r="B443" s="58"/>
      <c r="C443" s="59"/>
      <c r="D443" s="3"/>
      <c r="E443" s="3"/>
      <c r="F443" s="3"/>
      <c r="G443" s="3"/>
      <c r="H443" s="3"/>
      <c r="I443" s="3"/>
      <c r="J443" s="32"/>
      <c r="K443" s="32"/>
      <c r="L443" s="27"/>
      <c r="M443" s="33"/>
      <c r="N443" s="32"/>
      <c r="O443" s="33"/>
      <c r="P443" s="32"/>
      <c r="Q443" s="33"/>
      <c r="R443" s="33"/>
      <c r="S443" s="33"/>
      <c r="T443" s="31"/>
    </row>
    <row r="444" spans="1:20" x14ac:dyDescent="0.35">
      <c r="A444" s="3"/>
      <c r="B444" s="58"/>
      <c r="C444" s="59"/>
      <c r="D444" s="3"/>
      <c r="E444" s="3"/>
      <c r="F444" s="3"/>
      <c r="G444" s="3"/>
      <c r="H444" s="3"/>
      <c r="I444" s="3"/>
      <c r="J444" s="32"/>
      <c r="K444" s="32"/>
      <c r="L444" s="27"/>
      <c r="M444" s="33"/>
      <c r="N444" s="32"/>
      <c r="O444" s="33"/>
      <c r="P444" s="32"/>
      <c r="Q444" s="33"/>
      <c r="R444" s="33"/>
      <c r="S444" s="33"/>
      <c r="T444" s="31"/>
    </row>
    <row r="445" spans="1:20" x14ac:dyDescent="0.35">
      <c r="A445" s="3"/>
      <c r="B445" s="58"/>
      <c r="C445" s="59"/>
      <c r="D445" s="3"/>
      <c r="E445" s="3"/>
      <c r="F445" s="3"/>
      <c r="G445" s="3"/>
      <c r="H445" s="3"/>
      <c r="I445" s="3"/>
      <c r="J445" s="32"/>
      <c r="K445" s="32"/>
      <c r="L445" s="27"/>
      <c r="M445" s="33"/>
      <c r="N445" s="32"/>
      <c r="O445" s="33"/>
      <c r="P445" s="32"/>
      <c r="Q445" s="33"/>
      <c r="R445" s="33"/>
      <c r="S445" s="33"/>
      <c r="T445" s="31"/>
    </row>
    <row r="446" spans="1:20" x14ac:dyDescent="0.35">
      <c r="A446" s="3"/>
      <c r="B446" s="58"/>
      <c r="C446" s="59"/>
      <c r="D446" s="3"/>
      <c r="E446" s="3"/>
      <c r="F446" s="3"/>
      <c r="G446" s="3"/>
      <c r="H446" s="3"/>
      <c r="I446" s="3"/>
      <c r="J446" s="32"/>
      <c r="K446" s="32"/>
      <c r="L446" s="27"/>
      <c r="M446" s="33"/>
      <c r="N446" s="32"/>
      <c r="O446" s="33"/>
      <c r="P446" s="32"/>
      <c r="Q446" s="33"/>
      <c r="R446" s="33"/>
      <c r="S446" s="33"/>
      <c r="T446" s="31"/>
    </row>
    <row r="447" spans="1:20" x14ac:dyDescent="0.35">
      <c r="A447" s="3"/>
      <c r="B447" s="58"/>
      <c r="C447" s="59"/>
      <c r="D447" s="3"/>
      <c r="E447" s="3"/>
      <c r="F447" s="3"/>
      <c r="G447" s="3"/>
      <c r="H447" s="3"/>
      <c r="I447" s="3"/>
      <c r="J447" s="32"/>
      <c r="K447" s="32"/>
      <c r="L447" s="27"/>
      <c r="M447" s="33"/>
      <c r="N447" s="32"/>
      <c r="O447" s="33"/>
      <c r="P447" s="32"/>
      <c r="Q447" s="33"/>
      <c r="R447" s="33"/>
      <c r="S447" s="33"/>
      <c r="T447" s="31"/>
    </row>
    <row r="448" spans="1:20" x14ac:dyDescent="0.35">
      <c r="A448" s="3"/>
      <c r="B448" s="58"/>
      <c r="C448" s="59"/>
      <c r="D448" s="3"/>
      <c r="E448" s="3"/>
      <c r="F448" s="3"/>
      <c r="G448" s="3"/>
      <c r="H448" s="3"/>
      <c r="I448" s="3"/>
      <c r="J448" s="32"/>
      <c r="K448" s="32"/>
      <c r="L448" s="27"/>
      <c r="M448" s="33"/>
      <c r="N448" s="32"/>
      <c r="O448" s="33"/>
      <c r="P448" s="32"/>
      <c r="Q448" s="33"/>
      <c r="R448" s="33"/>
      <c r="S448" s="33"/>
      <c r="T448" s="31"/>
    </row>
    <row r="449" spans="1:20" x14ac:dyDescent="0.35">
      <c r="A449" s="3"/>
      <c r="B449" s="58"/>
      <c r="C449" s="59"/>
      <c r="D449" s="3"/>
      <c r="E449" s="3"/>
      <c r="F449" s="3"/>
      <c r="G449" s="3"/>
      <c r="H449" s="3"/>
      <c r="I449" s="3"/>
      <c r="J449" s="32"/>
      <c r="K449" s="32"/>
      <c r="L449" s="27"/>
      <c r="M449" s="33"/>
      <c r="N449" s="32"/>
      <c r="O449" s="33"/>
      <c r="P449" s="32"/>
      <c r="Q449" s="33"/>
      <c r="R449" s="33"/>
      <c r="S449" s="33"/>
      <c r="T449" s="31"/>
    </row>
    <row r="450" spans="1:20" x14ac:dyDescent="0.35">
      <c r="A450" s="3"/>
      <c r="B450" s="58"/>
      <c r="C450" s="59"/>
      <c r="D450" s="3"/>
      <c r="E450" s="3"/>
      <c r="F450" s="3"/>
      <c r="G450" s="3"/>
      <c r="H450" s="3"/>
      <c r="I450" s="3"/>
      <c r="J450" s="32"/>
      <c r="K450" s="32"/>
      <c r="L450" s="27"/>
      <c r="M450" s="33"/>
      <c r="N450" s="32"/>
      <c r="O450" s="33"/>
      <c r="P450" s="32"/>
      <c r="Q450" s="33"/>
      <c r="R450" s="33"/>
      <c r="S450" s="33"/>
      <c r="T450" s="31"/>
    </row>
    <row r="451" spans="1:20" x14ac:dyDescent="0.35">
      <c r="A451" s="3"/>
      <c r="B451" s="58"/>
      <c r="C451" s="59"/>
      <c r="D451" s="3"/>
      <c r="E451" s="3"/>
      <c r="F451" s="3"/>
      <c r="G451" s="3"/>
      <c r="H451" s="3"/>
      <c r="I451" s="3"/>
      <c r="J451" s="32"/>
      <c r="K451" s="32"/>
      <c r="L451" s="27"/>
      <c r="M451" s="33"/>
      <c r="N451" s="32"/>
      <c r="O451" s="33"/>
      <c r="P451" s="32"/>
      <c r="Q451" s="33"/>
      <c r="R451" s="33"/>
      <c r="S451" s="33"/>
      <c r="T451" s="31"/>
    </row>
    <row r="452" spans="1:20" x14ac:dyDescent="0.35">
      <c r="A452" s="3"/>
      <c r="B452" s="58"/>
      <c r="C452" s="59"/>
      <c r="D452" s="3"/>
      <c r="E452" s="3"/>
      <c r="F452" s="3"/>
      <c r="G452" s="3"/>
      <c r="H452" s="3"/>
      <c r="I452" s="3"/>
      <c r="J452" s="32"/>
      <c r="K452" s="32"/>
      <c r="L452" s="27"/>
      <c r="M452" s="33"/>
      <c r="N452" s="32"/>
      <c r="O452" s="33"/>
      <c r="P452" s="32"/>
      <c r="Q452" s="33"/>
      <c r="R452" s="33"/>
      <c r="S452" s="33"/>
      <c r="T452" s="31"/>
    </row>
    <row r="453" spans="1:20" x14ac:dyDescent="0.35">
      <c r="A453" s="3"/>
      <c r="B453" s="58"/>
      <c r="C453" s="59"/>
      <c r="D453" s="3"/>
      <c r="E453" s="3"/>
      <c r="F453" s="3"/>
      <c r="G453" s="3"/>
      <c r="H453" s="3"/>
      <c r="I453" s="3"/>
      <c r="J453" s="32"/>
      <c r="K453" s="32"/>
      <c r="L453" s="27"/>
      <c r="M453" s="33"/>
      <c r="N453" s="32"/>
      <c r="O453" s="33"/>
      <c r="P453" s="32"/>
      <c r="Q453" s="33"/>
      <c r="R453" s="33"/>
      <c r="S453" s="33"/>
      <c r="T453" s="31"/>
    </row>
    <row r="454" spans="1:20" x14ac:dyDescent="0.35">
      <c r="A454" s="3"/>
      <c r="B454" s="58"/>
      <c r="C454" s="59"/>
      <c r="D454" s="3"/>
      <c r="E454" s="3"/>
      <c r="F454" s="3"/>
      <c r="G454" s="3"/>
      <c r="H454" s="3"/>
      <c r="I454" s="3"/>
      <c r="J454" s="32"/>
      <c r="K454" s="32"/>
      <c r="L454" s="27"/>
      <c r="M454" s="33"/>
      <c r="N454" s="32"/>
      <c r="O454" s="33"/>
      <c r="P454" s="32"/>
      <c r="Q454" s="33"/>
      <c r="R454" s="33"/>
      <c r="S454" s="33"/>
      <c r="T454" s="31"/>
    </row>
    <row r="455" spans="1:20" x14ac:dyDescent="0.35">
      <c r="A455" s="3"/>
      <c r="B455" s="58"/>
      <c r="C455" s="59"/>
      <c r="D455" s="3"/>
      <c r="E455" s="3"/>
      <c r="F455" s="3"/>
      <c r="G455" s="3"/>
      <c r="H455" s="3"/>
      <c r="I455" s="3"/>
      <c r="J455" s="32"/>
      <c r="K455" s="32"/>
      <c r="L455" s="27"/>
      <c r="M455" s="33"/>
      <c r="N455" s="32"/>
      <c r="O455" s="33"/>
      <c r="P455" s="32"/>
      <c r="Q455" s="33"/>
      <c r="R455" s="33"/>
      <c r="S455" s="33"/>
      <c r="T455" s="31"/>
    </row>
    <row r="456" spans="1:20" x14ac:dyDescent="0.35">
      <c r="A456" s="3"/>
      <c r="B456" s="58"/>
      <c r="C456" s="59"/>
      <c r="D456" s="3"/>
      <c r="E456" s="3"/>
      <c r="F456" s="3"/>
      <c r="G456" s="3"/>
      <c r="H456" s="3"/>
      <c r="I456" s="3"/>
      <c r="J456" s="32"/>
      <c r="K456" s="32"/>
      <c r="L456" s="27"/>
      <c r="M456" s="33"/>
      <c r="N456" s="32"/>
      <c r="O456" s="33"/>
      <c r="P456" s="32"/>
      <c r="Q456" s="33"/>
      <c r="R456" s="33"/>
      <c r="S456" s="33"/>
      <c r="T456" s="31"/>
    </row>
    <row r="457" spans="1:20" x14ac:dyDescent="0.35">
      <c r="A457" s="3"/>
      <c r="B457" s="58"/>
      <c r="C457" s="59"/>
      <c r="D457" s="3"/>
      <c r="E457" s="3"/>
      <c r="F457" s="3"/>
      <c r="G457" s="3"/>
      <c r="H457" s="3"/>
      <c r="I457" s="3"/>
      <c r="J457" s="32"/>
      <c r="K457" s="32"/>
      <c r="L457" s="27"/>
      <c r="M457" s="33"/>
      <c r="N457" s="32"/>
      <c r="O457" s="33"/>
      <c r="P457" s="32"/>
      <c r="Q457" s="33"/>
      <c r="R457" s="33"/>
      <c r="S457" s="33"/>
      <c r="T457" s="31"/>
    </row>
    <row r="458" spans="1:20" x14ac:dyDescent="0.35">
      <c r="A458" s="3"/>
      <c r="B458" s="58"/>
      <c r="C458" s="59"/>
      <c r="D458" s="3"/>
      <c r="E458" s="3"/>
      <c r="F458" s="3"/>
      <c r="G458" s="3"/>
      <c r="H458" s="3"/>
      <c r="I458" s="3"/>
      <c r="J458" s="32"/>
      <c r="K458" s="32"/>
      <c r="L458" s="27"/>
      <c r="M458" s="33"/>
      <c r="N458" s="32"/>
      <c r="O458" s="33"/>
      <c r="P458" s="32"/>
      <c r="Q458" s="33"/>
      <c r="R458" s="33"/>
      <c r="S458" s="33"/>
      <c r="T458" s="31"/>
    </row>
    <row r="459" spans="1:20" x14ac:dyDescent="0.35">
      <c r="A459" s="3"/>
      <c r="B459" s="58"/>
      <c r="C459" s="59"/>
      <c r="D459" s="3"/>
      <c r="E459" s="3"/>
      <c r="F459" s="3"/>
      <c r="G459" s="3"/>
      <c r="H459" s="3"/>
      <c r="I459" s="3"/>
      <c r="J459" s="32"/>
      <c r="K459" s="32"/>
      <c r="L459" s="27"/>
      <c r="M459" s="33"/>
      <c r="N459" s="32"/>
      <c r="O459" s="33"/>
      <c r="P459" s="32"/>
      <c r="Q459" s="33"/>
      <c r="R459" s="33"/>
      <c r="S459" s="33"/>
      <c r="T459" s="31"/>
    </row>
    <row r="460" spans="1:20" x14ac:dyDescent="0.35">
      <c r="A460" s="3"/>
      <c r="B460" s="58"/>
      <c r="C460" s="59"/>
      <c r="D460" s="3"/>
      <c r="E460" s="3"/>
      <c r="F460" s="3"/>
      <c r="G460" s="3"/>
      <c r="H460" s="3"/>
      <c r="I460" s="3"/>
      <c r="J460" s="32"/>
      <c r="K460" s="32"/>
      <c r="L460" s="27"/>
      <c r="M460" s="33"/>
      <c r="N460" s="32"/>
      <c r="O460" s="33"/>
      <c r="P460" s="32"/>
      <c r="Q460" s="33"/>
      <c r="R460" s="33"/>
      <c r="S460" s="33"/>
      <c r="T460" s="31"/>
    </row>
    <row r="461" spans="1:20" x14ac:dyDescent="0.35">
      <c r="A461" s="3"/>
      <c r="B461" s="58"/>
      <c r="C461" s="59"/>
      <c r="D461" s="3"/>
      <c r="E461" s="3"/>
      <c r="F461" s="3"/>
      <c r="G461" s="3"/>
      <c r="H461" s="3"/>
      <c r="I461" s="3"/>
      <c r="J461" s="32"/>
      <c r="K461" s="32"/>
      <c r="L461" s="27"/>
      <c r="M461" s="33"/>
      <c r="N461" s="32"/>
      <c r="O461" s="33"/>
      <c r="P461" s="32"/>
      <c r="Q461" s="33"/>
      <c r="R461" s="33"/>
      <c r="S461" s="33"/>
      <c r="T461" s="31"/>
    </row>
    <row r="462" spans="1:20" x14ac:dyDescent="0.35">
      <c r="A462" s="3"/>
      <c r="B462" s="58"/>
      <c r="C462" s="59"/>
      <c r="D462" s="3"/>
      <c r="E462" s="3"/>
      <c r="F462" s="3"/>
      <c r="G462" s="3"/>
      <c r="H462" s="3"/>
      <c r="I462" s="3"/>
      <c r="J462" s="32"/>
      <c r="K462" s="32"/>
      <c r="L462" s="27"/>
      <c r="M462" s="33"/>
      <c r="N462" s="32"/>
      <c r="O462" s="33"/>
      <c r="P462" s="32"/>
      <c r="Q462" s="33"/>
      <c r="R462" s="33"/>
      <c r="S462" s="33"/>
      <c r="T462" s="31"/>
    </row>
    <row r="463" spans="1:20" x14ac:dyDescent="0.35">
      <c r="A463" s="3"/>
      <c r="B463" s="58"/>
      <c r="C463" s="59"/>
      <c r="D463" s="3"/>
      <c r="E463" s="3"/>
      <c r="F463" s="3"/>
      <c r="G463" s="3"/>
      <c r="H463" s="3"/>
      <c r="I463" s="3"/>
      <c r="J463" s="32"/>
      <c r="K463" s="32"/>
      <c r="L463" s="27"/>
      <c r="M463" s="33"/>
      <c r="N463" s="32"/>
      <c r="O463" s="33"/>
      <c r="P463" s="32"/>
      <c r="Q463" s="33"/>
      <c r="R463" s="33"/>
      <c r="S463" s="33"/>
      <c r="T463" s="31"/>
    </row>
    <row r="464" spans="1:20" x14ac:dyDescent="0.35">
      <c r="A464" s="3"/>
      <c r="B464" s="58"/>
      <c r="C464" s="59"/>
      <c r="D464" s="3"/>
      <c r="E464" s="3"/>
      <c r="F464" s="3"/>
      <c r="G464" s="3"/>
      <c r="H464" s="3"/>
      <c r="I464" s="3"/>
      <c r="J464" s="32"/>
      <c r="K464" s="32"/>
      <c r="L464" s="27"/>
      <c r="M464" s="33"/>
      <c r="N464" s="32"/>
      <c r="O464" s="33"/>
      <c r="P464" s="32"/>
      <c r="Q464" s="33"/>
      <c r="R464" s="33"/>
      <c r="S464" s="33"/>
      <c r="T464" s="31"/>
    </row>
    <row r="465" spans="1:20" x14ac:dyDescent="0.35">
      <c r="A465" s="3"/>
      <c r="B465" s="58"/>
      <c r="C465" s="59"/>
      <c r="D465" s="3"/>
      <c r="E465" s="3"/>
      <c r="F465" s="3"/>
      <c r="G465" s="3"/>
      <c r="H465" s="3"/>
      <c r="I465" s="3"/>
      <c r="J465" s="32"/>
      <c r="K465" s="32"/>
      <c r="L465" s="27"/>
      <c r="M465" s="33"/>
      <c r="N465" s="32"/>
      <c r="O465" s="33"/>
      <c r="P465" s="32"/>
      <c r="Q465" s="33"/>
      <c r="R465" s="33"/>
      <c r="S465" s="33"/>
      <c r="T465" s="31"/>
    </row>
    <row r="466" spans="1:20" x14ac:dyDescent="0.35">
      <c r="A466" s="3"/>
      <c r="B466" s="58"/>
      <c r="C466" s="59"/>
      <c r="D466" s="3"/>
      <c r="E466" s="3"/>
      <c r="F466" s="3"/>
      <c r="G466" s="3"/>
      <c r="H466" s="3"/>
      <c r="I466" s="3"/>
      <c r="J466" s="32"/>
      <c r="K466" s="32"/>
      <c r="L466" s="27"/>
      <c r="M466" s="33"/>
      <c r="N466" s="32"/>
      <c r="O466" s="33"/>
      <c r="P466" s="32"/>
      <c r="Q466" s="33"/>
      <c r="R466" s="33"/>
      <c r="S466" s="33"/>
      <c r="T466" s="31"/>
    </row>
    <row r="467" spans="1:20" x14ac:dyDescent="0.35">
      <c r="A467" s="3"/>
      <c r="B467" s="58"/>
      <c r="C467" s="59"/>
      <c r="D467" s="3"/>
      <c r="E467" s="3"/>
      <c r="F467" s="3"/>
      <c r="G467" s="3"/>
      <c r="H467" s="3"/>
      <c r="I467" s="3"/>
      <c r="J467" s="32"/>
      <c r="K467" s="32"/>
      <c r="L467" s="27"/>
      <c r="M467" s="33"/>
      <c r="N467" s="32"/>
      <c r="O467" s="33"/>
      <c r="P467" s="32"/>
      <c r="Q467" s="33"/>
      <c r="R467" s="33"/>
      <c r="S467" s="33"/>
      <c r="T467" s="31"/>
    </row>
    <row r="468" spans="1:20" x14ac:dyDescent="0.35">
      <c r="A468" s="3"/>
      <c r="B468" s="58"/>
      <c r="C468" s="59"/>
      <c r="D468" s="3"/>
      <c r="E468" s="3"/>
      <c r="F468" s="3"/>
      <c r="G468" s="3"/>
      <c r="H468" s="3"/>
      <c r="I468" s="3"/>
      <c r="J468" s="32"/>
      <c r="K468" s="32"/>
      <c r="L468" s="27"/>
      <c r="M468" s="33"/>
      <c r="N468" s="32"/>
      <c r="O468" s="33"/>
      <c r="P468" s="32"/>
      <c r="Q468" s="33"/>
      <c r="R468" s="33"/>
      <c r="S468" s="33"/>
      <c r="T468" s="31"/>
    </row>
    <row r="469" spans="1:20" x14ac:dyDescent="0.35">
      <c r="A469" s="3"/>
      <c r="B469" s="58"/>
      <c r="C469" s="59"/>
      <c r="D469" s="3"/>
      <c r="E469" s="3"/>
      <c r="F469" s="3"/>
      <c r="G469" s="3"/>
      <c r="H469" s="3"/>
      <c r="I469" s="3"/>
      <c r="J469" s="32"/>
      <c r="K469" s="32"/>
      <c r="L469" s="27"/>
      <c r="M469" s="33"/>
      <c r="N469" s="32"/>
      <c r="O469" s="33"/>
      <c r="P469" s="32"/>
      <c r="Q469" s="33"/>
      <c r="R469" s="33"/>
      <c r="S469" s="33"/>
      <c r="T469" s="31"/>
    </row>
    <row r="470" spans="1:20" x14ac:dyDescent="0.35">
      <c r="A470" s="3"/>
      <c r="B470" s="58"/>
      <c r="C470" s="59"/>
      <c r="D470" s="3"/>
      <c r="E470" s="3"/>
      <c r="F470" s="3"/>
      <c r="G470" s="3"/>
      <c r="H470" s="3"/>
      <c r="I470" s="3"/>
      <c r="J470" s="32"/>
      <c r="K470" s="32"/>
      <c r="L470" s="27"/>
      <c r="M470" s="33"/>
      <c r="N470" s="32"/>
      <c r="O470" s="33"/>
      <c r="P470" s="32"/>
      <c r="Q470" s="33"/>
      <c r="R470" s="33"/>
      <c r="S470" s="33"/>
      <c r="T470" s="31"/>
    </row>
    <row r="471" spans="1:20" x14ac:dyDescent="0.35">
      <c r="A471" s="3"/>
      <c r="B471" s="58"/>
      <c r="C471" s="59"/>
      <c r="D471" s="3"/>
      <c r="E471" s="3"/>
      <c r="F471" s="3"/>
      <c r="G471" s="3"/>
      <c r="H471" s="3"/>
      <c r="I471" s="3"/>
      <c r="J471" s="32"/>
      <c r="K471" s="32"/>
      <c r="L471" s="27"/>
      <c r="M471" s="33"/>
      <c r="N471" s="32"/>
      <c r="O471" s="33"/>
      <c r="P471" s="32"/>
      <c r="Q471" s="33"/>
      <c r="R471" s="33"/>
      <c r="S471" s="33"/>
      <c r="T471" s="31"/>
    </row>
    <row r="472" spans="1:20" x14ac:dyDescent="0.35">
      <c r="A472" s="3"/>
      <c r="B472" s="58"/>
      <c r="C472" s="59"/>
      <c r="D472" s="3"/>
      <c r="E472" s="3"/>
      <c r="F472" s="3"/>
      <c r="G472" s="3"/>
      <c r="H472" s="3"/>
      <c r="I472" s="3"/>
      <c r="J472" s="32"/>
      <c r="K472" s="32"/>
      <c r="L472" s="27"/>
      <c r="M472" s="33"/>
      <c r="N472" s="32"/>
      <c r="O472" s="33"/>
      <c r="P472" s="32"/>
      <c r="Q472" s="33"/>
      <c r="R472" s="33"/>
      <c r="S472" s="33"/>
      <c r="T472" s="31"/>
    </row>
    <row r="473" spans="1:20" x14ac:dyDescent="0.35">
      <c r="A473" s="3"/>
      <c r="B473" s="58"/>
      <c r="C473" s="59"/>
      <c r="D473" s="3"/>
      <c r="E473" s="3"/>
      <c r="F473" s="3"/>
      <c r="G473" s="3"/>
      <c r="H473" s="3"/>
      <c r="I473" s="3"/>
      <c r="J473" s="32"/>
      <c r="K473" s="32"/>
      <c r="L473" s="27"/>
      <c r="M473" s="33"/>
      <c r="N473" s="32"/>
      <c r="O473" s="33"/>
      <c r="P473" s="32"/>
      <c r="Q473" s="33"/>
      <c r="R473" s="33"/>
      <c r="S473" s="33"/>
      <c r="T473" s="31"/>
    </row>
    <row r="474" spans="1:20" x14ac:dyDescent="0.35">
      <c r="A474" s="3"/>
      <c r="B474" s="58"/>
      <c r="C474" s="59"/>
      <c r="D474" s="3"/>
      <c r="E474" s="3"/>
      <c r="F474" s="3"/>
      <c r="G474" s="3"/>
      <c r="H474" s="3"/>
      <c r="I474" s="3"/>
      <c r="J474" s="32"/>
      <c r="K474" s="32"/>
      <c r="L474" s="27"/>
      <c r="M474" s="33"/>
      <c r="N474" s="32"/>
      <c r="O474" s="33"/>
      <c r="P474" s="32"/>
      <c r="Q474" s="33"/>
      <c r="R474" s="33"/>
      <c r="S474" s="33"/>
      <c r="T474" s="31"/>
    </row>
    <row r="475" spans="1:20" x14ac:dyDescent="0.35">
      <c r="A475" s="3"/>
      <c r="B475" s="58"/>
      <c r="C475" s="59"/>
      <c r="D475" s="3"/>
      <c r="E475" s="3"/>
      <c r="F475" s="3"/>
      <c r="G475" s="3"/>
      <c r="H475" s="3"/>
      <c r="I475" s="3"/>
      <c r="J475" s="32"/>
      <c r="K475" s="32"/>
      <c r="L475" s="27"/>
      <c r="M475" s="33"/>
      <c r="N475" s="32"/>
      <c r="O475" s="33"/>
      <c r="P475" s="32"/>
      <c r="Q475" s="33"/>
      <c r="R475" s="33"/>
      <c r="S475" s="33"/>
      <c r="T475" s="31"/>
    </row>
    <row r="476" spans="1:20" x14ac:dyDescent="0.35">
      <c r="A476" s="3"/>
      <c r="B476" s="58"/>
      <c r="C476" s="59"/>
      <c r="D476" s="3"/>
      <c r="E476" s="3"/>
      <c r="F476" s="3"/>
      <c r="G476" s="3"/>
      <c r="H476" s="3"/>
      <c r="I476" s="3"/>
      <c r="J476" s="32"/>
      <c r="K476" s="32"/>
      <c r="L476" s="27"/>
      <c r="M476" s="33"/>
      <c r="N476" s="32"/>
      <c r="O476" s="33"/>
      <c r="P476" s="32"/>
      <c r="Q476" s="33"/>
      <c r="R476" s="33"/>
      <c r="S476" s="33"/>
      <c r="T476" s="31"/>
    </row>
    <row r="477" spans="1:20" x14ac:dyDescent="0.35">
      <c r="A477" s="3"/>
      <c r="B477" s="58"/>
      <c r="C477" s="59"/>
      <c r="D477" s="3"/>
      <c r="E477" s="3"/>
      <c r="F477" s="3"/>
      <c r="G477" s="3"/>
      <c r="H477" s="3"/>
      <c r="I477" s="3"/>
      <c r="J477" s="32"/>
      <c r="K477" s="32"/>
      <c r="L477" s="27"/>
      <c r="M477" s="33"/>
      <c r="N477" s="32"/>
      <c r="O477" s="33"/>
      <c r="P477" s="32"/>
      <c r="Q477" s="33"/>
      <c r="R477" s="33"/>
      <c r="S477" s="33"/>
      <c r="T477" s="31"/>
    </row>
    <row r="478" spans="1:20" x14ac:dyDescent="0.35">
      <c r="A478" s="3"/>
      <c r="B478" s="58"/>
      <c r="C478" s="59"/>
      <c r="D478" s="3"/>
      <c r="E478" s="3"/>
      <c r="F478" s="3"/>
      <c r="G478" s="3"/>
      <c r="H478" s="3"/>
      <c r="I478" s="3"/>
      <c r="J478" s="32"/>
      <c r="K478" s="32"/>
      <c r="L478" s="27"/>
      <c r="M478" s="33"/>
      <c r="N478" s="32"/>
      <c r="O478" s="33"/>
      <c r="P478" s="32"/>
      <c r="Q478" s="33"/>
      <c r="R478" s="33"/>
      <c r="S478" s="33"/>
      <c r="T478" s="31"/>
    </row>
    <row r="479" spans="1:20" x14ac:dyDescent="0.35">
      <c r="A479" s="3"/>
      <c r="B479" s="58"/>
      <c r="C479" s="59"/>
      <c r="D479" s="3"/>
      <c r="E479" s="3"/>
      <c r="F479" s="3"/>
      <c r="G479" s="3"/>
      <c r="H479" s="3"/>
      <c r="I479" s="3"/>
      <c r="J479" s="32"/>
      <c r="K479" s="32"/>
      <c r="L479" s="27"/>
      <c r="M479" s="33"/>
      <c r="N479" s="32"/>
      <c r="O479" s="33"/>
      <c r="P479" s="32"/>
      <c r="Q479" s="33"/>
      <c r="R479" s="33"/>
      <c r="S479" s="33"/>
      <c r="T479" s="31"/>
    </row>
    <row r="480" spans="1:20" x14ac:dyDescent="0.35">
      <c r="A480" s="3"/>
      <c r="B480" s="58"/>
      <c r="C480" s="59"/>
      <c r="D480" s="3"/>
      <c r="E480" s="3"/>
      <c r="F480" s="3"/>
      <c r="G480" s="3"/>
      <c r="H480" s="3"/>
      <c r="I480" s="3"/>
      <c r="J480" s="32"/>
      <c r="K480" s="32"/>
      <c r="L480" s="27"/>
      <c r="M480" s="33"/>
      <c r="N480" s="32"/>
      <c r="O480" s="33"/>
      <c r="P480" s="32"/>
      <c r="Q480" s="33"/>
      <c r="R480" s="33"/>
      <c r="S480" s="33"/>
      <c r="T480" s="31"/>
    </row>
    <row r="481" spans="1:20" x14ac:dyDescent="0.35">
      <c r="A481" s="3"/>
      <c r="B481" s="58"/>
      <c r="C481" s="59"/>
      <c r="D481" s="3"/>
      <c r="E481" s="3"/>
      <c r="F481" s="3"/>
      <c r="G481" s="3"/>
      <c r="H481" s="3"/>
      <c r="I481" s="3"/>
      <c r="J481" s="32"/>
      <c r="K481" s="32"/>
      <c r="L481" s="27"/>
      <c r="M481" s="33"/>
      <c r="N481" s="32"/>
      <c r="O481" s="33"/>
      <c r="P481" s="32"/>
      <c r="Q481" s="33"/>
      <c r="R481" s="33"/>
      <c r="S481" s="33"/>
      <c r="T481" s="31"/>
    </row>
    <row r="482" spans="1:20" x14ac:dyDescent="0.35">
      <c r="A482" s="3"/>
      <c r="B482" s="58"/>
      <c r="C482" s="59"/>
      <c r="D482" s="3"/>
      <c r="E482" s="3"/>
      <c r="F482" s="3"/>
      <c r="G482" s="3"/>
      <c r="H482" s="3"/>
      <c r="I482" s="3"/>
      <c r="J482" s="32"/>
      <c r="K482" s="32"/>
      <c r="L482" s="27"/>
      <c r="M482" s="33"/>
      <c r="N482" s="32"/>
      <c r="O482" s="33"/>
      <c r="P482" s="32"/>
      <c r="Q482" s="33"/>
      <c r="R482" s="33"/>
      <c r="S482" s="33"/>
      <c r="T482" s="31"/>
    </row>
    <row r="483" spans="1:20" x14ac:dyDescent="0.35">
      <c r="A483" s="3"/>
      <c r="B483" s="58"/>
      <c r="C483" s="59"/>
      <c r="D483" s="3"/>
      <c r="E483" s="3"/>
      <c r="F483" s="3"/>
      <c r="G483" s="3"/>
      <c r="H483" s="3"/>
      <c r="I483" s="3"/>
      <c r="J483" s="32"/>
      <c r="K483" s="32"/>
      <c r="L483" s="27"/>
      <c r="M483" s="33"/>
      <c r="N483" s="32"/>
      <c r="O483" s="33"/>
      <c r="P483" s="32"/>
      <c r="Q483" s="33"/>
      <c r="R483" s="33"/>
      <c r="S483" s="33"/>
      <c r="T483" s="31"/>
    </row>
    <row r="484" spans="1:20" x14ac:dyDescent="0.35">
      <c r="A484" s="3"/>
      <c r="B484" s="58"/>
      <c r="C484" s="59"/>
      <c r="D484" s="3"/>
      <c r="E484" s="3"/>
      <c r="F484" s="3"/>
      <c r="G484" s="3"/>
      <c r="H484" s="3"/>
      <c r="I484" s="3"/>
      <c r="J484" s="32"/>
      <c r="K484" s="32"/>
      <c r="L484" s="27"/>
      <c r="M484" s="33"/>
      <c r="N484" s="32"/>
      <c r="O484" s="33"/>
      <c r="P484" s="32"/>
      <c r="Q484" s="33"/>
      <c r="R484" s="33"/>
      <c r="S484" s="33"/>
      <c r="T484" s="31"/>
    </row>
    <row r="485" spans="1:20" x14ac:dyDescent="0.35">
      <c r="A485" s="3"/>
      <c r="B485" s="58"/>
      <c r="C485" s="59"/>
      <c r="D485" s="3"/>
      <c r="E485" s="3"/>
      <c r="F485" s="3"/>
      <c r="G485" s="3"/>
      <c r="H485" s="3"/>
      <c r="I485" s="3"/>
      <c r="J485" s="32"/>
      <c r="K485" s="32"/>
      <c r="L485" s="27"/>
      <c r="M485" s="33"/>
      <c r="N485" s="32"/>
      <c r="O485" s="33"/>
      <c r="P485" s="32"/>
      <c r="Q485" s="33"/>
      <c r="R485" s="33"/>
      <c r="S485" s="33"/>
      <c r="T485" s="31"/>
    </row>
    <row r="486" spans="1:20" x14ac:dyDescent="0.35">
      <c r="A486" s="3"/>
      <c r="B486" s="58"/>
      <c r="C486" s="59"/>
      <c r="D486" s="3"/>
      <c r="E486" s="3"/>
      <c r="F486" s="3"/>
      <c r="G486" s="3"/>
      <c r="H486" s="3"/>
      <c r="I486" s="3"/>
      <c r="J486" s="32"/>
      <c r="K486" s="32"/>
      <c r="L486" s="27"/>
      <c r="M486" s="33"/>
      <c r="N486" s="32"/>
      <c r="O486" s="33"/>
      <c r="P486" s="32"/>
      <c r="Q486" s="33"/>
      <c r="R486" s="33"/>
      <c r="S486" s="33"/>
      <c r="T486" s="31"/>
    </row>
    <row r="487" spans="1:20" x14ac:dyDescent="0.35">
      <c r="A487" s="3"/>
      <c r="B487" s="58"/>
      <c r="C487" s="59"/>
      <c r="D487" s="3"/>
      <c r="E487" s="3"/>
      <c r="F487" s="3"/>
      <c r="G487" s="3"/>
      <c r="H487" s="3"/>
      <c r="I487" s="3"/>
      <c r="J487" s="32"/>
      <c r="K487" s="32"/>
      <c r="L487" s="27"/>
      <c r="M487" s="33"/>
      <c r="N487" s="32"/>
      <c r="O487" s="33"/>
      <c r="P487" s="32"/>
      <c r="Q487" s="33"/>
      <c r="R487" s="33"/>
      <c r="S487" s="33"/>
      <c r="T487" s="31"/>
    </row>
    <row r="488" spans="1:20" x14ac:dyDescent="0.35">
      <c r="A488" s="3"/>
      <c r="B488" s="58"/>
      <c r="C488" s="59"/>
      <c r="D488" s="3"/>
      <c r="E488" s="3"/>
      <c r="F488" s="3"/>
      <c r="G488" s="3"/>
      <c r="H488" s="3"/>
      <c r="I488" s="3"/>
      <c r="J488" s="32"/>
      <c r="K488" s="32"/>
      <c r="L488" s="27"/>
      <c r="M488" s="33"/>
      <c r="N488" s="32"/>
      <c r="O488" s="33"/>
      <c r="P488" s="32"/>
      <c r="Q488" s="33"/>
      <c r="R488" s="33"/>
      <c r="S488" s="33"/>
      <c r="T488" s="31"/>
    </row>
    <row r="489" spans="1:20" x14ac:dyDescent="0.35">
      <c r="A489" s="3"/>
      <c r="B489" s="58"/>
      <c r="C489" s="59"/>
      <c r="D489" s="3"/>
      <c r="E489" s="3"/>
      <c r="F489" s="3"/>
      <c r="G489" s="3"/>
      <c r="H489" s="3"/>
      <c r="I489" s="3"/>
      <c r="J489" s="32"/>
      <c r="K489" s="32"/>
      <c r="L489" s="27"/>
      <c r="M489" s="33"/>
      <c r="N489" s="32"/>
      <c r="O489" s="33"/>
      <c r="P489" s="32"/>
      <c r="Q489" s="33"/>
      <c r="R489" s="33"/>
      <c r="S489" s="33"/>
      <c r="T489" s="31"/>
    </row>
    <row r="490" spans="1:20" x14ac:dyDescent="0.35">
      <c r="A490" s="3"/>
      <c r="B490" s="58"/>
      <c r="C490" s="59"/>
      <c r="D490" s="3"/>
      <c r="E490" s="3"/>
      <c r="F490" s="3"/>
      <c r="G490" s="3"/>
      <c r="H490" s="3"/>
      <c r="I490" s="3"/>
      <c r="J490" s="32"/>
      <c r="K490" s="32"/>
      <c r="L490" s="27"/>
      <c r="M490" s="33"/>
      <c r="N490" s="32"/>
      <c r="O490" s="33"/>
      <c r="P490" s="32"/>
      <c r="Q490" s="33"/>
      <c r="R490" s="33"/>
      <c r="S490" s="33"/>
      <c r="T490" s="31"/>
    </row>
    <row r="491" spans="1:20" x14ac:dyDescent="0.35">
      <c r="A491" s="3"/>
      <c r="B491" s="58"/>
      <c r="C491" s="59"/>
      <c r="D491" s="3"/>
      <c r="E491" s="3"/>
      <c r="F491" s="3"/>
      <c r="G491" s="3"/>
      <c r="H491" s="3"/>
      <c r="I491" s="3"/>
      <c r="J491" s="32"/>
      <c r="K491" s="32"/>
      <c r="L491" s="27"/>
      <c r="M491" s="33"/>
      <c r="N491" s="32"/>
      <c r="O491" s="33"/>
      <c r="P491" s="32"/>
      <c r="Q491" s="33"/>
      <c r="R491" s="33"/>
      <c r="S491" s="33"/>
      <c r="T491" s="31"/>
    </row>
    <row r="492" spans="1:20" x14ac:dyDescent="0.35">
      <c r="A492" s="3"/>
      <c r="B492" s="58"/>
      <c r="C492" s="59"/>
      <c r="D492" s="3"/>
      <c r="E492" s="3"/>
      <c r="F492" s="3"/>
      <c r="G492" s="3"/>
      <c r="H492" s="3"/>
      <c r="I492" s="3"/>
      <c r="J492" s="32"/>
      <c r="K492" s="32"/>
      <c r="L492" s="27"/>
      <c r="M492" s="33"/>
      <c r="N492" s="32"/>
      <c r="O492" s="33"/>
      <c r="P492" s="32"/>
      <c r="Q492" s="33"/>
      <c r="R492" s="33"/>
      <c r="S492" s="33"/>
      <c r="T492" s="31"/>
    </row>
    <row r="493" spans="1:20" x14ac:dyDescent="0.35">
      <c r="A493" s="3"/>
      <c r="B493" s="58"/>
      <c r="C493" s="59"/>
      <c r="D493" s="3"/>
      <c r="E493" s="3"/>
      <c r="F493" s="3"/>
      <c r="G493" s="3"/>
      <c r="H493" s="3"/>
      <c r="I493" s="3"/>
      <c r="J493" s="32"/>
      <c r="K493" s="32"/>
      <c r="L493" s="27"/>
      <c r="M493" s="33"/>
      <c r="N493" s="32"/>
      <c r="O493" s="33"/>
      <c r="P493" s="32"/>
      <c r="Q493" s="33"/>
      <c r="R493" s="33"/>
      <c r="S493" s="33"/>
      <c r="T493" s="31"/>
    </row>
    <row r="494" spans="1:20" x14ac:dyDescent="0.35">
      <c r="A494" s="3"/>
      <c r="B494" s="58"/>
      <c r="C494" s="59"/>
      <c r="D494" s="3"/>
      <c r="E494" s="3"/>
      <c r="F494" s="3"/>
      <c r="G494" s="3"/>
      <c r="H494" s="3"/>
      <c r="I494" s="3"/>
      <c r="J494" s="32"/>
      <c r="K494" s="32"/>
      <c r="L494" s="27"/>
      <c r="M494" s="33"/>
      <c r="N494" s="32"/>
      <c r="O494" s="33"/>
      <c r="P494" s="32"/>
      <c r="Q494" s="33"/>
      <c r="R494" s="33"/>
      <c r="S494" s="33"/>
      <c r="T494" s="31"/>
    </row>
    <row r="495" spans="1:20" x14ac:dyDescent="0.35">
      <c r="A495" s="3"/>
      <c r="B495" s="58"/>
      <c r="C495" s="59"/>
      <c r="D495" s="3"/>
      <c r="E495" s="3"/>
      <c r="F495" s="3"/>
      <c r="G495" s="3"/>
      <c r="H495" s="3"/>
      <c r="I495" s="3"/>
      <c r="J495" s="32"/>
      <c r="K495" s="32"/>
      <c r="L495" s="27"/>
      <c r="M495" s="33"/>
      <c r="N495" s="32"/>
      <c r="O495" s="33"/>
      <c r="P495" s="32"/>
      <c r="Q495" s="33"/>
      <c r="R495" s="33"/>
      <c r="S495" s="33"/>
      <c r="T495" s="31"/>
    </row>
    <row r="496" spans="1:20" x14ac:dyDescent="0.35">
      <c r="A496" s="3"/>
      <c r="B496" s="58"/>
      <c r="C496" s="59"/>
      <c r="D496" s="3"/>
      <c r="E496" s="3"/>
      <c r="F496" s="3"/>
      <c r="G496" s="3"/>
      <c r="H496" s="3"/>
      <c r="I496" s="3"/>
      <c r="J496" s="32"/>
      <c r="K496" s="32"/>
      <c r="L496" s="27"/>
      <c r="M496" s="33"/>
      <c r="N496" s="32"/>
      <c r="O496" s="33"/>
      <c r="P496" s="32"/>
      <c r="Q496" s="33"/>
      <c r="R496" s="33"/>
      <c r="S496" s="33"/>
      <c r="T496" s="31"/>
    </row>
    <row r="497" spans="1:20" x14ac:dyDescent="0.35">
      <c r="A497" s="3"/>
      <c r="B497" s="58"/>
      <c r="C497" s="59"/>
      <c r="D497" s="3"/>
      <c r="E497" s="3"/>
      <c r="F497" s="3"/>
      <c r="G497" s="3"/>
      <c r="H497" s="3"/>
      <c r="I497" s="3"/>
      <c r="J497" s="32"/>
      <c r="K497" s="32"/>
      <c r="L497" s="27"/>
      <c r="M497" s="33"/>
      <c r="N497" s="32"/>
      <c r="O497" s="33"/>
      <c r="P497" s="32"/>
      <c r="Q497" s="33"/>
      <c r="R497" s="33"/>
      <c r="S497" s="33"/>
      <c r="T497" s="31"/>
    </row>
    <row r="498" spans="1:20" x14ac:dyDescent="0.35">
      <c r="A498" s="3"/>
      <c r="B498" s="58"/>
      <c r="C498" s="59"/>
      <c r="D498" s="3"/>
      <c r="E498" s="3"/>
      <c r="F498" s="3"/>
      <c r="G498" s="3"/>
      <c r="H498" s="3"/>
      <c r="I498" s="3"/>
      <c r="J498" s="32"/>
      <c r="K498" s="32"/>
      <c r="L498" s="27"/>
      <c r="M498" s="33"/>
      <c r="N498" s="32"/>
      <c r="O498" s="33"/>
      <c r="P498" s="32"/>
      <c r="Q498" s="33"/>
      <c r="R498" s="33"/>
      <c r="S498" s="33"/>
      <c r="T498" s="31"/>
    </row>
    <row r="499" spans="1:20" x14ac:dyDescent="0.35">
      <c r="A499" s="3"/>
      <c r="B499" s="58"/>
      <c r="C499" s="59"/>
      <c r="D499" s="3"/>
      <c r="E499" s="3"/>
      <c r="F499" s="3"/>
      <c r="G499" s="3"/>
      <c r="H499" s="3"/>
      <c r="I499" s="3"/>
      <c r="J499" s="32"/>
      <c r="K499" s="32"/>
      <c r="L499" s="27"/>
      <c r="M499" s="33"/>
      <c r="N499" s="32"/>
      <c r="O499" s="33"/>
      <c r="P499" s="32"/>
      <c r="Q499" s="33"/>
      <c r="R499" s="33"/>
      <c r="S499" s="33"/>
      <c r="T499" s="31"/>
    </row>
    <row r="500" spans="1:20" x14ac:dyDescent="0.35">
      <c r="A500" s="3"/>
      <c r="B500" s="58"/>
      <c r="C500" s="59"/>
      <c r="D500" s="3"/>
      <c r="E500" s="3"/>
      <c r="F500" s="3"/>
      <c r="G500" s="3"/>
      <c r="H500" s="3"/>
      <c r="I500" s="3"/>
      <c r="J500" s="32"/>
      <c r="K500" s="32"/>
      <c r="L500" s="27"/>
      <c r="M500" s="33"/>
      <c r="N500" s="32"/>
      <c r="O500" s="33"/>
      <c r="P500" s="32"/>
      <c r="Q500" s="33"/>
      <c r="R500" s="33"/>
      <c r="S500" s="33"/>
      <c r="T500" s="31"/>
    </row>
    <row r="501" spans="1:20" x14ac:dyDescent="0.35">
      <c r="A501" s="3"/>
      <c r="B501" s="58"/>
      <c r="C501" s="59"/>
      <c r="D501" s="3"/>
      <c r="E501" s="3"/>
      <c r="F501" s="3"/>
      <c r="G501" s="3"/>
      <c r="H501" s="3"/>
      <c r="I501" s="3"/>
      <c r="J501" s="32"/>
      <c r="K501" s="32"/>
      <c r="L501" s="27"/>
      <c r="M501" s="33"/>
      <c r="N501" s="32"/>
      <c r="O501" s="33"/>
      <c r="P501" s="32"/>
      <c r="Q501" s="33"/>
      <c r="R501" s="33"/>
      <c r="S501" s="33"/>
      <c r="T501" s="31"/>
    </row>
    <row r="502" spans="1:20" x14ac:dyDescent="0.35">
      <c r="A502" s="3"/>
      <c r="B502" s="58"/>
      <c r="C502" s="59"/>
      <c r="D502" s="3"/>
      <c r="E502" s="3"/>
      <c r="F502" s="3"/>
      <c r="G502" s="3"/>
      <c r="H502" s="3"/>
      <c r="I502" s="3"/>
      <c r="J502" s="32"/>
      <c r="K502" s="32"/>
      <c r="L502" s="27"/>
      <c r="M502" s="33"/>
      <c r="N502" s="32"/>
      <c r="O502" s="33"/>
      <c r="P502" s="32"/>
      <c r="Q502" s="33"/>
      <c r="R502" s="33"/>
      <c r="S502" s="33"/>
      <c r="T502" s="31"/>
    </row>
    <row r="503" spans="1:20" x14ac:dyDescent="0.35">
      <c r="A503" s="3"/>
      <c r="B503" s="58"/>
      <c r="C503" s="59"/>
      <c r="D503" s="3"/>
      <c r="E503" s="3"/>
      <c r="F503" s="3"/>
      <c r="G503" s="3"/>
      <c r="H503" s="3"/>
      <c r="I503" s="3"/>
      <c r="J503" s="32"/>
      <c r="K503" s="32"/>
      <c r="L503" s="27"/>
      <c r="M503" s="33"/>
      <c r="N503" s="32"/>
      <c r="O503" s="33"/>
      <c r="P503" s="32"/>
      <c r="Q503" s="33"/>
      <c r="R503" s="33"/>
      <c r="S503" s="33"/>
      <c r="T503" s="31"/>
    </row>
    <row r="504" spans="1:20" x14ac:dyDescent="0.35">
      <c r="A504" s="3"/>
      <c r="B504" s="58"/>
      <c r="C504" s="59"/>
      <c r="D504" s="3"/>
      <c r="E504" s="3"/>
      <c r="F504" s="3"/>
      <c r="G504" s="3"/>
      <c r="H504" s="3"/>
      <c r="I504" s="3"/>
      <c r="J504" s="32"/>
      <c r="K504" s="32"/>
      <c r="L504" s="27"/>
      <c r="M504" s="33"/>
      <c r="N504" s="32"/>
      <c r="O504" s="33"/>
      <c r="P504" s="32"/>
      <c r="Q504" s="33"/>
      <c r="R504" s="33"/>
      <c r="S504" s="33"/>
      <c r="T504" s="31"/>
    </row>
    <row r="505" spans="1:20" x14ac:dyDescent="0.35">
      <c r="A505" s="3"/>
      <c r="B505" s="58"/>
      <c r="C505" s="59"/>
      <c r="D505" s="3"/>
      <c r="E505" s="3"/>
      <c r="F505" s="3"/>
      <c r="G505" s="3"/>
      <c r="H505" s="3"/>
      <c r="I505" s="3"/>
      <c r="J505" s="32"/>
      <c r="K505" s="32"/>
      <c r="L505" s="27"/>
      <c r="M505" s="33"/>
      <c r="N505" s="32"/>
      <c r="O505" s="33"/>
      <c r="P505" s="32"/>
      <c r="Q505" s="33"/>
      <c r="R505" s="33"/>
      <c r="S505" s="33"/>
      <c r="T505" s="31"/>
    </row>
    <row r="506" spans="1:20" x14ac:dyDescent="0.35">
      <c r="A506" s="3"/>
      <c r="B506" s="58"/>
      <c r="C506" s="59"/>
      <c r="D506" s="3"/>
      <c r="E506" s="3"/>
      <c r="F506" s="3"/>
      <c r="G506" s="3"/>
      <c r="H506" s="3"/>
      <c r="I506" s="3"/>
      <c r="J506" s="32"/>
      <c r="K506" s="32"/>
      <c r="L506" s="27"/>
      <c r="M506" s="33"/>
      <c r="N506" s="32"/>
      <c r="O506" s="33"/>
      <c r="P506" s="32"/>
      <c r="Q506" s="33"/>
      <c r="R506" s="33"/>
      <c r="S506" s="33"/>
      <c r="T506" s="31"/>
    </row>
    <row r="507" spans="1:20" x14ac:dyDescent="0.35">
      <c r="A507" s="3"/>
      <c r="B507" s="58"/>
      <c r="C507" s="59"/>
      <c r="D507" s="3"/>
      <c r="E507" s="3"/>
      <c r="F507" s="3"/>
      <c r="G507" s="3"/>
      <c r="H507" s="3"/>
      <c r="I507" s="3"/>
      <c r="J507" s="32"/>
      <c r="K507" s="32"/>
      <c r="L507" s="27"/>
      <c r="M507" s="33"/>
      <c r="N507" s="32"/>
      <c r="O507" s="33"/>
      <c r="P507" s="32"/>
      <c r="Q507" s="33"/>
      <c r="R507" s="33"/>
      <c r="S507" s="33"/>
      <c r="T507" s="31"/>
    </row>
    <row r="508" spans="1:20" x14ac:dyDescent="0.35">
      <c r="A508" s="3"/>
      <c r="B508" s="58"/>
      <c r="C508" s="59"/>
      <c r="D508" s="3"/>
      <c r="E508" s="3"/>
      <c r="F508" s="3"/>
      <c r="G508" s="3"/>
      <c r="H508" s="3"/>
      <c r="I508" s="3"/>
      <c r="J508" s="32"/>
      <c r="K508" s="32"/>
      <c r="L508" s="27"/>
      <c r="M508" s="33"/>
      <c r="N508" s="32"/>
      <c r="O508" s="33"/>
      <c r="P508" s="32"/>
      <c r="Q508" s="33"/>
      <c r="R508" s="33"/>
      <c r="S508" s="33"/>
      <c r="T508" s="31"/>
    </row>
    <row r="509" spans="1:20" x14ac:dyDescent="0.35">
      <c r="A509" s="3"/>
      <c r="B509" s="58"/>
      <c r="C509" s="59"/>
      <c r="D509" s="3"/>
      <c r="E509" s="3"/>
      <c r="F509" s="3"/>
      <c r="G509" s="3"/>
      <c r="H509" s="3"/>
      <c r="I509" s="3"/>
      <c r="J509" s="32"/>
      <c r="K509" s="32"/>
      <c r="L509" s="27"/>
      <c r="M509" s="33"/>
      <c r="N509" s="32"/>
      <c r="O509" s="33"/>
      <c r="P509" s="32"/>
      <c r="Q509" s="33"/>
      <c r="R509" s="33"/>
      <c r="S509" s="33"/>
      <c r="T509" s="31"/>
    </row>
    <row r="510" spans="1:20" x14ac:dyDescent="0.35">
      <c r="A510" s="3"/>
      <c r="B510" s="58"/>
      <c r="C510" s="59"/>
      <c r="D510" s="3"/>
      <c r="E510" s="3"/>
      <c r="F510" s="3"/>
      <c r="G510" s="3"/>
      <c r="H510" s="3"/>
      <c r="I510" s="3"/>
      <c r="J510" s="32"/>
      <c r="K510" s="32"/>
      <c r="L510" s="27"/>
      <c r="M510" s="33"/>
      <c r="N510" s="32"/>
      <c r="O510" s="33"/>
      <c r="P510" s="32"/>
      <c r="Q510" s="33"/>
      <c r="R510" s="33"/>
      <c r="S510" s="33"/>
      <c r="T510" s="31"/>
    </row>
    <row r="511" spans="1:20" x14ac:dyDescent="0.35">
      <c r="A511" s="3"/>
      <c r="B511" s="58"/>
      <c r="C511" s="59"/>
      <c r="D511" s="3"/>
      <c r="E511" s="3"/>
      <c r="F511" s="3"/>
      <c r="G511" s="3"/>
      <c r="H511" s="3"/>
      <c r="I511" s="3"/>
      <c r="J511" s="32"/>
      <c r="K511" s="32"/>
      <c r="L511" s="27"/>
      <c r="M511" s="33"/>
      <c r="N511" s="32"/>
      <c r="O511" s="33"/>
      <c r="P511" s="32"/>
      <c r="Q511" s="33"/>
      <c r="R511" s="33"/>
      <c r="S511" s="33"/>
      <c r="T511" s="31"/>
    </row>
    <row r="512" spans="1:20" x14ac:dyDescent="0.35">
      <c r="A512" s="3"/>
      <c r="B512" s="58"/>
      <c r="C512" s="59"/>
      <c r="D512" s="3"/>
      <c r="E512" s="3"/>
      <c r="F512" s="3"/>
      <c r="G512" s="3"/>
      <c r="H512" s="3"/>
      <c r="I512" s="3"/>
      <c r="J512" s="32"/>
      <c r="K512" s="32"/>
      <c r="L512" s="27"/>
      <c r="M512" s="33"/>
      <c r="N512" s="32"/>
      <c r="O512" s="33"/>
      <c r="P512" s="32"/>
      <c r="Q512" s="33"/>
      <c r="R512" s="33"/>
      <c r="S512" s="33"/>
      <c r="T512" s="31"/>
    </row>
    <row r="513" spans="1:20" x14ac:dyDescent="0.35">
      <c r="A513" s="3"/>
      <c r="B513" s="58"/>
      <c r="C513" s="59"/>
      <c r="D513" s="3"/>
      <c r="E513" s="3"/>
      <c r="F513" s="3"/>
      <c r="G513" s="3"/>
      <c r="H513" s="3"/>
      <c r="I513" s="3"/>
      <c r="J513" s="32"/>
      <c r="K513" s="32"/>
      <c r="L513" s="27"/>
      <c r="M513" s="33"/>
      <c r="N513" s="32"/>
      <c r="O513" s="33"/>
      <c r="P513" s="32"/>
      <c r="Q513" s="33"/>
      <c r="R513" s="33"/>
      <c r="S513" s="33"/>
      <c r="T513" s="31"/>
    </row>
    <row r="514" spans="1:20" x14ac:dyDescent="0.35">
      <c r="A514" s="3"/>
      <c r="B514" s="58"/>
      <c r="C514" s="59"/>
      <c r="D514" s="3"/>
      <c r="E514" s="3"/>
      <c r="F514" s="3"/>
      <c r="G514" s="3"/>
      <c r="H514" s="3"/>
      <c r="I514" s="3"/>
      <c r="J514" s="32"/>
      <c r="K514" s="32"/>
      <c r="L514" s="27"/>
      <c r="M514" s="33"/>
      <c r="N514" s="32"/>
      <c r="O514" s="33"/>
      <c r="P514" s="32"/>
      <c r="Q514" s="33"/>
      <c r="R514" s="33"/>
      <c r="S514" s="33"/>
      <c r="T514" s="31"/>
    </row>
    <row r="515" spans="1:20" x14ac:dyDescent="0.35">
      <c r="A515" s="3"/>
      <c r="B515" s="58"/>
      <c r="C515" s="59"/>
      <c r="D515" s="3"/>
      <c r="E515" s="3"/>
      <c r="F515" s="3"/>
      <c r="G515" s="3"/>
      <c r="H515" s="3"/>
      <c r="I515" s="3"/>
      <c r="J515" s="32"/>
      <c r="K515" s="32"/>
      <c r="L515" s="27"/>
      <c r="M515" s="33"/>
      <c r="N515" s="32"/>
      <c r="O515" s="33"/>
      <c r="P515" s="32"/>
      <c r="Q515" s="33"/>
      <c r="R515" s="33"/>
      <c r="S515" s="33"/>
      <c r="T515" s="31"/>
    </row>
    <row r="516" spans="1:20" x14ac:dyDescent="0.35">
      <c r="A516" s="3"/>
      <c r="B516" s="58"/>
      <c r="C516" s="59"/>
      <c r="D516" s="3"/>
      <c r="E516" s="3"/>
      <c r="F516" s="3"/>
      <c r="G516" s="3"/>
      <c r="H516" s="3"/>
      <c r="I516" s="3"/>
      <c r="J516" s="32"/>
      <c r="K516" s="32"/>
      <c r="L516" s="27"/>
      <c r="M516" s="33"/>
      <c r="N516" s="32"/>
      <c r="O516" s="33"/>
      <c r="P516" s="32"/>
      <c r="Q516" s="33"/>
      <c r="R516" s="33"/>
      <c r="S516" s="33"/>
      <c r="T516" s="31"/>
    </row>
    <row r="517" spans="1:20" x14ac:dyDescent="0.35">
      <c r="A517" s="3"/>
      <c r="B517" s="58"/>
      <c r="C517" s="59"/>
      <c r="D517" s="3"/>
      <c r="E517" s="3"/>
      <c r="F517" s="3"/>
      <c r="G517" s="3"/>
      <c r="H517" s="3"/>
      <c r="I517" s="3"/>
      <c r="J517" s="32"/>
      <c r="K517" s="32"/>
      <c r="L517" s="27"/>
      <c r="M517" s="33"/>
      <c r="N517" s="32"/>
      <c r="O517" s="33"/>
      <c r="P517" s="32"/>
      <c r="Q517" s="33"/>
      <c r="R517" s="33"/>
      <c r="S517" s="33"/>
      <c r="T517" s="31"/>
    </row>
    <row r="518" spans="1:20" x14ac:dyDescent="0.35">
      <c r="A518" s="3"/>
      <c r="B518" s="58"/>
      <c r="C518" s="59"/>
      <c r="D518" s="3"/>
      <c r="E518" s="3"/>
      <c r="F518" s="3"/>
      <c r="G518" s="3"/>
      <c r="H518" s="3"/>
      <c r="I518" s="3"/>
      <c r="J518" s="32"/>
      <c r="K518" s="32"/>
      <c r="L518" s="27"/>
      <c r="M518" s="33"/>
      <c r="N518" s="32"/>
      <c r="O518" s="33"/>
      <c r="P518" s="32"/>
      <c r="Q518" s="33"/>
      <c r="R518" s="33"/>
      <c r="S518" s="33"/>
      <c r="T518" s="31"/>
    </row>
    <row r="519" spans="1:20" x14ac:dyDescent="0.35">
      <c r="A519" s="3"/>
      <c r="B519" s="58"/>
      <c r="C519" s="59"/>
      <c r="D519" s="3"/>
      <c r="E519" s="3"/>
      <c r="F519" s="3"/>
      <c r="G519" s="3"/>
      <c r="H519" s="3"/>
      <c r="I519" s="3"/>
      <c r="J519" s="32"/>
      <c r="K519" s="32"/>
      <c r="L519" s="27"/>
      <c r="M519" s="33"/>
      <c r="N519" s="32"/>
      <c r="O519" s="33"/>
      <c r="P519" s="32"/>
      <c r="Q519" s="33"/>
      <c r="R519" s="33"/>
      <c r="S519" s="33"/>
      <c r="T519" s="31"/>
    </row>
    <row r="520" spans="1:20" x14ac:dyDescent="0.35">
      <c r="A520" s="3"/>
      <c r="B520" s="58"/>
      <c r="C520" s="59"/>
      <c r="D520" s="3"/>
      <c r="E520" s="3"/>
      <c r="F520" s="3"/>
      <c r="G520" s="3"/>
      <c r="H520" s="3"/>
      <c r="I520" s="3"/>
      <c r="J520" s="32"/>
      <c r="K520" s="32"/>
      <c r="L520" s="27"/>
      <c r="M520" s="33"/>
      <c r="N520" s="32"/>
      <c r="O520" s="33"/>
      <c r="P520" s="32"/>
      <c r="Q520" s="33"/>
      <c r="R520" s="33"/>
      <c r="S520" s="33"/>
      <c r="T520" s="31"/>
    </row>
    <row r="521" spans="1:20" x14ac:dyDescent="0.35">
      <c r="A521" s="3"/>
      <c r="B521" s="58"/>
      <c r="C521" s="59"/>
      <c r="D521" s="3"/>
      <c r="E521" s="3"/>
      <c r="F521" s="3"/>
      <c r="G521" s="3"/>
      <c r="H521" s="3"/>
      <c r="I521" s="3"/>
      <c r="J521" s="32"/>
      <c r="K521" s="32"/>
      <c r="L521" s="27"/>
      <c r="M521" s="33"/>
      <c r="N521" s="32"/>
      <c r="O521" s="33"/>
      <c r="P521" s="32"/>
      <c r="Q521" s="33"/>
      <c r="R521" s="33"/>
      <c r="S521" s="33"/>
      <c r="T521" s="31"/>
    </row>
    <row r="522" spans="1:20" x14ac:dyDescent="0.35">
      <c r="A522" s="3"/>
      <c r="B522" s="58"/>
      <c r="C522" s="59"/>
      <c r="D522" s="3"/>
      <c r="E522" s="3"/>
      <c r="F522" s="3"/>
      <c r="G522" s="3"/>
      <c r="H522" s="3"/>
      <c r="I522" s="3"/>
      <c r="J522" s="32"/>
      <c r="K522" s="32"/>
      <c r="L522" s="27"/>
      <c r="M522" s="33"/>
      <c r="N522" s="32"/>
      <c r="O522" s="33"/>
      <c r="P522" s="32"/>
      <c r="Q522" s="33"/>
      <c r="R522" s="33"/>
      <c r="S522" s="33"/>
      <c r="T522" s="31"/>
    </row>
    <row r="523" spans="1:20" x14ac:dyDescent="0.35">
      <c r="A523" s="3"/>
      <c r="B523" s="58"/>
      <c r="C523" s="59"/>
      <c r="D523" s="3"/>
      <c r="E523" s="3"/>
      <c r="F523" s="3"/>
      <c r="G523" s="3"/>
      <c r="H523" s="3"/>
      <c r="I523" s="3"/>
      <c r="J523" s="32"/>
      <c r="K523" s="32"/>
      <c r="L523" s="27"/>
      <c r="M523" s="33"/>
      <c r="N523" s="32"/>
      <c r="O523" s="33"/>
      <c r="P523" s="32"/>
      <c r="Q523" s="33"/>
      <c r="R523" s="33"/>
      <c r="S523" s="33"/>
      <c r="T523" s="31"/>
    </row>
    <row r="524" spans="1:20" x14ac:dyDescent="0.35">
      <c r="A524" s="3"/>
      <c r="B524" s="58"/>
      <c r="C524" s="59"/>
      <c r="D524" s="3"/>
      <c r="E524" s="3"/>
      <c r="F524" s="3"/>
      <c r="G524" s="3"/>
      <c r="H524" s="3"/>
      <c r="I524" s="3"/>
      <c r="J524" s="32"/>
      <c r="K524" s="32"/>
      <c r="L524" s="27"/>
      <c r="M524" s="33"/>
      <c r="N524" s="32"/>
      <c r="O524" s="33"/>
      <c r="P524" s="32"/>
      <c r="Q524" s="33"/>
      <c r="R524" s="33"/>
      <c r="S524" s="33"/>
      <c r="T524" s="31"/>
    </row>
    <row r="525" spans="1:20" x14ac:dyDescent="0.35">
      <c r="A525" s="3"/>
      <c r="B525" s="58"/>
      <c r="C525" s="59"/>
      <c r="D525" s="3"/>
      <c r="E525" s="3"/>
      <c r="F525" s="3"/>
      <c r="G525" s="3"/>
      <c r="H525" s="3"/>
      <c r="I525" s="3"/>
      <c r="J525" s="32"/>
      <c r="K525" s="32"/>
      <c r="L525" s="27"/>
      <c r="M525" s="33"/>
      <c r="N525" s="32"/>
      <c r="O525" s="33"/>
      <c r="P525" s="32"/>
      <c r="Q525" s="33"/>
      <c r="R525" s="33"/>
      <c r="S525" s="33"/>
      <c r="T525" s="31"/>
    </row>
    <row r="526" spans="1:20" x14ac:dyDescent="0.35">
      <c r="A526" s="3"/>
      <c r="B526" s="58"/>
      <c r="C526" s="59"/>
      <c r="D526" s="3"/>
      <c r="E526" s="3"/>
      <c r="F526" s="3"/>
      <c r="G526" s="3"/>
      <c r="H526" s="3"/>
      <c r="I526" s="3"/>
      <c r="J526" s="32"/>
      <c r="K526" s="32"/>
      <c r="L526" s="27"/>
      <c r="M526" s="33"/>
      <c r="N526" s="32"/>
      <c r="O526" s="33"/>
      <c r="P526" s="32"/>
      <c r="Q526" s="33"/>
      <c r="R526" s="33"/>
      <c r="S526" s="33"/>
      <c r="T526" s="31"/>
    </row>
    <row r="527" spans="1:20" x14ac:dyDescent="0.35">
      <c r="A527" s="3"/>
      <c r="B527" s="58"/>
      <c r="C527" s="59"/>
      <c r="D527" s="3"/>
      <c r="E527" s="3"/>
      <c r="F527" s="3"/>
      <c r="G527" s="3"/>
      <c r="H527" s="3"/>
      <c r="I527" s="3"/>
      <c r="J527" s="32"/>
      <c r="K527" s="32"/>
      <c r="L527" s="27"/>
      <c r="M527" s="33"/>
      <c r="N527" s="32"/>
      <c r="O527" s="33"/>
      <c r="P527" s="32"/>
      <c r="Q527" s="33"/>
      <c r="R527" s="33"/>
      <c r="S527" s="33"/>
      <c r="T527" s="31"/>
    </row>
    <row r="528" spans="1:20" x14ac:dyDescent="0.35">
      <c r="A528" s="3"/>
      <c r="B528" s="58"/>
      <c r="C528" s="59"/>
      <c r="D528" s="3"/>
      <c r="E528" s="3"/>
      <c r="F528" s="3"/>
      <c r="G528" s="3"/>
      <c r="H528" s="3"/>
      <c r="I528" s="3"/>
      <c r="J528" s="32"/>
      <c r="K528" s="32"/>
      <c r="L528" s="27"/>
      <c r="M528" s="33"/>
      <c r="N528" s="32"/>
      <c r="O528" s="33"/>
      <c r="P528" s="32"/>
      <c r="Q528" s="33"/>
      <c r="R528" s="33"/>
      <c r="S528" s="33"/>
      <c r="T528" s="31"/>
    </row>
    <row r="529" spans="1:20" x14ac:dyDescent="0.35">
      <c r="A529" s="3"/>
      <c r="B529" s="58"/>
      <c r="C529" s="59"/>
      <c r="D529" s="3"/>
      <c r="E529" s="3"/>
      <c r="F529" s="3"/>
      <c r="G529" s="3"/>
      <c r="H529" s="3"/>
      <c r="I529" s="3"/>
      <c r="J529" s="32"/>
      <c r="K529" s="32"/>
      <c r="L529" s="27"/>
      <c r="M529" s="33"/>
      <c r="N529" s="32"/>
      <c r="O529" s="33"/>
      <c r="P529" s="32"/>
      <c r="Q529" s="33"/>
      <c r="R529" s="33"/>
      <c r="S529" s="33"/>
      <c r="T529" s="31"/>
    </row>
    <row r="530" spans="1:20" x14ac:dyDescent="0.35">
      <c r="A530" s="3"/>
      <c r="B530" s="58"/>
      <c r="C530" s="59"/>
      <c r="D530" s="3"/>
      <c r="E530" s="3"/>
      <c r="F530" s="3"/>
      <c r="G530" s="3"/>
      <c r="H530" s="3"/>
      <c r="I530" s="3"/>
      <c r="J530" s="32"/>
      <c r="K530" s="32"/>
      <c r="L530" s="27"/>
      <c r="M530" s="33"/>
      <c r="N530" s="32"/>
      <c r="O530" s="33"/>
      <c r="P530" s="32"/>
      <c r="Q530" s="33"/>
      <c r="R530" s="33"/>
      <c r="S530" s="33"/>
      <c r="T530" s="31"/>
    </row>
    <row r="531" spans="1:20" x14ac:dyDescent="0.35">
      <c r="A531" s="3"/>
      <c r="B531" s="58"/>
      <c r="C531" s="59"/>
      <c r="D531" s="3"/>
      <c r="E531" s="3"/>
      <c r="F531" s="3"/>
      <c r="G531" s="3"/>
      <c r="H531" s="3"/>
      <c r="I531" s="3"/>
      <c r="J531" s="32"/>
      <c r="K531" s="32"/>
      <c r="L531" s="27"/>
      <c r="M531" s="33"/>
      <c r="N531" s="32"/>
      <c r="O531" s="33"/>
      <c r="P531" s="32"/>
      <c r="Q531" s="33"/>
      <c r="R531" s="33"/>
      <c r="S531" s="33"/>
      <c r="T531" s="31"/>
    </row>
    <row r="532" spans="1:20" x14ac:dyDescent="0.35">
      <c r="A532" s="3"/>
      <c r="B532" s="58"/>
      <c r="C532" s="59"/>
      <c r="D532" s="3"/>
      <c r="E532" s="3"/>
      <c r="F532" s="3"/>
      <c r="G532" s="3"/>
      <c r="H532" s="3"/>
      <c r="I532" s="3"/>
      <c r="J532" s="32"/>
      <c r="K532" s="32"/>
      <c r="L532" s="27"/>
      <c r="M532" s="33"/>
      <c r="N532" s="32"/>
      <c r="O532" s="33"/>
      <c r="P532" s="32"/>
      <c r="Q532" s="33"/>
      <c r="R532" s="33"/>
      <c r="S532" s="33"/>
      <c r="T532" s="31"/>
    </row>
    <row r="533" spans="1:20" x14ac:dyDescent="0.35">
      <c r="A533" s="3"/>
      <c r="B533" s="58"/>
      <c r="C533" s="59"/>
      <c r="D533" s="3"/>
      <c r="E533" s="3"/>
      <c r="F533" s="3"/>
      <c r="G533" s="3"/>
      <c r="H533" s="3"/>
      <c r="I533" s="3"/>
      <c r="J533" s="32"/>
      <c r="K533" s="32"/>
      <c r="L533" s="27"/>
      <c r="M533" s="33"/>
      <c r="N533" s="32"/>
      <c r="O533" s="33"/>
      <c r="P533" s="32"/>
      <c r="Q533" s="33"/>
      <c r="R533" s="33"/>
      <c r="S533" s="33"/>
      <c r="T533" s="31"/>
    </row>
    <row r="534" spans="1:20" x14ac:dyDescent="0.35">
      <c r="A534" s="3"/>
      <c r="B534" s="58"/>
      <c r="C534" s="59"/>
      <c r="D534" s="3"/>
      <c r="E534" s="3"/>
      <c r="F534" s="3"/>
      <c r="G534" s="3"/>
      <c r="H534" s="3"/>
      <c r="I534" s="3"/>
      <c r="J534" s="32"/>
      <c r="K534" s="32"/>
      <c r="L534" s="27"/>
      <c r="M534" s="33"/>
      <c r="N534" s="32"/>
      <c r="O534" s="33"/>
      <c r="P534" s="32"/>
      <c r="Q534" s="33"/>
      <c r="R534" s="33"/>
      <c r="S534" s="33"/>
      <c r="T534" s="31"/>
    </row>
    <row r="535" spans="1:20" x14ac:dyDescent="0.35">
      <c r="A535" s="3"/>
      <c r="B535" s="58"/>
      <c r="C535" s="59"/>
      <c r="D535" s="3"/>
      <c r="E535" s="3"/>
      <c r="F535" s="3"/>
      <c r="G535" s="3"/>
      <c r="H535" s="3"/>
      <c r="I535" s="3"/>
      <c r="J535" s="32"/>
      <c r="K535" s="32"/>
      <c r="L535" s="27"/>
      <c r="M535" s="33"/>
      <c r="N535" s="32"/>
      <c r="O535" s="33"/>
      <c r="P535" s="32"/>
      <c r="Q535" s="33"/>
      <c r="R535" s="33"/>
      <c r="S535" s="33"/>
      <c r="T535" s="31"/>
    </row>
    <row r="536" spans="1:20" x14ac:dyDescent="0.35">
      <c r="A536" s="3"/>
      <c r="B536" s="58"/>
      <c r="C536" s="59"/>
      <c r="D536" s="3"/>
      <c r="E536" s="3"/>
      <c r="F536" s="3"/>
      <c r="G536" s="3"/>
      <c r="H536" s="3"/>
      <c r="I536" s="3"/>
      <c r="J536" s="32"/>
      <c r="K536" s="32"/>
      <c r="L536" s="27"/>
      <c r="M536" s="33"/>
      <c r="N536" s="32"/>
      <c r="O536" s="33"/>
      <c r="P536" s="32"/>
      <c r="Q536" s="33"/>
      <c r="R536" s="33"/>
      <c r="S536" s="33"/>
      <c r="T536" s="31"/>
    </row>
    <row r="537" spans="1:20" x14ac:dyDescent="0.35">
      <c r="A537" s="3"/>
      <c r="B537" s="58"/>
      <c r="C537" s="59"/>
      <c r="D537" s="3"/>
      <c r="E537" s="3"/>
      <c r="F537" s="3"/>
      <c r="G537" s="3"/>
      <c r="H537" s="3"/>
      <c r="I537" s="3"/>
      <c r="J537" s="32"/>
      <c r="K537" s="32"/>
      <c r="L537" s="27"/>
      <c r="M537" s="33"/>
      <c r="N537" s="32"/>
      <c r="O537" s="33"/>
      <c r="P537" s="32"/>
      <c r="Q537" s="33"/>
      <c r="R537" s="33"/>
      <c r="S537" s="33"/>
      <c r="T537" s="31"/>
    </row>
    <row r="538" spans="1:20" x14ac:dyDescent="0.35">
      <c r="A538" s="3"/>
      <c r="B538" s="58"/>
      <c r="C538" s="59"/>
      <c r="D538" s="3"/>
      <c r="E538" s="3"/>
      <c r="F538" s="3"/>
      <c r="G538" s="3"/>
      <c r="H538" s="3"/>
      <c r="I538" s="3"/>
      <c r="J538" s="32"/>
      <c r="K538" s="32"/>
      <c r="L538" s="27"/>
      <c r="M538" s="33"/>
      <c r="N538" s="32"/>
      <c r="O538" s="33"/>
      <c r="P538" s="32"/>
      <c r="Q538" s="33"/>
      <c r="R538" s="33"/>
      <c r="S538" s="33"/>
      <c r="T538" s="31"/>
    </row>
    <row r="539" spans="1:20" x14ac:dyDescent="0.35">
      <c r="A539" s="3"/>
      <c r="B539" s="58"/>
      <c r="C539" s="59"/>
      <c r="D539" s="3"/>
      <c r="E539" s="3"/>
      <c r="F539" s="3"/>
      <c r="G539" s="3"/>
      <c r="H539" s="3"/>
      <c r="I539" s="3"/>
      <c r="J539" s="32"/>
      <c r="K539" s="32"/>
      <c r="L539" s="27"/>
      <c r="M539" s="33"/>
      <c r="N539" s="32"/>
      <c r="O539" s="33"/>
      <c r="P539" s="32"/>
      <c r="Q539" s="33"/>
      <c r="R539" s="33"/>
      <c r="S539" s="33"/>
      <c r="T539" s="31"/>
    </row>
    <row r="540" spans="1:20" x14ac:dyDescent="0.35">
      <c r="A540" s="3"/>
      <c r="B540" s="58"/>
      <c r="C540" s="59"/>
      <c r="D540" s="3"/>
      <c r="E540" s="3"/>
      <c r="F540" s="3"/>
      <c r="G540" s="3"/>
      <c r="H540" s="3"/>
      <c r="I540" s="3"/>
      <c r="J540" s="32"/>
      <c r="K540" s="32"/>
      <c r="L540" s="27"/>
      <c r="M540" s="33"/>
      <c r="N540" s="32"/>
      <c r="O540" s="33"/>
      <c r="P540" s="32"/>
      <c r="Q540" s="33"/>
      <c r="R540" s="33"/>
      <c r="S540" s="33"/>
      <c r="T540" s="31"/>
    </row>
    <row r="541" spans="1:20" x14ac:dyDescent="0.35">
      <c r="A541" s="3"/>
      <c r="B541" s="58"/>
      <c r="C541" s="59"/>
      <c r="D541" s="3"/>
      <c r="E541" s="3"/>
      <c r="F541" s="3"/>
      <c r="G541" s="3"/>
      <c r="H541" s="3"/>
      <c r="I541" s="3"/>
      <c r="J541" s="32"/>
      <c r="K541" s="32"/>
      <c r="L541" s="27"/>
      <c r="M541" s="33"/>
      <c r="N541" s="32"/>
      <c r="O541" s="33"/>
      <c r="P541" s="32"/>
      <c r="Q541" s="33"/>
      <c r="R541" s="33"/>
      <c r="S541" s="33"/>
      <c r="T541" s="31"/>
    </row>
    <row r="542" spans="1:20" x14ac:dyDescent="0.35">
      <c r="A542" s="3"/>
      <c r="B542" s="58"/>
      <c r="C542" s="59"/>
      <c r="D542" s="3"/>
      <c r="E542" s="3"/>
      <c r="F542" s="3"/>
      <c r="G542" s="3"/>
      <c r="H542" s="3"/>
      <c r="I542" s="3"/>
      <c r="J542" s="32"/>
      <c r="K542" s="32"/>
      <c r="L542" s="27"/>
      <c r="M542" s="33"/>
      <c r="N542" s="32"/>
      <c r="O542" s="33"/>
      <c r="P542" s="32"/>
      <c r="Q542" s="33"/>
      <c r="R542" s="33"/>
      <c r="S542" s="33"/>
      <c r="T542" s="31"/>
    </row>
    <row r="543" spans="1:20" x14ac:dyDescent="0.35">
      <c r="A543" s="3"/>
      <c r="B543" s="58"/>
      <c r="C543" s="59"/>
      <c r="D543" s="3"/>
      <c r="E543" s="3"/>
      <c r="F543" s="3"/>
      <c r="G543" s="3"/>
      <c r="H543" s="3"/>
      <c r="I543" s="3"/>
      <c r="J543" s="32"/>
      <c r="K543" s="32"/>
      <c r="L543" s="27"/>
      <c r="M543" s="33"/>
      <c r="N543" s="32"/>
      <c r="O543" s="33"/>
      <c r="P543" s="32"/>
      <c r="Q543" s="33"/>
      <c r="R543" s="33"/>
      <c r="S543" s="33"/>
      <c r="T543" s="31"/>
    </row>
    <row r="544" spans="1:20" x14ac:dyDescent="0.35">
      <c r="A544" s="3"/>
      <c r="B544" s="58"/>
      <c r="C544" s="59"/>
      <c r="D544" s="3"/>
      <c r="E544" s="3"/>
      <c r="F544" s="3"/>
      <c r="G544" s="3"/>
      <c r="H544" s="3"/>
      <c r="I544" s="3"/>
      <c r="J544" s="32"/>
      <c r="K544" s="32"/>
      <c r="L544" s="27"/>
      <c r="M544" s="33"/>
      <c r="N544" s="32"/>
      <c r="O544" s="33"/>
      <c r="P544" s="32"/>
      <c r="Q544" s="33"/>
      <c r="R544" s="33"/>
      <c r="S544" s="33"/>
      <c r="T544" s="31"/>
    </row>
    <row r="545" spans="1:20" x14ac:dyDescent="0.35">
      <c r="A545" s="3"/>
      <c r="B545" s="58"/>
      <c r="C545" s="59"/>
      <c r="D545" s="3"/>
      <c r="E545" s="3"/>
      <c r="F545" s="3"/>
      <c r="G545" s="3"/>
      <c r="H545" s="3"/>
      <c r="I545" s="3"/>
      <c r="J545" s="32"/>
      <c r="K545" s="32"/>
      <c r="L545" s="27"/>
      <c r="M545" s="33"/>
      <c r="N545" s="32"/>
      <c r="O545" s="33"/>
      <c r="P545" s="32"/>
      <c r="Q545" s="33"/>
      <c r="R545" s="33"/>
      <c r="S545" s="33"/>
      <c r="T545" s="31"/>
    </row>
    <row r="546" spans="1:20" x14ac:dyDescent="0.35">
      <c r="A546" s="3"/>
      <c r="B546" s="58"/>
      <c r="C546" s="59"/>
      <c r="D546" s="3"/>
      <c r="E546" s="3"/>
      <c r="F546" s="3"/>
      <c r="G546" s="3"/>
      <c r="H546" s="3"/>
      <c r="I546" s="3"/>
      <c r="J546" s="32"/>
      <c r="K546" s="32"/>
      <c r="L546" s="27"/>
      <c r="M546" s="33"/>
      <c r="N546" s="32"/>
      <c r="O546" s="33"/>
      <c r="P546" s="32"/>
      <c r="Q546" s="33"/>
      <c r="R546" s="33"/>
      <c r="S546" s="33"/>
      <c r="T546" s="31"/>
    </row>
    <row r="547" spans="1:20" x14ac:dyDescent="0.35">
      <c r="A547" s="3"/>
      <c r="B547" s="58"/>
      <c r="C547" s="59"/>
      <c r="D547" s="3"/>
      <c r="E547" s="3"/>
      <c r="F547" s="3"/>
      <c r="G547" s="3"/>
      <c r="H547" s="3"/>
      <c r="I547" s="3"/>
      <c r="J547" s="32"/>
      <c r="K547" s="32"/>
      <c r="L547" s="27"/>
      <c r="M547" s="33"/>
      <c r="N547" s="32"/>
      <c r="O547" s="33"/>
      <c r="P547" s="32"/>
      <c r="Q547" s="33"/>
      <c r="R547" s="33"/>
      <c r="S547" s="33"/>
      <c r="T547" s="31"/>
    </row>
    <row r="548" spans="1:20" x14ac:dyDescent="0.35">
      <c r="A548" s="3"/>
      <c r="B548" s="58"/>
      <c r="C548" s="59"/>
      <c r="D548" s="3"/>
      <c r="E548" s="3"/>
      <c r="F548" s="3"/>
      <c r="G548" s="3"/>
      <c r="H548" s="3"/>
      <c r="I548" s="3"/>
      <c r="J548" s="32"/>
      <c r="K548" s="32"/>
      <c r="L548" s="27"/>
      <c r="M548" s="33"/>
      <c r="N548" s="32"/>
      <c r="O548" s="33"/>
      <c r="P548" s="32"/>
      <c r="Q548" s="33"/>
      <c r="R548" s="33"/>
      <c r="S548" s="33"/>
      <c r="T548" s="31"/>
    </row>
    <row r="549" spans="1:20" x14ac:dyDescent="0.35">
      <c r="A549" s="3"/>
      <c r="B549" s="58"/>
      <c r="C549" s="59"/>
      <c r="D549" s="3"/>
      <c r="E549" s="3"/>
      <c r="F549" s="3"/>
      <c r="G549" s="3"/>
      <c r="H549" s="3"/>
      <c r="I549" s="3"/>
      <c r="J549" s="32"/>
      <c r="K549" s="32"/>
      <c r="L549" s="27"/>
      <c r="M549" s="33"/>
      <c r="N549" s="32"/>
      <c r="O549" s="33"/>
      <c r="P549" s="32"/>
      <c r="Q549" s="33"/>
      <c r="R549" s="33"/>
      <c r="S549" s="33"/>
      <c r="T549" s="31"/>
    </row>
    <row r="550" spans="1:20" x14ac:dyDescent="0.35">
      <c r="A550" s="3"/>
      <c r="B550" s="58"/>
      <c r="C550" s="59"/>
      <c r="D550" s="3"/>
      <c r="E550" s="3"/>
      <c r="F550" s="3"/>
      <c r="G550" s="3"/>
      <c r="H550" s="3"/>
      <c r="I550" s="3"/>
      <c r="J550" s="32"/>
      <c r="K550" s="32"/>
      <c r="L550" s="27"/>
      <c r="M550" s="33"/>
      <c r="N550" s="32"/>
      <c r="O550" s="33"/>
      <c r="P550" s="32"/>
      <c r="Q550" s="33"/>
      <c r="R550" s="33"/>
      <c r="S550" s="33"/>
      <c r="T550" s="31"/>
    </row>
    <row r="551" spans="1:20" x14ac:dyDescent="0.35">
      <c r="A551" s="3"/>
      <c r="B551" s="58"/>
      <c r="C551" s="59"/>
      <c r="D551" s="3"/>
      <c r="E551" s="3"/>
      <c r="F551" s="3"/>
      <c r="G551" s="3"/>
      <c r="H551" s="3"/>
      <c r="I551" s="3"/>
      <c r="J551" s="32"/>
      <c r="K551" s="32"/>
      <c r="L551" s="27"/>
      <c r="M551" s="33"/>
      <c r="N551" s="32"/>
      <c r="O551" s="33"/>
      <c r="P551" s="32"/>
      <c r="Q551" s="33"/>
      <c r="R551" s="33"/>
      <c r="S551" s="33"/>
      <c r="T551" s="31"/>
    </row>
    <row r="552" spans="1:20" x14ac:dyDescent="0.35">
      <c r="A552" s="3"/>
      <c r="B552" s="58"/>
      <c r="C552" s="59"/>
      <c r="D552" s="3"/>
      <c r="E552" s="3"/>
      <c r="F552" s="3"/>
      <c r="G552" s="3"/>
      <c r="H552" s="3"/>
      <c r="I552" s="3"/>
      <c r="J552" s="32"/>
      <c r="K552" s="32"/>
      <c r="L552" s="27"/>
      <c r="M552" s="33"/>
      <c r="N552" s="32"/>
      <c r="O552" s="33"/>
      <c r="P552" s="32"/>
      <c r="Q552" s="33"/>
      <c r="R552" s="33"/>
      <c r="S552" s="33"/>
      <c r="T552" s="31"/>
    </row>
    <row r="553" spans="1:20" x14ac:dyDescent="0.35">
      <c r="A553" s="3"/>
      <c r="B553" s="58"/>
      <c r="C553" s="59"/>
      <c r="D553" s="3"/>
      <c r="E553" s="3"/>
      <c r="F553" s="3"/>
      <c r="G553" s="3"/>
      <c r="H553" s="3"/>
      <c r="I553" s="3"/>
      <c r="J553" s="32"/>
      <c r="K553" s="32"/>
      <c r="L553" s="27"/>
      <c r="M553" s="33"/>
      <c r="N553" s="32"/>
      <c r="O553" s="33"/>
      <c r="P553" s="32"/>
      <c r="Q553" s="33"/>
      <c r="R553" s="33"/>
      <c r="S553" s="33"/>
      <c r="T553" s="31"/>
    </row>
    <row r="554" spans="1:20" x14ac:dyDescent="0.35">
      <c r="A554" s="3"/>
      <c r="B554" s="58"/>
      <c r="C554" s="59"/>
      <c r="D554" s="3"/>
      <c r="E554" s="3"/>
      <c r="F554" s="3"/>
      <c r="G554" s="3"/>
      <c r="H554" s="3"/>
      <c r="I554" s="3"/>
      <c r="J554" s="32"/>
      <c r="K554" s="32"/>
      <c r="L554" s="27"/>
      <c r="M554" s="33"/>
      <c r="N554" s="32"/>
      <c r="O554" s="33"/>
      <c r="P554" s="32"/>
      <c r="Q554" s="33"/>
      <c r="R554" s="33"/>
      <c r="S554" s="33"/>
      <c r="T554" s="31"/>
    </row>
    <row r="555" spans="1:20" x14ac:dyDescent="0.35">
      <c r="A555" s="3"/>
      <c r="B555" s="58"/>
      <c r="C555" s="59"/>
      <c r="D555" s="3"/>
      <c r="E555" s="3"/>
      <c r="F555" s="3"/>
      <c r="G555" s="3"/>
      <c r="H555" s="3"/>
      <c r="I555" s="3"/>
      <c r="J555" s="32"/>
      <c r="K555" s="32"/>
      <c r="L555" s="27"/>
      <c r="M555" s="33"/>
      <c r="N555" s="32"/>
      <c r="O555" s="33"/>
      <c r="P555" s="32"/>
      <c r="Q555" s="33"/>
      <c r="R555" s="33"/>
      <c r="S555" s="33"/>
      <c r="T555" s="31"/>
    </row>
    <row r="556" spans="1:20" x14ac:dyDescent="0.35">
      <c r="A556" s="3"/>
      <c r="B556" s="58"/>
      <c r="C556" s="59"/>
      <c r="D556" s="3"/>
      <c r="E556" s="3"/>
      <c r="F556" s="3"/>
      <c r="G556" s="3"/>
      <c r="H556" s="3"/>
      <c r="I556" s="3"/>
      <c r="J556" s="32"/>
      <c r="K556" s="32"/>
      <c r="L556" s="27"/>
      <c r="M556" s="33"/>
      <c r="N556" s="32"/>
      <c r="O556" s="33"/>
      <c r="P556" s="32"/>
      <c r="Q556" s="33"/>
      <c r="R556" s="33"/>
      <c r="S556" s="33"/>
      <c r="T556" s="31"/>
    </row>
    <row r="557" spans="1:20" x14ac:dyDescent="0.35">
      <c r="A557" s="3"/>
      <c r="B557" s="58"/>
      <c r="C557" s="59"/>
      <c r="D557" s="3"/>
      <c r="E557" s="3"/>
      <c r="F557" s="3"/>
      <c r="G557" s="3"/>
      <c r="H557" s="3"/>
      <c r="I557" s="3"/>
      <c r="J557" s="32"/>
      <c r="K557" s="32"/>
      <c r="L557" s="27"/>
      <c r="M557" s="33"/>
      <c r="N557" s="32"/>
      <c r="O557" s="33"/>
      <c r="P557" s="32"/>
      <c r="Q557" s="33"/>
      <c r="R557" s="33"/>
      <c r="S557" s="33"/>
      <c r="T557" s="31"/>
    </row>
    <row r="558" spans="1:20" x14ac:dyDescent="0.35">
      <c r="A558" s="3"/>
      <c r="B558" s="58"/>
      <c r="C558" s="59"/>
      <c r="D558" s="3"/>
      <c r="E558" s="3"/>
      <c r="F558" s="3"/>
      <c r="G558" s="3"/>
      <c r="H558" s="3"/>
      <c r="I558" s="3"/>
      <c r="J558" s="32"/>
      <c r="K558" s="32"/>
      <c r="L558" s="27"/>
      <c r="M558" s="33"/>
      <c r="N558" s="32"/>
      <c r="O558" s="33"/>
      <c r="P558" s="32"/>
      <c r="Q558" s="33"/>
      <c r="R558" s="33"/>
      <c r="S558" s="33"/>
      <c r="T558" s="31"/>
    </row>
    <row r="559" spans="1:20" x14ac:dyDescent="0.35">
      <c r="A559" s="3"/>
      <c r="B559" s="58"/>
      <c r="C559" s="59"/>
      <c r="D559" s="3"/>
      <c r="E559" s="3"/>
      <c r="F559" s="3"/>
      <c r="G559" s="3"/>
      <c r="H559" s="3"/>
      <c r="I559" s="3"/>
      <c r="J559" s="32"/>
      <c r="K559" s="32"/>
      <c r="L559" s="27"/>
      <c r="M559" s="33"/>
      <c r="N559" s="32"/>
      <c r="O559" s="33"/>
      <c r="P559" s="32"/>
      <c r="Q559" s="33"/>
      <c r="R559" s="33"/>
      <c r="S559" s="33"/>
      <c r="T559" s="31"/>
    </row>
    <row r="560" spans="1:20" x14ac:dyDescent="0.35">
      <c r="A560" s="3"/>
      <c r="B560" s="58"/>
      <c r="C560" s="59"/>
      <c r="D560" s="3"/>
      <c r="E560" s="3"/>
      <c r="F560" s="3"/>
      <c r="G560" s="3"/>
      <c r="H560" s="3"/>
      <c r="I560" s="3"/>
      <c r="J560" s="32"/>
      <c r="K560" s="32"/>
      <c r="L560" s="27"/>
      <c r="M560" s="33"/>
      <c r="N560" s="32"/>
      <c r="O560" s="33"/>
      <c r="P560" s="32"/>
      <c r="Q560" s="33"/>
      <c r="R560" s="33"/>
      <c r="S560" s="33"/>
      <c r="T560" s="31"/>
    </row>
    <row r="561" spans="1:20" x14ac:dyDescent="0.35">
      <c r="A561" s="3"/>
      <c r="B561" s="58"/>
      <c r="C561" s="59"/>
      <c r="D561" s="3"/>
      <c r="E561" s="3"/>
      <c r="F561" s="3"/>
      <c r="G561" s="3"/>
      <c r="H561" s="3"/>
      <c r="I561" s="3"/>
      <c r="J561" s="32"/>
      <c r="K561" s="32"/>
      <c r="L561" s="27"/>
      <c r="M561" s="33"/>
      <c r="N561" s="32"/>
      <c r="O561" s="33"/>
      <c r="P561" s="32"/>
      <c r="Q561" s="33"/>
      <c r="R561" s="33"/>
      <c r="S561" s="33"/>
      <c r="T561" s="31"/>
    </row>
    <row r="562" spans="1:20" x14ac:dyDescent="0.35">
      <c r="A562" s="3"/>
      <c r="B562" s="58"/>
      <c r="C562" s="59"/>
      <c r="D562" s="3"/>
      <c r="E562" s="3"/>
      <c r="F562" s="3"/>
      <c r="G562" s="3"/>
      <c r="H562" s="3"/>
      <c r="I562" s="3"/>
      <c r="J562" s="32"/>
      <c r="K562" s="32"/>
      <c r="L562" s="27"/>
      <c r="M562" s="33"/>
      <c r="N562" s="32"/>
      <c r="O562" s="33"/>
      <c r="P562" s="32"/>
      <c r="Q562" s="33"/>
      <c r="R562" s="33"/>
      <c r="S562" s="33"/>
      <c r="T562" s="31"/>
    </row>
    <row r="563" spans="1:20" x14ac:dyDescent="0.35">
      <c r="A563" s="3"/>
      <c r="B563" s="58"/>
      <c r="C563" s="59"/>
      <c r="D563" s="3"/>
      <c r="E563" s="3"/>
      <c r="F563" s="3"/>
      <c r="G563" s="3"/>
      <c r="H563" s="3"/>
      <c r="I563" s="3"/>
      <c r="J563" s="32"/>
      <c r="K563" s="32"/>
      <c r="L563" s="27"/>
      <c r="M563" s="33"/>
      <c r="N563" s="32"/>
      <c r="O563" s="33"/>
      <c r="P563" s="32"/>
      <c r="Q563" s="33"/>
      <c r="R563" s="33"/>
      <c r="S563" s="33"/>
      <c r="T563" s="31"/>
    </row>
    <row r="564" spans="1:20" x14ac:dyDescent="0.35">
      <c r="A564" s="3"/>
      <c r="B564" s="58"/>
      <c r="C564" s="59"/>
      <c r="D564" s="3"/>
      <c r="E564" s="3"/>
      <c r="F564" s="3"/>
      <c r="G564" s="3"/>
      <c r="H564" s="3"/>
      <c r="I564" s="3"/>
      <c r="J564" s="32"/>
      <c r="K564" s="32"/>
      <c r="L564" s="27"/>
      <c r="M564" s="33"/>
      <c r="N564" s="32"/>
      <c r="O564" s="33"/>
      <c r="P564" s="32"/>
      <c r="Q564" s="33"/>
      <c r="R564" s="33"/>
      <c r="S564" s="33"/>
      <c r="T564" s="31"/>
    </row>
    <row r="565" spans="1:20" x14ac:dyDescent="0.35">
      <c r="A565" s="3"/>
      <c r="B565" s="58"/>
      <c r="C565" s="59"/>
      <c r="D565" s="3"/>
      <c r="E565" s="3"/>
      <c r="F565" s="3"/>
      <c r="G565" s="3"/>
      <c r="H565" s="3"/>
      <c r="I565" s="3"/>
      <c r="J565" s="32"/>
      <c r="K565" s="32"/>
      <c r="L565" s="27"/>
      <c r="M565" s="33"/>
      <c r="N565" s="32"/>
      <c r="O565" s="33"/>
      <c r="P565" s="32"/>
      <c r="Q565" s="33"/>
      <c r="R565" s="33"/>
      <c r="S565" s="33"/>
      <c r="T565" s="31"/>
    </row>
    <row r="566" spans="1:20" x14ac:dyDescent="0.35">
      <c r="A566" s="3"/>
      <c r="B566" s="58"/>
      <c r="C566" s="59"/>
      <c r="D566" s="3"/>
      <c r="E566" s="3"/>
      <c r="F566" s="3"/>
      <c r="G566" s="3"/>
      <c r="H566" s="3"/>
      <c r="I566" s="3"/>
      <c r="J566" s="32"/>
      <c r="K566" s="32"/>
      <c r="L566" s="27"/>
      <c r="M566" s="33"/>
      <c r="N566" s="32"/>
      <c r="O566" s="33"/>
      <c r="P566" s="32"/>
      <c r="Q566" s="33"/>
      <c r="R566" s="33"/>
      <c r="S566" s="33"/>
      <c r="T566" s="31"/>
    </row>
    <row r="567" spans="1:20" x14ac:dyDescent="0.35">
      <c r="A567" s="3"/>
      <c r="B567" s="58"/>
      <c r="C567" s="59"/>
      <c r="D567" s="3"/>
      <c r="E567" s="3"/>
      <c r="F567" s="3"/>
      <c r="G567" s="3"/>
      <c r="H567" s="3"/>
      <c r="I567" s="3"/>
      <c r="J567" s="32"/>
      <c r="K567" s="32"/>
      <c r="L567" s="27"/>
      <c r="M567" s="33"/>
      <c r="N567" s="32"/>
      <c r="O567" s="33"/>
      <c r="P567" s="32"/>
      <c r="Q567" s="33"/>
      <c r="R567" s="33"/>
      <c r="S567" s="33"/>
      <c r="T567" s="31"/>
    </row>
    <row r="568" spans="1:20" x14ac:dyDescent="0.35">
      <c r="A568" s="3"/>
      <c r="B568" s="58"/>
      <c r="C568" s="59"/>
      <c r="D568" s="3"/>
      <c r="E568" s="3"/>
      <c r="F568" s="3"/>
      <c r="G568" s="3"/>
      <c r="H568" s="3"/>
      <c r="I568" s="3"/>
      <c r="J568" s="32"/>
      <c r="K568" s="32"/>
      <c r="L568" s="27"/>
      <c r="M568" s="33"/>
      <c r="N568" s="32"/>
      <c r="O568" s="33"/>
      <c r="P568" s="32"/>
      <c r="Q568" s="33"/>
      <c r="R568" s="33"/>
      <c r="S568" s="33"/>
      <c r="T568" s="31"/>
    </row>
    <row r="569" spans="1:20" x14ac:dyDescent="0.35">
      <c r="A569" s="3"/>
      <c r="B569" s="58"/>
      <c r="C569" s="59"/>
      <c r="D569" s="3"/>
      <c r="E569" s="3"/>
      <c r="F569" s="3"/>
      <c r="G569" s="3"/>
      <c r="H569" s="3"/>
      <c r="I569" s="3"/>
      <c r="J569" s="32"/>
      <c r="K569" s="32"/>
      <c r="L569" s="27"/>
      <c r="M569" s="33"/>
      <c r="N569" s="32"/>
      <c r="O569" s="33"/>
      <c r="P569" s="32"/>
      <c r="Q569" s="33"/>
      <c r="R569" s="33"/>
      <c r="S569" s="33"/>
      <c r="T569" s="31"/>
    </row>
    <row r="570" spans="1:20" x14ac:dyDescent="0.35">
      <c r="A570" s="3"/>
      <c r="B570" s="58"/>
      <c r="C570" s="59"/>
      <c r="D570" s="3"/>
      <c r="E570" s="3"/>
      <c r="F570" s="3"/>
      <c r="G570" s="3"/>
      <c r="H570" s="3"/>
      <c r="I570" s="3"/>
      <c r="J570" s="32"/>
      <c r="K570" s="32"/>
      <c r="L570" s="27"/>
      <c r="M570" s="33"/>
      <c r="N570" s="32"/>
      <c r="O570" s="33"/>
      <c r="P570" s="32"/>
      <c r="Q570" s="33"/>
      <c r="R570" s="33"/>
      <c r="S570" s="33"/>
      <c r="T570" s="31"/>
    </row>
    <row r="571" spans="1:20" x14ac:dyDescent="0.35">
      <c r="A571" s="3"/>
      <c r="B571" s="58"/>
      <c r="C571" s="59"/>
      <c r="D571" s="3"/>
      <c r="E571" s="3"/>
      <c r="F571" s="3"/>
      <c r="G571" s="3"/>
      <c r="H571" s="3"/>
      <c r="I571" s="3"/>
      <c r="J571" s="32"/>
      <c r="K571" s="32"/>
      <c r="L571" s="27"/>
      <c r="M571" s="33"/>
      <c r="N571" s="32"/>
      <c r="O571" s="33"/>
      <c r="P571" s="32"/>
      <c r="Q571" s="33"/>
      <c r="R571" s="33"/>
      <c r="S571" s="33"/>
      <c r="T571" s="31"/>
    </row>
    <row r="572" spans="1:20" x14ac:dyDescent="0.35">
      <c r="A572" s="3"/>
      <c r="B572" s="58"/>
      <c r="C572" s="59"/>
      <c r="D572" s="3"/>
      <c r="E572" s="3"/>
      <c r="F572" s="3"/>
      <c r="G572" s="3"/>
      <c r="H572" s="3"/>
      <c r="I572" s="3"/>
      <c r="J572" s="32"/>
      <c r="K572" s="32"/>
      <c r="L572" s="27"/>
      <c r="M572" s="33"/>
      <c r="N572" s="32"/>
      <c r="O572" s="33"/>
      <c r="P572" s="32"/>
      <c r="Q572" s="33"/>
      <c r="R572" s="33"/>
      <c r="S572" s="33"/>
      <c r="T572" s="31"/>
    </row>
    <row r="573" spans="1:20" x14ac:dyDescent="0.35">
      <c r="A573" s="3"/>
      <c r="B573" s="58"/>
      <c r="C573" s="59"/>
      <c r="D573" s="3"/>
      <c r="E573" s="3"/>
      <c r="F573" s="3"/>
      <c r="G573" s="3"/>
      <c r="H573" s="3"/>
      <c r="I573" s="3"/>
      <c r="J573" s="32"/>
      <c r="K573" s="32"/>
      <c r="L573" s="27"/>
      <c r="M573" s="33"/>
      <c r="N573" s="32"/>
      <c r="O573" s="33"/>
      <c r="P573" s="32"/>
      <c r="Q573" s="33"/>
      <c r="R573" s="33"/>
      <c r="S573" s="33"/>
      <c r="T573" s="31"/>
    </row>
    <row r="574" spans="1:20" x14ac:dyDescent="0.35">
      <c r="A574" s="3"/>
      <c r="B574" s="58"/>
      <c r="C574" s="59"/>
      <c r="D574" s="3"/>
      <c r="E574" s="3"/>
      <c r="F574" s="3"/>
      <c r="G574" s="3"/>
      <c r="H574" s="3"/>
      <c r="I574" s="3"/>
      <c r="J574" s="32"/>
      <c r="K574" s="32"/>
      <c r="L574" s="27"/>
      <c r="M574" s="33"/>
      <c r="N574" s="32"/>
      <c r="O574" s="33"/>
      <c r="P574" s="32"/>
      <c r="Q574" s="33"/>
      <c r="R574" s="33"/>
      <c r="S574" s="33"/>
      <c r="T574" s="31"/>
    </row>
    <row r="575" spans="1:20" x14ac:dyDescent="0.35">
      <c r="A575" s="3"/>
      <c r="B575" s="58"/>
      <c r="C575" s="59"/>
      <c r="D575" s="3"/>
      <c r="E575" s="3"/>
      <c r="F575" s="3"/>
      <c r="G575" s="3"/>
      <c r="H575" s="3"/>
      <c r="I575" s="3"/>
      <c r="J575" s="32"/>
      <c r="K575" s="32"/>
      <c r="L575" s="27"/>
      <c r="M575" s="33"/>
      <c r="N575" s="32"/>
      <c r="O575" s="33"/>
      <c r="P575" s="32"/>
      <c r="Q575" s="33"/>
      <c r="R575" s="33"/>
      <c r="S575" s="33"/>
      <c r="T575" s="31"/>
    </row>
    <row r="576" spans="1:20" x14ac:dyDescent="0.35">
      <c r="A576" s="3"/>
      <c r="B576" s="58"/>
      <c r="C576" s="59"/>
      <c r="D576" s="3"/>
      <c r="E576" s="3"/>
      <c r="F576" s="3"/>
      <c r="G576" s="3"/>
      <c r="H576" s="3"/>
      <c r="I576" s="3"/>
      <c r="J576" s="32"/>
      <c r="K576" s="32"/>
      <c r="L576" s="27"/>
      <c r="M576" s="33"/>
      <c r="N576" s="32"/>
      <c r="O576" s="33"/>
      <c r="P576" s="32"/>
      <c r="Q576" s="33"/>
      <c r="R576" s="33"/>
      <c r="S576" s="33"/>
      <c r="T576" s="31"/>
    </row>
    <row r="577" spans="1:20" x14ac:dyDescent="0.35">
      <c r="A577" s="3"/>
      <c r="B577" s="58"/>
      <c r="C577" s="59"/>
      <c r="D577" s="3"/>
      <c r="E577" s="3"/>
      <c r="F577" s="3"/>
      <c r="G577" s="3"/>
      <c r="H577" s="3"/>
      <c r="I577" s="3"/>
      <c r="J577" s="32"/>
      <c r="K577" s="32"/>
      <c r="L577" s="27"/>
      <c r="M577" s="33"/>
      <c r="N577" s="32"/>
      <c r="O577" s="33"/>
      <c r="P577" s="32"/>
      <c r="Q577" s="33"/>
      <c r="R577" s="33"/>
      <c r="S577" s="33"/>
      <c r="T577" s="31"/>
    </row>
    <row r="578" spans="1:20" x14ac:dyDescent="0.35">
      <c r="A578" s="3"/>
      <c r="B578" s="58"/>
      <c r="C578" s="59"/>
      <c r="D578" s="3"/>
      <c r="E578" s="3"/>
      <c r="F578" s="3"/>
      <c r="G578" s="3"/>
      <c r="H578" s="3"/>
      <c r="I578" s="3"/>
      <c r="J578" s="32"/>
      <c r="K578" s="32"/>
      <c r="L578" s="27"/>
      <c r="M578" s="33"/>
      <c r="N578" s="32"/>
      <c r="O578" s="33"/>
      <c r="P578" s="32"/>
      <c r="Q578" s="33"/>
      <c r="R578" s="33"/>
      <c r="S578" s="33"/>
      <c r="T578" s="31"/>
    </row>
    <row r="579" spans="1:20" x14ac:dyDescent="0.35">
      <c r="A579" s="3"/>
      <c r="B579" s="58"/>
      <c r="C579" s="59"/>
      <c r="D579" s="3"/>
      <c r="E579" s="3"/>
      <c r="F579" s="3"/>
      <c r="G579" s="3"/>
      <c r="H579" s="3"/>
      <c r="I579" s="3"/>
      <c r="J579" s="32"/>
      <c r="K579" s="32"/>
      <c r="L579" s="27"/>
      <c r="M579" s="33"/>
      <c r="N579" s="32"/>
      <c r="O579" s="33"/>
      <c r="P579" s="32"/>
      <c r="Q579" s="33"/>
      <c r="R579" s="33"/>
      <c r="S579" s="33"/>
      <c r="T579" s="31"/>
    </row>
    <row r="580" spans="1:20" x14ac:dyDescent="0.35">
      <c r="A580" s="3"/>
      <c r="B580" s="58"/>
      <c r="C580" s="59"/>
      <c r="D580" s="3"/>
      <c r="E580" s="3"/>
      <c r="F580" s="3"/>
      <c r="G580" s="3"/>
      <c r="H580" s="3"/>
      <c r="I580" s="3"/>
      <c r="J580" s="32"/>
      <c r="K580" s="32"/>
      <c r="L580" s="27"/>
      <c r="M580" s="33"/>
      <c r="N580" s="32"/>
      <c r="O580" s="33"/>
      <c r="P580" s="32"/>
      <c r="Q580" s="33"/>
      <c r="R580" s="33"/>
      <c r="S580" s="33"/>
      <c r="T580" s="31"/>
    </row>
    <row r="581" spans="1:20" x14ac:dyDescent="0.35">
      <c r="A581" s="3"/>
      <c r="B581" s="58"/>
      <c r="C581" s="59"/>
      <c r="D581" s="3"/>
      <c r="E581" s="3"/>
      <c r="F581" s="3"/>
      <c r="G581" s="3"/>
      <c r="H581" s="3"/>
      <c r="I581" s="3"/>
      <c r="J581" s="32"/>
      <c r="K581" s="32"/>
      <c r="L581" s="27"/>
      <c r="M581" s="33"/>
      <c r="N581" s="32"/>
      <c r="O581" s="33"/>
      <c r="P581" s="32"/>
      <c r="Q581" s="33"/>
      <c r="R581" s="33"/>
      <c r="S581" s="33"/>
      <c r="T581" s="31"/>
    </row>
    <row r="582" spans="1:20" x14ac:dyDescent="0.35">
      <c r="A582" s="3"/>
      <c r="B582" s="58"/>
      <c r="C582" s="59"/>
      <c r="D582" s="3"/>
      <c r="E582" s="3"/>
      <c r="F582" s="3"/>
      <c r="G582" s="3"/>
      <c r="H582" s="3"/>
      <c r="I582" s="3"/>
      <c r="J582" s="32"/>
      <c r="K582" s="32"/>
      <c r="L582" s="27"/>
      <c r="M582" s="33"/>
      <c r="N582" s="32"/>
      <c r="O582" s="33"/>
      <c r="P582" s="32"/>
      <c r="Q582" s="33"/>
      <c r="R582" s="33"/>
      <c r="S582" s="33"/>
      <c r="T582" s="31"/>
    </row>
    <row r="583" spans="1:20" x14ac:dyDescent="0.35">
      <c r="A583" s="3"/>
      <c r="B583" s="58"/>
      <c r="C583" s="59"/>
      <c r="D583" s="3"/>
      <c r="E583" s="3"/>
      <c r="F583" s="3"/>
      <c r="G583" s="3"/>
      <c r="H583" s="3"/>
      <c r="I583" s="3"/>
      <c r="J583" s="32"/>
      <c r="K583" s="32"/>
      <c r="L583" s="27"/>
      <c r="M583" s="33"/>
      <c r="N583" s="32"/>
      <c r="O583" s="33"/>
      <c r="P583" s="32"/>
      <c r="Q583" s="33"/>
      <c r="R583" s="33"/>
      <c r="S583" s="33"/>
      <c r="T583" s="31"/>
    </row>
    <row r="584" spans="1:20" x14ac:dyDescent="0.35">
      <c r="A584" s="3"/>
      <c r="B584" s="58"/>
      <c r="C584" s="59"/>
      <c r="D584" s="3"/>
      <c r="E584" s="3"/>
      <c r="F584" s="3"/>
      <c r="G584" s="3"/>
      <c r="H584" s="3"/>
      <c r="I584" s="3"/>
      <c r="J584" s="32"/>
      <c r="K584" s="32"/>
      <c r="L584" s="27"/>
      <c r="M584" s="33"/>
      <c r="N584" s="32"/>
      <c r="O584" s="33"/>
      <c r="P584" s="32"/>
      <c r="Q584" s="33"/>
      <c r="R584" s="33"/>
      <c r="S584" s="33"/>
      <c r="T584" s="31"/>
    </row>
    <row r="585" spans="1:20" x14ac:dyDescent="0.35">
      <c r="A585" s="3"/>
      <c r="B585" s="58"/>
      <c r="C585" s="59"/>
      <c r="D585" s="3"/>
      <c r="E585" s="3"/>
      <c r="F585" s="3"/>
      <c r="G585" s="3"/>
      <c r="H585" s="3"/>
      <c r="I585" s="3"/>
      <c r="J585" s="32"/>
      <c r="K585" s="32"/>
      <c r="L585" s="27"/>
      <c r="M585" s="33"/>
      <c r="N585" s="32"/>
      <c r="O585" s="33"/>
      <c r="P585" s="32"/>
      <c r="Q585" s="33"/>
      <c r="R585" s="33"/>
      <c r="S585" s="33"/>
      <c r="T585" s="31"/>
    </row>
    <row r="586" spans="1:20" x14ac:dyDescent="0.35">
      <c r="A586" s="3"/>
      <c r="B586" s="58"/>
      <c r="C586" s="59"/>
      <c r="D586" s="3"/>
      <c r="E586" s="3"/>
      <c r="F586" s="3"/>
      <c r="G586" s="3"/>
      <c r="H586" s="3"/>
      <c r="I586" s="3"/>
      <c r="J586" s="32"/>
      <c r="K586" s="32"/>
      <c r="L586" s="27"/>
      <c r="M586" s="33"/>
      <c r="N586" s="32"/>
      <c r="O586" s="33"/>
      <c r="P586" s="32"/>
      <c r="Q586" s="33"/>
      <c r="R586" s="33"/>
      <c r="S586" s="33"/>
      <c r="T586" s="31"/>
    </row>
    <row r="587" spans="1:20" x14ac:dyDescent="0.35">
      <c r="A587" s="3"/>
      <c r="B587" s="58"/>
      <c r="C587" s="59"/>
      <c r="D587" s="3"/>
      <c r="E587" s="3"/>
      <c r="F587" s="3"/>
      <c r="G587" s="3"/>
      <c r="H587" s="3"/>
      <c r="I587" s="3"/>
      <c r="J587" s="32"/>
      <c r="K587" s="32"/>
      <c r="L587" s="27"/>
      <c r="M587" s="33"/>
      <c r="N587" s="32"/>
      <c r="O587" s="33"/>
      <c r="P587" s="32"/>
      <c r="Q587" s="33"/>
      <c r="R587" s="33"/>
      <c r="S587" s="33"/>
      <c r="T587" s="31"/>
    </row>
    <row r="588" spans="1:20" x14ac:dyDescent="0.35">
      <c r="A588" s="3"/>
      <c r="B588" s="58"/>
      <c r="C588" s="59"/>
      <c r="D588" s="3"/>
      <c r="E588" s="3"/>
      <c r="F588" s="3"/>
      <c r="G588" s="3"/>
      <c r="H588" s="3"/>
      <c r="I588" s="3"/>
      <c r="J588" s="32"/>
      <c r="K588" s="32"/>
      <c r="L588" s="27"/>
      <c r="M588" s="33"/>
      <c r="N588" s="32"/>
      <c r="O588" s="33"/>
      <c r="P588" s="32"/>
      <c r="Q588" s="33"/>
      <c r="R588" s="33"/>
      <c r="S588" s="33"/>
      <c r="T588" s="31"/>
    </row>
    <row r="589" spans="1:20" x14ac:dyDescent="0.35">
      <c r="A589" s="3"/>
      <c r="B589" s="58"/>
      <c r="C589" s="59"/>
      <c r="D589" s="3"/>
      <c r="E589" s="3"/>
      <c r="F589" s="3"/>
      <c r="G589" s="3"/>
      <c r="H589" s="3"/>
      <c r="I589" s="3"/>
      <c r="J589" s="32"/>
      <c r="K589" s="32"/>
      <c r="L589" s="27"/>
      <c r="M589" s="33"/>
      <c r="N589" s="32"/>
      <c r="O589" s="33"/>
      <c r="P589" s="32"/>
      <c r="Q589" s="33"/>
      <c r="R589" s="33"/>
      <c r="S589" s="33"/>
      <c r="T589" s="31"/>
    </row>
    <row r="590" spans="1:20" x14ac:dyDescent="0.35">
      <c r="A590" s="3"/>
      <c r="B590" s="58"/>
      <c r="C590" s="59"/>
      <c r="D590" s="3"/>
      <c r="E590" s="3"/>
      <c r="F590" s="3"/>
      <c r="G590" s="3"/>
      <c r="H590" s="3"/>
      <c r="I590" s="3"/>
      <c r="J590" s="32"/>
      <c r="K590" s="32"/>
      <c r="L590" s="27"/>
      <c r="M590" s="33"/>
      <c r="N590" s="32"/>
      <c r="O590" s="33"/>
      <c r="P590" s="32"/>
      <c r="Q590" s="33"/>
      <c r="R590" s="33"/>
      <c r="S590" s="33"/>
      <c r="T590" s="31"/>
    </row>
    <row r="591" spans="1:20" x14ac:dyDescent="0.35">
      <c r="A591" s="3"/>
      <c r="B591" s="58"/>
      <c r="C591" s="59"/>
      <c r="D591" s="3"/>
      <c r="E591" s="3"/>
      <c r="F591" s="3"/>
      <c r="G591" s="3"/>
      <c r="H591" s="3"/>
      <c r="I591" s="3"/>
      <c r="J591" s="32"/>
      <c r="K591" s="32"/>
      <c r="L591" s="27"/>
      <c r="M591" s="33"/>
      <c r="N591" s="32"/>
      <c r="O591" s="33"/>
      <c r="P591" s="32"/>
      <c r="Q591" s="33"/>
      <c r="R591" s="33"/>
      <c r="S591" s="33"/>
      <c r="T591" s="31"/>
    </row>
    <row r="592" spans="1:20" x14ac:dyDescent="0.35">
      <c r="A592" s="3"/>
      <c r="B592" s="58"/>
      <c r="C592" s="59"/>
      <c r="D592" s="3"/>
      <c r="E592" s="3"/>
      <c r="F592" s="3"/>
      <c r="G592" s="3"/>
      <c r="H592" s="3"/>
      <c r="I592" s="3"/>
      <c r="J592" s="32"/>
      <c r="K592" s="32"/>
      <c r="L592" s="27"/>
      <c r="M592" s="33"/>
      <c r="N592" s="32"/>
      <c r="O592" s="33"/>
      <c r="P592" s="32"/>
      <c r="Q592" s="33"/>
      <c r="R592" s="33"/>
      <c r="S592" s="33"/>
      <c r="T592" s="31"/>
    </row>
    <row r="593" spans="1:20" x14ac:dyDescent="0.35">
      <c r="A593" s="3"/>
      <c r="B593" s="58"/>
      <c r="C593" s="59"/>
      <c r="D593" s="3"/>
      <c r="E593" s="3"/>
      <c r="F593" s="3"/>
      <c r="G593" s="3"/>
      <c r="H593" s="3"/>
      <c r="I593" s="3"/>
      <c r="J593" s="32"/>
      <c r="K593" s="32"/>
      <c r="L593" s="27"/>
      <c r="M593" s="33"/>
      <c r="N593" s="32"/>
      <c r="O593" s="33"/>
      <c r="P593" s="32"/>
      <c r="Q593" s="33"/>
      <c r="R593" s="33"/>
      <c r="S593" s="33"/>
      <c r="T593" s="31"/>
    </row>
    <row r="594" spans="1:20" x14ac:dyDescent="0.35">
      <c r="A594" s="3"/>
      <c r="B594" s="58"/>
      <c r="C594" s="59"/>
      <c r="D594" s="3"/>
      <c r="E594" s="3"/>
      <c r="F594" s="3"/>
      <c r="G594" s="3"/>
      <c r="H594" s="3"/>
      <c r="I594" s="3"/>
      <c r="J594" s="32"/>
      <c r="K594" s="32"/>
      <c r="L594" s="27"/>
      <c r="M594" s="33"/>
      <c r="N594" s="32"/>
      <c r="O594" s="33"/>
      <c r="P594" s="32"/>
      <c r="Q594" s="33"/>
      <c r="R594" s="33"/>
      <c r="S594" s="33"/>
      <c r="T594" s="31"/>
    </row>
    <row r="595" spans="1:20" x14ac:dyDescent="0.35">
      <c r="A595" s="3"/>
      <c r="B595" s="58"/>
      <c r="C595" s="59"/>
      <c r="D595" s="3"/>
      <c r="E595" s="3"/>
      <c r="F595" s="3"/>
      <c r="G595" s="3"/>
      <c r="H595" s="3"/>
      <c r="I595" s="3"/>
      <c r="J595" s="32"/>
      <c r="K595" s="32"/>
      <c r="L595" s="27"/>
      <c r="M595" s="33"/>
      <c r="N595" s="32"/>
      <c r="O595" s="33"/>
      <c r="P595" s="32"/>
      <c r="Q595" s="33"/>
      <c r="R595" s="33"/>
      <c r="S595" s="33"/>
      <c r="T595" s="31"/>
    </row>
    <row r="596" spans="1:20" x14ac:dyDescent="0.35">
      <c r="A596" s="3"/>
      <c r="B596" s="58"/>
      <c r="C596" s="59"/>
      <c r="D596" s="3"/>
      <c r="E596" s="3"/>
      <c r="F596" s="3"/>
      <c r="G596" s="3"/>
      <c r="H596" s="3"/>
      <c r="I596" s="3"/>
      <c r="J596" s="32"/>
      <c r="K596" s="32"/>
      <c r="L596" s="27"/>
      <c r="M596" s="33"/>
      <c r="N596" s="32"/>
      <c r="O596" s="33"/>
      <c r="P596" s="32"/>
      <c r="Q596" s="33"/>
      <c r="R596" s="33"/>
      <c r="S596" s="33"/>
      <c r="T596" s="31"/>
    </row>
    <row r="597" spans="1:20" x14ac:dyDescent="0.35">
      <c r="A597" s="3"/>
      <c r="B597" s="58"/>
      <c r="C597" s="59"/>
      <c r="D597" s="3"/>
      <c r="E597" s="3"/>
      <c r="F597" s="3"/>
      <c r="G597" s="3"/>
      <c r="H597" s="3"/>
      <c r="I597" s="3"/>
      <c r="J597" s="32"/>
      <c r="K597" s="32"/>
      <c r="L597" s="27"/>
      <c r="M597" s="33"/>
      <c r="N597" s="32"/>
      <c r="O597" s="33"/>
      <c r="P597" s="32"/>
      <c r="Q597" s="33"/>
      <c r="R597" s="33"/>
      <c r="S597" s="33"/>
      <c r="T597" s="31"/>
    </row>
    <row r="598" spans="1:20" x14ac:dyDescent="0.35">
      <c r="A598" s="3"/>
      <c r="B598" s="58"/>
      <c r="C598" s="59"/>
      <c r="D598" s="3"/>
      <c r="E598" s="3"/>
      <c r="F598" s="3"/>
      <c r="G598" s="3"/>
      <c r="H598" s="3"/>
      <c r="I598" s="3"/>
      <c r="J598" s="32"/>
      <c r="K598" s="32"/>
      <c r="L598" s="27"/>
      <c r="M598" s="33"/>
      <c r="N598" s="32"/>
      <c r="O598" s="33"/>
      <c r="P598" s="32"/>
      <c r="Q598" s="33"/>
      <c r="R598" s="33"/>
      <c r="S598" s="33"/>
      <c r="T598" s="31"/>
    </row>
    <row r="599" spans="1:20" x14ac:dyDescent="0.35">
      <c r="A599" s="3"/>
      <c r="B599" s="58"/>
      <c r="C599" s="59"/>
      <c r="D599" s="3"/>
      <c r="E599" s="3"/>
      <c r="F599" s="3"/>
      <c r="G599" s="3"/>
      <c r="H599" s="3"/>
      <c r="I599" s="3"/>
      <c r="J599" s="32"/>
      <c r="K599" s="32"/>
      <c r="L599" s="27"/>
      <c r="M599" s="33"/>
      <c r="N599" s="32"/>
      <c r="O599" s="33"/>
      <c r="P599" s="32"/>
      <c r="Q599" s="33"/>
      <c r="R599" s="33"/>
      <c r="S599" s="33"/>
      <c r="T599" s="31"/>
    </row>
    <row r="600" spans="1:20" x14ac:dyDescent="0.35">
      <c r="A600" s="3"/>
      <c r="B600" s="58"/>
      <c r="C600" s="59"/>
      <c r="D600" s="3"/>
      <c r="E600" s="3"/>
      <c r="F600" s="3"/>
      <c r="G600" s="3"/>
      <c r="H600" s="3"/>
      <c r="I600" s="3"/>
      <c r="J600" s="32"/>
      <c r="K600" s="32"/>
      <c r="L600" s="27"/>
      <c r="M600" s="33"/>
      <c r="N600" s="32"/>
      <c r="O600" s="33"/>
      <c r="P600" s="32"/>
      <c r="Q600" s="33"/>
      <c r="R600" s="33"/>
      <c r="S600" s="33"/>
      <c r="T600" s="31"/>
    </row>
    <row r="601" spans="1:20" x14ac:dyDescent="0.35">
      <c r="A601" s="3"/>
      <c r="B601" s="58"/>
      <c r="C601" s="59"/>
      <c r="D601" s="3"/>
      <c r="E601" s="3"/>
      <c r="F601" s="3"/>
      <c r="G601" s="3"/>
      <c r="H601" s="3"/>
      <c r="I601" s="3"/>
      <c r="J601" s="32"/>
      <c r="K601" s="32"/>
      <c r="L601" s="27"/>
      <c r="M601" s="33"/>
      <c r="N601" s="32"/>
      <c r="O601" s="33"/>
      <c r="P601" s="32"/>
      <c r="Q601" s="33"/>
      <c r="R601" s="33"/>
      <c r="S601" s="33"/>
      <c r="T601" s="31"/>
    </row>
    <row r="602" spans="1:20" x14ac:dyDescent="0.35">
      <c r="A602" s="3"/>
      <c r="B602" s="58"/>
      <c r="C602" s="59"/>
      <c r="D602" s="3"/>
      <c r="E602" s="3"/>
      <c r="F602" s="3"/>
      <c r="G602" s="3"/>
      <c r="H602" s="3"/>
      <c r="I602" s="3"/>
      <c r="J602" s="32"/>
      <c r="K602" s="32"/>
      <c r="L602" s="27"/>
      <c r="M602" s="33"/>
      <c r="N602" s="32"/>
      <c r="O602" s="33"/>
      <c r="P602" s="32"/>
      <c r="Q602" s="33"/>
      <c r="R602" s="33"/>
      <c r="S602" s="33"/>
      <c r="T602" s="31"/>
    </row>
    <row r="603" spans="1:20" x14ac:dyDescent="0.35">
      <c r="A603" s="3"/>
      <c r="B603" s="58"/>
      <c r="C603" s="59"/>
      <c r="D603" s="3"/>
      <c r="E603" s="3"/>
      <c r="F603" s="3"/>
      <c r="G603" s="3"/>
      <c r="H603" s="3"/>
      <c r="I603" s="3"/>
      <c r="J603" s="32"/>
      <c r="K603" s="32"/>
      <c r="L603" s="27"/>
      <c r="M603" s="33"/>
      <c r="N603" s="32"/>
      <c r="O603" s="33"/>
      <c r="P603" s="32"/>
      <c r="Q603" s="33"/>
      <c r="R603" s="33"/>
      <c r="S603" s="33"/>
      <c r="T603" s="31"/>
    </row>
    <row r="604" spans="1:20" x14ac:dyDescent="0.35">
      <c r="A604" s="3"/>
      <c r="B604" s="58"/>
      <c r="C604" s="59"/>
      <c r="D604" s="3"/>
      <c r="E604" s="3"/>
      <c r="F604" s="3"/>
      <c r="G604" s="3"/>
      <c r="H604" s="3"/>
      <c r="I604" s="3"/>
      <c r="J604" s="32"/>
      <c r="K604" s="32"/>
      <c r="L604" s="27"/>
      <c r="M604" s="33"/>
      <c r="N604" s="32"/>
      <c r="O604" s="33"/>
      <c r="P604" s="32"/>
      <c r="Q604" s="33"/>
      <c r="R604" s="33"/>
      <c r="S604" s="33"/>
      <c r="T604" s="31"/>
    </row>
    <row r="605" spans="1:20" x14ac:dyDescent="0.35">
      <c r="A605" s="3"/>
      <c r="B605" s="58"/>
      <c r="C605" s="59"/>
      <c r="D605" s="3"/>
      <c r="E605" s="3"/>
      <c r="F605" s="3"/>
      <c r="G605" s="3"/>
      <c r="H605" s="3"/>
      <c r="I605" s="3"/>
      <c r="J605" s="32"/>
      <c r="K605" s="32"/>
      <c r="L605" s="27"/>
      <c r="M605" s="33"/>
      <c r="N605" s="32"/>
      <c r="O605" s="33"/>
      <c r="P605" s="32"/>
      <c r="Q605" s="33"/>
      <c r="R605" s="33"/>
      <c r="S605" s="33"/>
      <c r="T605" s="31"/>
    </row>
    <row r="606" spans="1:20" x14ac:dyDescent="0.35">
      <c r="A606" s="3"/>
      <c r="B606" s="58"/>
      <c r="C606" s="59"/>
      <c r="D606" s="3"/>
      <c r="E606" s="3"/>
      <c r="F606" s="3"/>
      <c r="G606" s="3"/>
      <c r="H606" s="3"/>
      <c r="I606" s="3"/>
      <c r="J606" s="32"/>
      <c r="K606" s="32"/>
      <c r="L606" s="27"/>
      <c r="M606" s="33"/>
      <c r="N606" s="32"/>
      <c r="O606" s="33"/>
      <c r="P606" s="32"/>
      <c r="Q606" s="33"/>
      <c r="R606" s="33"/>
      <c r="S606" s="33"/>
      <c r="T606" s="31"/>
    </row>
    <row r="607" spans="1:20" x14ac:dyDescent="0.35">
      <c r="A607" s="3"/>
      <c r="B607" s="58"/>
      <c r="C607" s="59"/>
      <c r="D607" s="3"/>
      <c r="E607" s="3"/>
      <c r="F607" s="3"/>
      <c r="G607" s="3"/>
      <c r="H607" s="3"/>
      <c r="I607" s="3"/>
      <c r="J607" s="32"/>
      <c r="K607" s="32"/>
      <c r="L607" s="27"/>
      <c r="M607" s="33"/>
      <c r="N607" s="32"/>
      <c r="O607" s="33"/>
      <c r="P607" s="32"/>
      <c r="Q607" s="33"/>
      <c r="R607" s="33"/>
      <c r="S607" s="33"/>
      <c r="T607" s="31"/>
    </row>
    <row r="608" spans="1:20" x14ac:dyDescent="0.35">
      <c r="A608" s="3"/>
      <c r="B608" s="58"/>
      <c r="C608" s="59"/>
      <c r="D608" s="3"/>
      <c r="E608" s="3"/>
      <c r="F608" s="3"/>
      <c r="G608" s="3"/>
      <c r="H608" s="3"/>
      <c r="I608" s="3"/>
      <c r="J608" s="32"/>
      <c r="K608" s="32"/>
      <c r="L608" s="27"/>
      <c r="M608" s="33"/>
      <c r="N608" s="32"/>
      <c r="O608" s="33"/>
      <c r="P608" s="32"/>
      <c r="Q608" s="33"/>
      <c r="R608" s="33"/>
      <c r="S608" s="33"/>
      <c r="T608" s="31"/>
    </row>
    <row r="609" spans="1:20" x14ac:dyDescent="0.35">
      <c r="A609" s="3"/>
      <c r="B609" s="58"/>
      <c r="C609" s="59"/>
      <c r="D609" s="3"/>
      <c r="E609" s="3"/>
      <c r="F609" s="3"/>
      <c r="G609" s="3"/>
      <c r="H609" s="3"/>
      <c r="I609" s="3"/>
      <c r="J609" s="32"/>
      <c r="K609" s="32"/>
      <c r="L609" s="27"/>
      <c r="M609" s="33"/>
      <c r="N609" s="32"/>
      <c r="O609" s="33"/>
      <c r="P609" s="32"/>
      <c r="Q609" s="33"/>
      <c r="R609" s="33"/>
      <c r="S609" s="33"/>
      <c r="T609" s="31"/>
    </row>
    <row r="610" spans="1:20" x14ac:dyDescent="0.35">
      <c r="A610" s="3"/>
      <c r="B610" s="58"/>
      <c r="C610" s="59"/>
      <c r="D610" s="3"/>
      <c r="E610" s="3"/>
      <c r="F610" s="3"/>
      <c r="G610" s="3"/>
      <c r="H610" s="3"/>
      <c r="I610" s="3"/>
      <c r="J610" s="32"/>
      <c r="K610" s="32"/>
      <c r="L610" s="27"/>
      <c r="M610" s="33"/>
      <c r="N610" s="32"/>
      <c r="O610" s="33"/>
      <c r="P610" s="32"/>
      <c r="Q610" s="33"/>
      <c r="R610" s="33"/>
      <c r="S610" s="33"/>
      <c r="T610" s="31"/>
    </row>
    <row r="611" spans="1:20" x14ac:dyDescent="0.35">
      <c r="A611" s="3"/>
      <c r="B611" s="58"/>
      <c r="C611" s="59"/>
      <c r="D611" s="3"/>
      <c r="E611" s="3"/>
      <c r="F611" s="3"/>
      <c r="G611" s="3"/>
      <c r="H611" s="3"/>
      <c r="I611" s="3"/>
      <c r="J611" s="32"/>
      <c r="K611" s="32"/>
      <c r="L611" s="27"/>
      <c r="M611" s="33"/>
      <c r="N611" s="32"/>
      <c r="O611" s="33"/>
      <c r="P611" s="32"/>
      <c r="Q611" s="33"/>
      <c r="R611" s="33"/>
      <c r="S611" s="33"/>
      <c r="T611" s="31"/>
    </row>
    <row r="612" spans="1:20" x14ac:dyDescent="0.35">
      <c r="A612" s="3"/>
      <c r="B612" s="58"/>
      <c r="C612" s="59"/>
      <c r="D612" s="3"/>
      <c r="E612" s="3"/>
      <c r="F612" s="3"/>
      <c r="G612" s="3"/>
      <c r="H612" s="3"/>
      <c r="I612" s="3"/>
      <c r="J612" s="32"/>
      <c r="K612" s="32"/>
      <c r="L612" s="27"/>
      <c r="M612" s="33"/>
      <c r="N612" s="32"/>
      <c r="O612" s="33"/>
      <c r="P612" s="32"/>
      <c r="Q612" s="33"/>
      <c r="R612" s="33"/>
      <c r="S612" s="33"/>
      <c r="T612" s="31"/>
    </row>
    <row r="613" spans="1:20" x14ac:dyDescent="0.35">
      <c r="A613" s="3"/>
      <c r="B613" s="58"/>
      <c r="C613" s="59"/>
      <c r="D613" s="3"/>
      <c r="E613" s="3"/>
      <c r="F613" s="3"/>
      <c r="G613" s="3"/>
      <c r="H613" s="3"/>
      <c r="I613" s="3"/>
      <c r="J613" s="32"/>
      <c r="K613" s="32"/>
      <c r="L613" s="27"/>
      <c r="M613" s="33"/>
      <c r="N613" s="32"/>
      <c r="O613" s="33"/>
      <c r="P613" s="32"/>
      <c r="Q613" s="33"/>
      <c r="R613" s="33"/>
      <c r="S613" s="33"/>
      <c r="T613" s="31"/>
    </row>
    <row r="614" spans="1:20" x14ac:dyDescent="0.35">
      <c r="A614" s="3"/>
      <c r="B614" s="58"/>
      <c r="C614" s="59"/>
      <c r="D614" s="3"/>
      <c r="E614" s="3"/>
      <c r="F614" s="3"/>
      <c r="G614" s="3"/>
      <c r="H614" s="3"/>
      <c r="I614" s="3"/>
      <c r="J614" s="32"/>
      <c r="K614" s="32"/>
      <c r="L614" s="27"/>
      <c r="M614" s="33"/>
      <c r="N614" s="32"/>
      <c r="O614" s="33"/>
      <c r="P614" s="32"/>
      <c r="Q614" s="33"/>
      <c r="R614" s="33"/>
      <c r="S614" s="33"/>
      <c r="T614" s="31"/>
    </row>
    <row r="615" spans="1:20" x14ac:dyDescent="0.35">
      <c r="A615" s="3"/>
      <c r="B615" s="58"/>
      <c r="C615" s="59"/>
      <c r="D615" s="3"/>
      <c r="E615" s="3"/>
      <c r="F615" s="3"/>
      <c r="G615" s="3"/>
      <c r="H615" s="3"/>
      <c r="I615" s="3"/>
      <c r="J615" s="32"/>
      <c r="K615" s="32"/>
      <c r="L615" s="27"/>
      <c r="M615" s="33"/>
      <c r="N615" s="32"/>
      <c r="O615" s="33"/>
      <c r="P615" s="32"/>
      <c r="Q615" s="33"/>
      <c r="R615" s="33"/>
      <c r="S615" s="33"/>
      <c r="T615" s="31"/>
    </row>
    <row r="616" spans="1:20" x14ac:dyDescent="0.35">
      <c r="A616" s="3"/>
      <c r="B616" s="58"/>
      <c r="C616" s="59"/>
      <c r="D616" s="3"/>
      <c r="E616" s="3"/>
      <c r="F616" s="3"/>
      <c r="G616" s="3"/>
      <c r="H616" s="3"/>
      <c r="I616" s="3"/>
      <c r="J616" s="32"/>
      <c r="K616" s="32"/>
      <c r="L616" s="27"/>
      <c r="M616" s="33"/>
      <c r="N616" s="32"/>
      <c r="O616" s="33"/>
      <c r="P616" s="32"/>
      <c r="Q616" s="33"/>
      <c r="R616" s="33"/>
      <c r="S616" s="33"/>
      <c r="T616" s="31"/>
    </row>
    <row r="617" spans="1:20" x14ac:dyDescent="0.35">
      <c r="A617" s="3"/>
      <c r="B617" s="58"/>
      <c r="C617" s="59"/>
      <c r="D617" s="3"/>
      <c r="E617" s="3"/>
      <c r="F617" s="3"/>
      <c r="G617" s="3"/>
      <c r="H617" s="3"/>
      <c r="I617" s="3"/>
      <c r="J617" s="32"/>
      <c r="K617" s="32"/>
      <c r="L617" s="27"/>
      <c r="M617" s="33"/>
      <c r="N617" s="32"/>
      <c r="O617" s="33"/>
      <c r="P617" s="32"/>
      <c r="Q617" s="33"/>
      <c r="R617" s="33"/>
      <c r="S617" s="33"/>
      <c r="T617" s="31"/>
    </row>
    <row r="618" spans="1:20" x14ac:dyDescent="0.35">
      <c r="A618" s="3"/>
      <c r="B618" s="58"/>
      <c r="C618" s="59"/>
      <c r="D618" s="3"/>
      <c r="E618" s="3"/>
      <c r="F618" s="3"/>
      <c r="G618" s="3"/>
      <c r="H618" s="3"/>
      <c r="I618" s="3"/>
      <c r="J618" s="32"/>
      <c r="K618" s="32"/>
      <c r="L618" s="27"/>
      <c r="M618" s="33"/>
      <c r="N618" s="32"/>
      <c r="O618" s="33"/>
      <c r="P618" s="32"/>
      <c r="Q618" s="33"/>
      <c r="R618" s="33"/>
      <c r="S618" s="33"/>
      <c r="T618" s="31"/>
    </row>
    <row r="619" spans="1:20" x14ac:dyDescent="0.35">
      <c r="A619" s="3"/>
      <c r="B619" s="58"/>
      <c r="C619" s="59"/>
      <c r="D619" s="3"/>
      <c r="E619" s="3"/>
      <c r="F619" s="3"/>
      <c r="G619" s="3"/>
      <c r="H619" s="3"/>
      <c r="I619" s="3"/>
      <c r="J619" s="32"/>
      <c r="K619" s="32"/>
      <c r="L619" s="27"/>
      <c r="M619" s="33"/>
      <c r="N619" s="32"/>
      <c r="O619" s="33"/>
      <c r="P619" s="32"/>
      <c r="Q619" s="33"/>
      <c r="R619" s="33"/>
      <c r="S619" s="33"/>
      <c r="T619" s="31"/>
    </row>
    <row r="620" spans="1:20" x14ac:dyDescent="0.35">
      <c r="A620" s="3"/>
      <c r="B620" s="58"/>
      <c r="C620" s="59"/>
      <c r="D620" s="3"/>
      <c r="E620" s="3"/>
      <c r="F620" s="3"/>
      <c r="G620" s="3"/>
      <c r="H620" s="3"/>
      <c r="I620" s="3"/>
      <c r="J620" s="32"/>
      <c r="K620" s="32"/>
      <c r="L620" s="27"/>
      <c r="M620" s="33"/>
      <c r="N620" s="32"/>
      <c r="O620" s="33"/>
      <c r="P620" s="32"/>
      <c r="Q620" s="33"/>
      <c r="R620" s="33"/>
      <c r="S620" s="33"/>
      <c r="T620" s="31"/>
    </row>
    <row r="621" spans="1:20" x14ac:dyDescent="0.35">
      <c r="A621" s="3"/>
      <c r="B621" s="58"/>
      <c r="C621" s="59"/>
      <c r="D621" s="3"/>
      <c r="E621" s="3"/>
      <c r="F621" s="3"/>
      <c r="G621" s="3"/>
      <c r="H621" s="3"/>
      <c r="I621" s="3"/>
      <c r="J621" s="32"/>
      <c r="K621" s="32"/>
      <c r="L621" s="27"/>
      <c r="M621" s="33"/>
      <c r="N621" s="32"/>
      <c r="O621" s="33"/>
      <c r="P621" s="32"/>
      <c r="Q621" s="33"/>
      <c r="R621" s="33"/>
      <c r="S621" s="33"/>
      <c r="T621" s="31"/>
    </row>
    <row r="622" spans="1:20" x14ac:dyDescent="0.35">
      <c r="A622" s="3"/>
      <c r="B622" s="58"/>
      <c r="C622" s="59"/>
      <c r="D622" s="3"/>
      <c r="E622" s="3"/>
      <c r="F622" s="3"/>
      <c r="G622" s="3"/>
      <c r="H622" s="3"/>
      <c r="I622" s="3"/>
      <c r="J622" s="32"/>
      <c r="K622" s="32"/>
      <c r="L622" s="27"/>
      <c r="M622" s="33"/>
      <c r="N622" s="32"/>
      <c r="O622" s="33"/>
      <c r="P622" s="32"/>
      <c r="Q622" s="33"/>
      <c r="R622" s="33"/>
      <c r="S622" s="33"/>
      <c r="T622" s="31"/>
    </row>
    <row r="623" spans="1:20" x14ac:dyDescent="0.35">
      <c r="A623" s="3"/>
      <c r="B623" s="58"/>
      <c r="C623" s="59"/>
      <c r="D623" s="3"/>
      <c r="E623" s="3"/>
      <c r="F623" s="3"/>
      <c r="G623" s="3"/>
      <c r="H623" s="3"/>
      <c r="I623" s="3"/>
      <c r="J623" s="32"/>
      <c r="K623" s="32"/>
      <c r="L623" s="27"/>
      <c r="M623" s="33"/>
      <c r="N623" s="32"/>
      <c r="O623" s="33"/>
      <c r="P623" s="32"/>
      <c r="Q623" s="33"/>
      <c r="R623" s="33"/>
      <c r="S623" s="33"/>
      <c r="T623" s="31"/>
    </row>
    <row r="624" spans="1:20" x14ac:dyDescent="0.35">
      <c r="A624" s="3"/>
      <c r="B624" s="58"/>
      <c r="C624" s="59"/>
      <c r="D624" s="3"/>
      <c r="E624" s="3"/>
      <c r="F624" s="3"/>
      <c r="G624" s="3"/>
      <c r="H624" s="3"/>
      <c r="I624" s="3"/>
      <c r="J624" s="32"/>
      <c r="K624" s="32"/>
      <c r="L624" s="27"/>
      <c r="M624" s="33"/>
      <c r="N624" s="32"/>
      <c r="O624" s="33"/>
      <c r="P624" s="32"/>
      <c r="Q624" s="33"/>
      <c r="R624" s="33"/>
      <c r="S624" s="33"/>
      <c r="T624" s="31"/>
    </row>
    <row r="625" spans="1:20" x14ac:dyDescent="0.35">
      <c r="A625" s="3"/>
      <c r="B625" s="58"/>
      <c r="C625" s="59"/>
      <c r="D625" s="3"/>
      <c r="E625" s="3"/>
      <c r="F625" s="3"/>
      <c r="G625" s="3"/>
      <c r="H625" s="3"/>
      <c r="I625" s="3"/>
      <c r="J625" s="32"/>
      <c r="K625" s="32"/>
      <c r="L625" s="27"/>
      <c r="M625" s="33"/>
      <c r="N625" s="32"/>
      <c r="O625" s="33"/>
      <c r="P625" s="32"/>
      <c r="Q625" s="33"/>
      <c r="R625" s="33"/>
      <c r="S625" s="33"/>
      <c r="T625" s="31"/>
    </row>
    <row r="626" spans="1:20" x14ac:dyDescent="0.35">
      <c r="A626" s="3"/>
      <c r="B626" s="58"/>
      <c r="C626" s="59"/>
      <c r="D626" s="3"/>
      <c r="E626" s="3"/>
      <c r="F626" s="3"/>
      <c r="G626" s="3"/>
      <c r="H626" s="3"/>
      <c r="I626" s="3"/>
      <c r="J626" s="32"/>
      <c r="K626" s="32"/>
      <c r="L626" s="27"/>
      <c r="M626" s="33"/>
      <c r="N626" s="32"/>
      <c r="O626" s="33"/>
      <c r="P626" s="32"/>
      <c r="Q626" s="33"/>
      <c r="R626" s="33"/>
      <c r="S626" s="33"/>
      <c r="T626" s="31"/>
    </row>
    <row r="627" spans="1:20" x14ac:dyDescent="0.35">
      <c r="A627" s="3"/>
      <c r="B627" s="58"/>
      <c r="C627" s="59"/>
      <c r="D627" s="3"/>
      <c r="E627" s="3"/>
      <c r="F627" s="3"/>
      <c r="G627" s="3"/>
      <c r="H627" s="3"/>
      <c r="I627" s="3"/>
      <c r="J627" s="32"/>
      <c r="K627" s="32"/>
      <c r="L627" s="27"/>
      <c r="M627" s="33"/>
      <c r="N627" s="32"/>
      <c r="O627" s="33"/>
      <c r="P627" s="32"/>
      <c r="Q627" s="33"/>
      <c r="R627" s="33"/>
      <c r="S627" s="33"/>
      <c r="T627" s="31"/>
    </row>
    <row r="628" spans="1:20" x14ac:dyDescent="0.35">
      <c r="A628" s="3"/>
      <c r="B628" s="58"/>
      <c r="C628" s="59"/>
      <c r="D628" s="3"/>
      <c r="E628" s="3"/>
      <c r="F628" s="3"/>
      <c r="G628" s="3"/>
      <c r="H628" s="3"/>
      <c r="I628" s="3"/>
      <c r="J628" s="32"/>
      <c r="K628" s="32"/>
      <c r="L628" s="27"/>
      <c r="M628" s="33"/>
      <c r="N628" s="32"/>
      <c r="O628" s="33"/>
      <c r="P628" s="32"/>
      <c r="Q628" s="33"/>
      <c r="R628" s="33"/>
      <c r="S628" s="33"/>
      <c r="T628" s="31"/>
    </row>
    <row r="629" spans="1:20" x14ac:dyDescent="0.35">
      <c r="A629" s="3"/>
      <c r="B629" s="58"/>
      <c r="C629" s="59"/>
      <c r="D629" s="3"/>
      <c r="E629" s="3"/>
      <c r="F629" s="3"/>
      <c r="G629" s="3"/>
      <c r="H629" s="3"/>
      <c r="I629" s="3"/>
      <c r="J629" s="32"/>
      <c r="K629" s="32"/>
      <c r="L629" s="27"/>
      <c r="M629" s="33"/>
      <c r="N629" s="32"/>
      <c r="O629" s="33"/>
      <c r="P629" s="32"/>
      <c r="Q629" s="33"/>
      <c r="R629" s="33"/>
      <c r="S629" s="33"/>
      <c r="T629" s="31"/>
    </row>
    <row r="630" spans="1:20" x14ac:dyDescent="0.35">
      <c r="A630" s="3"/>
      <c r="B630" s="58"/>
      <c r="C630" s="59"/>
      <c r="D630" s="3"/>
      <c r="E630" s="3"/>
      <c r="F630" s="3"/>
      <c r="G630" s="3"/>
      <c r="H630" s="3"/>
      <c r="I630" s="3"/>
      <c r="J630" s="32"/>
      <c r="K630" s="32"/>
      <c r="L630" s="27"/>
      <c r="M630" s="33"/>
      <c r="N630" s="32"/>
      <c r="O630" s="33"/>
      <c r="P630" s="32"/>
      <c r="Q630" s="33"/>
      <c r="R630" s="33"/>
      <c r="S630" s="33"/>
      <c r="T630" s="31"/>
    </row>
    <row r="631" spans="1:20" x14ac:dyDescent="0.35">
      <c r="A631" s="3"/>
      <c r="B631" s="58"/>
      <c r="C631" s="59"/>
      <c r="D631" s="3"/>
      <c r="E631" s="3"/>
      <c r="F631" s="3"/>
      <c r="G631" s="3"/>
      <c r="H631" s="3"/>
      <c r="I631" s="3"/>
      <c r="J631" s="32"/>
      <c r="K631" s="32"/>
      <c r="L631" s="27"/>
      <c r="M631" s="33"/>
      <c r="N631" s="32"/>
      <c r="O631" s="33"/>
      <c r="P631" s="32"/>
      <c r="Q631" s="33"/>
      <c r="R631" s="33"/>
      <c r="S631" s="33"/>
      <c r="T631" s="31"/>
    </row>
    <row r="632" spans="1:20" x14ac:dyDescent="0.35">
      <c r="A632" s="3"/>
      <c r="B632" s="58"/>
      <c r="C632" s="59"/>
      <c r="D632" s="3"/>
      <c r="E632" s="3"/>
      <c r="F632" s="3"/>
      <c r="G632" s="3"/>
      <c r="H632" s="3"/>
      <c r="I632" s="3"/>
      <c r="J632" s="32"/>
      <c r="K632" s="32"/>
      <c r="L632" s="27"/>
      <c r="M632" s="33"/>
      <c r="N632" s="32"/>
      <c r="O632" s="33"/>
      <c r="P632" s="32"/>
      <c r="Q632" s="33"/>
      <c r="R632" s="33"/>
      <c r="S632" s="33"/>
      <c r="T632" s="31"/>
    </row>
    <row r="633" spans="1:20" x14ac:dyDescent="0.35">
      <c r="A633" s="3"/>
      <c r="B633" s="58"/>
      <c r="C633" s="59"/>
      <c r="D633" s="3"/>
      <c r="E633" s="3"/>
      <c r="F633" s="3"/>
      <c r="G633" s="3"/>
      <c r="H633" s="3"/>
      <c r="I633" s="3"/>
      <c r="J633" s="32"/>
      <c r="K633" s="32"/>
      <c r="L633" s="27"/>
      <c r="M633" s="33"/>
      <c r="N633" s="32"/>
      <c r="O633" s="33"/>
      <c r="P633" s="32"/>
      <c r="Q633" s="33"/>
      <c r="R633" s="33"/>
      <c r="S633" s="33"/>
      <c r="T633" s="31"/>
    </row>
    <row r="634" spans="1:20" x14ac:dyDescent="0.35">
      <c r="A634" s="3"/>
      <c r="B634" s="58"/>
      <c r="C634" s="59"/>
      <c r="D634" s="3"/>
      <c r="E634" s="3"/>
      <c r="F634" s="3"/>
      <c r="G634" s="3"/>
      <c r="H634" s="3"/>
      <c r="I634" s="3"/>
      <c r="J634" s="32"/>
      <c r="K634" s="32"/>
      <c r="L634" s="27"/>
      <c r="M634" s="33"/>
      <c r="N634" s="32"/>
      <c r="O634" s="33"/>
      <c r="P634" s="32"/>
      <c r="Q634" s="33"/>
      <c r="R634" s="33"/>
      <c r="S634" s="33"/>
      <c r="T634" s="31"/>
    </row>
    <row r="635" spans="1:20" x14ac:dyDescent="0.35">
      <c r="A635" s="3"/>
      <c r="B635" s="58"/>
      <c r="C635" s="59"/>
      <c r="D635" s="3"/>
      <c r="E635" s="3"/>
      <c r="F635" s="3"/>
      <c r="G635" s="3"/>
      <c r="H635" s="3"/>
      <c r="I635" s="3"/>
      <c r="J635" s="32"/>
      <c r="K635" s="32"/>
      <c r="L635" s="27"/>
      <c r="M635" s="33"/>
      <c r="N635" s="32"/>
      <c r="O635" s="33"/>
      <c r="P635" s="32"/>
      <c r="Q635" s="33"/>
      <c r="R635" s="33"/>
      <c r="S635" s="33"/>
      <c r="T635" s="31"/>
    </row>
    <row r="636" spans="1:20" x14ac:dyDescent="0.35">
      <c r="A636" s="3"/>
      <c r="B636" s="58"/>
      <c r="C636" s="59"/>
      <c r="D636" s="3"/>
      <c r="E636" s="3"/>
      <c r="F636" s="3"/>
      <c r="G636" s="3"/>
      <c r="H636" s="3"/>
      <c r="I636" s="3"/>
      <c r="J636" s="32"/>
      <c r="K636" s="32"/>
      <c r="L636" s="27"/>
      <c r="M636" s="33"/>
      <c r="N636" s="32"/>
      <c r="O636" s="33"/>
      <c r="P636" s="32"/>
      <c r="Q636" s="33"/>
      <c r="R636" s="33"/>
      <c r="S636" s="33"/>
      <c r="T636" s="31"/>
    </row>
    <row r="637" spans="1:20" x14ac:dyDescent="0.35">
      <c r="A637" s="3"/>
      <c r="B637" s="58"/>
      <c r="C637" s="59"/>
      <c r="D637" s="3"/>
      <c r="E637" s="3"/>
      <c r="F637" s="3"/>
      <c r="G637" s="3"/>
      <c r="H637" s="3"/>
      <c r="I637" s="3"/>
      <c r="J637" s="32"/>
      <c r="K637" s="32"/>
      <c r="L637" s="27"/>
      <c r="M637" s="33"/>
      <c r="N637" s="32"/>
      <c r="O637" s="33"/>
      <c r="P637" s="32"/>
      <c r="Q637" s="33"/>
      <c r="R637" s="33"/>
      <c r="S637" s="33"/>
      <c r="T637" s="31"/>
    </row>
    <row r="638" spans="1:20" x14ac:dyDescent="0.35">
      <c r="A638" s="3"/>
      <c r="B638" s="58"/>
      <c r="C638" s="59"/>
      <c r="D638" s="3"/>
      <c r="E638" s="3"/>
      <c r="F638" s="3"/>
      <c r="G638" s="3"/>
      <c r="H638" s="3"/>
      <c r="I638" s="3"/>
      <c r="J638" s="32"/>
      <c r="K638" s="32"/>
      <c r="L638" s="27"/>
      <c r="M638" s="33"/>
      <c r="N638" s="32"/>
      <c r="O638" s="33"/>
      <c r="P638" s="32"/>
      <c r="Q638" s="33"/>
      <c r="R638" s="33"/>
      <c r="S638" s="33"/>
      <c r="T638" s="31"/>
    </row>
    <row r="639" spans="1:20" x14ac:dyDescent="0.35">
      <c r="A639" s="3"/>
      <c r="B639" s="58"/>
      <c r="C639" s="59"/>
      <c r="D639" s="3"/>
      <c r="E639" s="3"/>
      <c r="F639" s="3"/>
      <c r="G639" s="3"/>
      <c r="H639" s="3"/>
      <c r="I639" s="3"/>
      <c r="J639" s="32"/>
      <c r="K639" s="32"/>
      <c r="L639" s="27"/>
      <c r="M639" s="33"/>
      <c r="N639" s="32"/>
      <c r="O639" s="33"/>
      <c r="P639" s="32"/>
      <c r="Q639" s="33"/>
      <c r="R639" s="33"/>
      <c r="S639" s="33"/>
      <c r="T639" s="31"/>
    </row>
    <row r="640" spans="1:20" x14ac:dyDescent="0.35">
      <c r="A640" s="3"/>
      <c r="B640" s="58"/>
      <c r="C640" s="59"/>
      <c r="D640" s="3"/>
      <c r="E640" s="3"/>
      <c r="F640" s="3"/>
      <c r="G640" s="3"/>
      <c r="H640" s="3"/>
      <c r="I640" s="3"/>
      <c r="J640" s="32"/>
      <c r="K640" s="32"/>
      <c r="L640" s="27"/>
      <c r="M640" s="33"/>
      <c r="N640" s="32"/>
      <c r="O640" s="33"/>
      <c r="P640" s="32"/>
      <c r="Q640" s="33"/>
      <c r="R640" s="33"/>
      <c r="S640" s="33"/>
      <c r="T640" s="31"/>
    </row>
    <row r="641" spans="1:20" x14ac:dyDescent="0.35">
      <c r="A641" s="3"/>
      <c r="B641" s="58"/>
      <c r="C641" s="59"/>
      <c r="D641" s="3"/>
      <c r="E641" s="3"/>
      <c r="F641" s="3"/>
      <c r="G641" s="3"/>
      <c r="H641" s="3"/>
      <c r="I641" s="3"/>
      <c r="J641" s="32"/>
      <c r="K641" s="32"/>
      <c r="L641" s="27"/>
      <c r="M641" s="33"/>
      <c r="N641" s="32"/>
      <c r="O641" s="33"/>
      <c r="P641" s="32"/>
      <c r="Q641" s="33"/>
      <c r="R641" s="33"/>
      <c r="S641" s="33"/>
      <c r="T641" s="31"/>
    </row>
    <row r="642" spans="1:20" x14ac:dyDescent="0.35">
      <c r="A642" s="3"/>
      <c r="B642" s="58"/>
      <c r="C642" s="59"/>
      <c r="D642" s="3"/>
      <c r="E642" s="3"/>
      <c r="F642" s="3"/>
      <c r="G642" s="3"/>
      <c r="H642" s="3"/>
      <c r="I642" s="3"/>
      <c r="J642" s="32"/>
      <c r="K642" s="32"/>
      <c r="L642" s="27"/>
      <c r="M642" s="33"/>
      <c r="N642" s="32"/>
      <c r="O642" s="33"/>
      <c r="P642" s="32"/>
      <c r="Q642" s="33"/>
      <c r="R642" s="33"/>
      <c r="S642" s="33"/>
      <c r="T642" s="31"/>
    </row>
    <row r="643" spans="1:20" x14ac:dyDescent="0.35">
      <c r="A643" s="3"/>
      <c r="B643" s="58"/>
      <c r="C643" s="59"/>
      <c r="D643" s="3"/>
      <c r="E643" s="3"/>
      <c r="F643" s="3"/>
      <c r="G643" s="3"/>
      <c r="H643" s="3"/>
      <c r="I643" s="3"/>
      <c r="J643" s="32"/>
      <c r="K643" s="32"/>
      <c r="L643" s="27"/>
      <c r="M643" s="33"/>
      <c r="N643" s="32"/>
      <c r="O643" s="33"/>
      <c r="P643" s="32"/>
      <c r="Q643" s="33"/>
      <c r="R643" s="33"/>
      <c r="S643" s="33"/>
      <c r="T643" s="31"/>
    </row>
    <row r="644" spans="1:20" x14ac:dyDescent="0.35">
      <c r="A644" s="3"/>
      <c r="B644" s="58"/>
      <c r="C644" s="59"/>
      <c r="D644" s="3"/>
      <c r="E644" s="3"/>
      <c r="F644" s="3"/>
      <c r="G644" s="3"/>
      <c r="H644" s="3"/>
      <c r="I644" s="3"/>
      <c r="J644" s="32"/>
      <c r="K644" s="32"/>
      <c r="L644" s="27"/>
      <c r="M644" s="33"/>
      <c r="N644" s="32"/>
      <c r="O644" s="33"/>
      <c r="P644" s="32"/>
      <c r="Q644" s="33"/>
      <c r="R644" s="33"/>
      <c r="S644" s="33"/>
      <c r="T644" s="31"/>
    </row>
    <row r="645" spans="1:20" x14ac:dyDescent="0.35">
      <c r="A645" s="3"/>
      <c r="B645" s="58"/>
      <c r="C645" s="59"/>
      <c r="D645" s="3"/>
      <c r="E645" s="3"/>
      <c r="F645" s="3"/>
      <c r="G645" s="3"/>
      <c r="H645" s="3"/>
      <c r="I645" s="3"/>
      <c r="J645" s="32"/>
      <c r="K645" s="32"/>
      <c r="L645" s="27"/>
      <c r="M645" s="33"/>
      <c r="N645" s="32"/>
      <c r="O645" s="33"/>
      <c r="P645" s="32"/>
      <c r="Q645" s="33"/>
      <c r="R645" s="33"/>
      <c r="S645" s="33"/>
      <c r="T645" s="31"/>
    </row>
    <row r="646" spans="1:20" x14ac:dyDescent="0.35">
      <c r="A646" s="3"/>
      <c r="B646" s="58"/>
      <c r="C646" s="59"/>
      <c r="D646" s="3"/>
      <c r="E646" s="3"/>
      <c r="F646" s="3"/>
      <c r="G646" s="3"/>
      <c r="H646" s="3"/>
      <c r="I646" s="3"/>
      <c r="J646" s="32"/>
      <c r="K646" s="32"/>
      <c r="L646" s="27"/>
      <c r="M646" s="33"/>
      <c r="N646" s="32"/>
      <c r="O646" s="33"/>
      <c r="P646" s="32"/>
      <c r="Q646" s="33"/>
      <c r="R646" s="33"/>
      <c r="S646" s="33"/>
      <c r="T646" s="31"/>
    </row>
    <row r="647" spans="1:20" x14ac:dyDescent="0.35">
      <c r="A647" s="3"/>
      <c r="B647" s="58"/>
      <c r="C647" s="59"/>
      <c r="D647" s="3"/>
      <c r="E647" s="3"/>
      <c r="F647" s="3"/>
      <c r="G647" s="3"/>
      <c r="H647" s="3"/>
      <c r="I647" s="3"/>
      <c r="J647" s="32"/>
      <c r="K647" s="32"/>
      <c r="L647" s="27"/>
      <c r="M647" s="33"/>
      <c r="N647" s="32"/>
      <c r="O647" s="33"/>
      <c r="P647" s="32"/>
      <c r="Q647" s="33"/>
      <c r="R647" s="33"/>
      <c r="S647" s="33"/>
      <c r="T647" s="31"/>
    </row>
    <row r="648" spans="1:20" x14ac:dyDescent="0.35">
      <c r="A648" s="3"/>
      <c r="B648" s="58"/>
      <c r="C648" s="59"/>
      <c r="D648" s="3"/>
      <c r="E648" s="3"/>
      <c r="F648" s="3"/>
      <c r="G648" s="3"/>
      <c r="H648" s="3"/>
      <c r="I648" s="3"/>
      <c r="J648" s="32"/>
      <c r="K648" s="32"/>
      <c r="L648" s="27"/>
      <c r="M648" s="33"/>
      <c r="N648" s="32"/>
      <c r="O648" s="33"/>
      <c r="P648" s="32"/>
      <c r="Q648" s="33"/>
      <c r="R648" s="33"/>
      <c r="S648" s="33"/>
      <c r="T648" s="31"/>
    </row>
    <row r="649" spans="1:20" x14ac:dyDescent="0.35">
      <c r="A649" s="3"/>
      <c r="B649" s="58"/>
      <c r="C649" s="59"/>
      <c r="D649" s="3"/>
      <c r="E649" s="3"/>
      <c r="F649" s="3"/>
      <c r="G649" s="3"/>
      <c r="H649" s="3"/>
      <c r="I649" s="3"/>
      <c r="J649" s="32"/>
      <c r="K649" s="32"/>
      <c r="L649" s="27"/>
      <c r="M649" s="33"/>
      <c r="N649" s="32"/>
      <c r="O649" s="33"/>
      <c r="P649" s="32"/>
      <c r="Q649" s="33"/>
      <c r="R649" s="33"/>
      <c r="S649" s="33"/>
      <c r="T649" s="31"/>
    </row>
    <row r="650" spans="1:20" x14ac:dyDescent="0.35">
      <c r="A650" s="3"/>
      <c r="B650" s="58"/>
      <c r="C650" s="59"/>
      <c r="D650" s="3"/>
      <c r="E650" s="3"/>
      <c r="F650" s="3"/>
      <c r="G650" s="3"/>
      <c r="H650" s="3"/>
      <c r="I650" s="3"/>
      <c r="J650" s="32"/>
      <c r="K650" s="32"/>
      <c r="L650" s="27"/>
      <c r="M650" s="33"/>
      <c r="N650" s="32"/>
      <c r="O650" s="33"/>
      <c r="P650" s="32"/>
      <c r="Q650" s="33"/>
      <c r="R650" s="33"/>
      <c r="S650" s="33"/>
      <c r="T650" s="31"/>
    </row>
    <row r="651" spans="1:20" x14ac:dyDescent="0.35">
      <c r="A651" s="3"/>
      <c r="B651" s="58"/>
      <c r="C651" s="59"/>
      <c r="D651" s="3"/>
      <c r="E651" s="3"/>
      <c r="F651" s="3"/>
      <c r="G651" s="3"/>
      <c r="H651" s="3"/>
      <c r="I651" s="3"/>
      <c r="J651" s="32"/>
      <c r="K651" s="32"/>
      <c r="L651" s="27"/>
      <c r="M651" s="33"/>
      <c r="N651" s="32"/>
      <c r="O651" s="33"/>
      <c r="P651" s="32"/>
      <c r="Q651" s="33"/>
      <c r="R651" s="33"/>
      <c r="S651" s="33"/>
      <c r="T651" s="31"/>
    </row>
    <row r="652" spans="1:20" x14ac:dyDescent="0.35">
      <c r="A652" s="3"/>
      <c r="B652" s="58"/>
      <c r="C652" s="59"/>
      <c r="D652" s="3"/>
      <c r="E652" s="3"/>
      <c r="F652" s="3"/>
      <c r="G652" s="3"/>
      <c r="H652" s="3"/>
      <c r="I652" s="3"/>
      <c r="J652" s="32"/>
      <c r="K652" s="32"/>
      <c r="L652" s="27"/>
      <c r="M652" s="33"/>
      <c r="N652" s="32"/>
      <c r="O652" s="33"/>
      <c r="P652" s="32"/>
      <c r="Q652" s="33"/>
      <c r="R652" s="33"/>
      <c r="S652" s="33"/>
      <c r="T652" s="31"/>
    </row>
    <row r="653" spans="1:20" x14ac:dyDescent="0.35">
      <c r="A653" s="3"/>
      <c r="B653" s="58"/>
      <c r="C653" s="59"/>
      <c r="D653" s="3"/>
      <c r="E653" s="3"/>
      <c r="F653" s="3"/>
      <c r="G653" s="3"/>
      <c r="H653" s="3"/>
      <c r="I653" s="3"/>
      <c r="J653" s="32"/>
      <c r="K653" s="32"/>
      <c r="L653" s="27"/>
      <c r="M653" s="33"/>
      <c r="N653" s="32"/>
      <c r="O653" s="33"/>
      <c r="P653" s="32"/>
      <c r="Q653" s="33"/>
      <c r="R653" s="33"/>
      <c r="S653" s="33"/>
      <c r="T653" s="31"/>
    </row>
    <row r="654" spans="1:20" x14ac:dyDescent="0.35">
      <c r="A654" s="3"/>
      <c r="B654" s="58"/>
      <c r="C654" s="59"/>
      <c r="D654" s="3"/>
      <c r="E654" s="3"/>
      <c r="F654" s="3"/>
      <c r="G654" s="3"/>
      <c r="H654" s="3"/>
      <c r="I654" s="3"/>
      <c r="J654" s="32"/>
      <c r="K654" s="32"/>
      <c r="L654" s="27"/>
      <c r="M654" s="33"/>
      <c r="N654" s="32"/>
      <c r="O654" s="33"/>
      <c r="P654" s="32"/>
      <c r="Q654" s="33"/>
      <c r="R654" s="33"/>
      <c r="S654" s="33"/>
      <c r="T654" s="31"/>
    </row>
    <row r="655" spans="1:20" x14ac:dyDescent="0.35">
      <c r="A655" s="3"/>
      <c r="B655" s="58"/>
      <c r="C655" s="59"/>
      <c r="D655" s="3"/>
      <c r="E655" s="3"/>
      <c r="F655" s="3"/>
      <c r="G655" s="3"/>
      <c r="H655" s="3"/>
      <c r="I655" s="3"/>
      <c r="J655" s="32"/>
      <c r="K655" s="32"/>
      <c r="L655" s="27"/>
      <c r="M655" s="33"/>
      <c r="N655" s="32"/>
      <c r="O655" s="33"/>
      <c r="P655" s="32"/>
      <c r="Q655" s="33"/>
      <c r="R655" s="33"/>
      <c r="S655" s="33"/>
      <c r="T655" s="31"/>
    </row>
    <row r="656" spans="1:20" x14ac:dyDescent="0.35">
      <c r="A656" s="3"/>
      <c r="B656" s="58"/>
      <c r="C656" s="59"/>
      <c r="D656" s="3"/>
      <c r="E656" s="3"/>
      <c r="F656" s="3"/>
      <c r="G656" s="3"/>
      <c r="H656" s="3"/>
      <c r="I656" s="3"/>
      <c r="J656" s="32"/>
      <c r="K656" s="32"/>
      <c r="L656" s="27"/>
      <c r="M656" s="33"/>
      <c r="N656" s="32"/>
      <c r="O656" s="33"/>
      <c r="P656" s="32"/>
      <c r="Q656" s="33"/>
      <c r="R656" s="33"/>
      <c r="S656" s="33"/>
      <c r="T656" s="31"/>
    </row>
    <row r="657" spans="1:20" x14ac:dyDescent="0.35">
      <c r="A657" s="3"/>
      <c r="B657" s="58"/>
      <c r="C657" s="59"/>
      <c r="D657" s="3"/>
      <c r="E657" s="3"/>
      <c r="F657" s="3"/>
      <c r="G657" s="3"/>
      <c r="H657" s="3"/>
      <c r="I657" s="3"/>
      <c r="J657" s="32"/>
      <c r="K657" s="32"/>
      <c r="L657" s="27"/>
      <c r="M657" s="33"/>
      <c r="N657" s="32"/>
      <c r="O657" s="33"/>
      <c r="P657" s="32"/>
      <c r="Q657" s="33"/>
      <c r="R657" s="33"/>
      <c r="S657" s="33"/>
      <c r="T657" s="31"/>
    </row>
    <row r="658" spans="1:20" x14ac:dyDescent="0.35">
      <c r="A658" s="3"/>
      <c r="B658" s="58"/>
      <c r="C658" s="59"/>
      <c r="D658" s="3"/>
      <c r="E658" s="3"/>
      <c r="F658" s="3"/>
      <c r="G658" s="3"/>
      <c r="H658" s="3"/>
      <c r="I658" s="3"/>
      <c r="J658" s="32"/>
      <c r="K658" s="32"/>
      <c r="L658" s="27"/>
      <c r="M658" s="33"/>
      <c r="N658" s="32"/>
      <c r="O658" s="33"/>
      <c r="P658" s="32"/>
      <c r="Q658" s="33"/>
      <c r="R658" s="33"/>
      <c r="S658" s="33"/>
      <c r="T658" s="31"/>
    </row>
    <row r="659" spans="1:20" x14ac:dyDescent="0.35">
      <c r="A659" s="3"/>
      <c r="B659" s="58"/>
      <c r="C659" s="59"/>
      <c r="D659" s="3"/>
      <c r="E659" s="3"/>
      <c r="F659" s="3"/>
      <c r="G659" s="3"/>
      <c r="H659" s="3"/>
      <c r="I659" s="3"/>
      <c r="J659" s="32"/>
      <c r="K659" s="32"/>
      <c r="L659" s="27"/>
      <c r="M659" s="33"/>
      <c r="N659" s="32"/>
      <c r="O659" s="33"/>
      <c r="P659" s="32"/>
      <c r="Q659" s="33"/>
      <c r="R659" s="33"/>
      <c r="S659" s="33"/>
      <c r="T659" s="31"/>
    </row>
    <row r="660" spans="1:20" x14ac:dyDescent="0.35">
      <c r="A660" s="3"/>
      <c r="B660" s="58"/>
      <c r="C660" s="59"/>
      <c r="D660" s="3"/>
      <c r="E660" s="3"/>
      <c r="F660" s="3"/>
      <c r="G660" s="3"/>
      <c r="H660" s="3"/>
      <c r="I660" s="3"/>
      <c r="J660" s="32"/>
      <c r="K660" s="32"/>
      <c r="L660" s="27"/>
      <c r="M660" s="33"/>
      <c r="N660" s="32"/>
      <c r="O660" s="33"/>
      <c r="P660" s="32"/>
      <c r="Q660" s="33"/>
      <c r="R660" s="33"/>
      <c r="S660" s="33"/>
      <c r="T660" s="31"/>
    </row>
    <row r="661" spans="1:20" x14ac:dyDescent="0.35">
      <c r="A661" s="3"/>
      <c r="B661" s="58"/>
      <c r="C661" s="59"/>
      <c r="D661" s="3"/>
      <c r="E661" s="3"/>
      <c r="F661" s="3"/>
      <c r="G661" s="3"/>
      <c r="H661" s="3"/>
      <c r="I661" s="3"/>
      <c r="J661" s="32"/>
      <c r="K661" s="32"/>
      <c r="L661" s="27"/>
      <c r="M661" s="33"/>
      <c r="N661" s="32"/>
      <c r="O661" s="33"/>
      <c r="P661" s="32"/>
      <c r="Q661" s="33"/>
      <c r="R661" s="33"/>
      <c r="S661" s="33"/>
      <c r="T661" s="31"/>
    </row>
    <row r="662" spans="1:20" x14ac:dyDescent="0.35">
      <c r="A662" s="3"/>
      <c r="B662" s="58"/>
      <c r="C662" s="59"/>
      <c r="D662" s="3"/>
      <c r="E662" s="3"/>
      <c r="F662" s="3"/>
      <c r="G662" s="3"/>
      <c r="H662" s="3"/>
      <c r="I662" s="3"/>
      <c r="J662" s="32"/>
      <c r="K662" s="32"/>
      <c r="L662" s="27"/>
      <c r="M662" s="33"/>
      <c r="N662" s="32"/>
      <c r="O662" s="33"/>
      <c r="P662" s="32"/>
      <c r="Q662" s="33"/>
      <c r="R662" s="33"/>
      <c r="S662" s="33"/>
      <c r="T662" s="31"/>
    </row>
    <row r="663" spans="1:20" x14ac:dyDescent="0.35">
      <c r="A663" s="3"/>
      <c r="B663" s="58"/>
      <c r="C663" s="59"/>
      <c r="D663" s="3"/>
      <c r="E663" s="3"/>
      <c r="F663" s="3"/>
      <c r="G663" s="3"/>
      <c r="H663" s="3"/>
      <c r="I663" s="3"/>
      <c r="J663" s="32"/>
      <c r="K663" s="32"/>
      <c r="L663" s="27"/>
      <c r="M663" s="33"/>
      <c r="N663" s="32"/>
      <c r="O663" s="33"/>
      <c r="P663" s="32"/>
      <c r="Q663" s="33"/>
      <c r="R663" s="33"/>
      <c r="S663" s="33"/>
      <c r="T663" s="31"/>
    </row>
    <row r="664" spans="1:20" x14ac:dyDescent="0.35">
      <c r="A664" s="3"/>
      <c r="B664" s="58"/>
      <c r="C664" s="59"/>
      <c r="D664" s="3"/>
      <c r="E664" s="3"/>
      <c r="F664" s="3"/>
      <c r="G664" s="3"/>
      <c r="H664" s="3"/>
      <c r="I664" s="3"/>
      <c r="J664" s="32"/>
      <c r="K664" s="32"/>
      <c r="L664" s="27"/>
      <c r="M664" s="33"/>
      <c r="N664" s="32"/>
      <c r="O664" s="33"/>
      <c r="P664" s="32"/>
      <c r="Q664" s="33"/>
      <c r="R664" s="33"/>
      <c r="S664" s="33"/>
      <c r="T664" s="31"/>
    </row>
    <row r="665" spans="1:20" x14ac:dyDescent="0.35">
      <c r="A665" s="3"/>
      <c r="B665" s="58"/>
      <c r="C665" s="59"/>
      <c r="D665" s="3"/>
      <c r="E665" s="3"/>
      <c r="F665" s="3"/>
      <c r="G665" s="3"/>
      <c r="H665" s="3"/>
      <c r="I665" s="3"/>
      <c r="J665" s="32"/>
      <c r="K665" s="32"/>
      <c r="L665" s="27"/>
      <c r="M665" s="33"/>
      <c r="N665" s="32"/>
      <c r="O665" s="33"/>
      <c r="P665" s="32"/>
      <c r="Q665" s="33"/>
      <c r="R665" s="33"/>
      <c r="S665" s="33"/>
      <c r="T665" s="31"/>
    </row>
    <row r="666" spans="1:20" x14ac:dyDescent="0.35">
      <c r="A666" s="3"/>
      <c r="B666" s="58"/>
      <c r="C666" s="59"/>
      <c r="D666" s="3"/>
      <c r="E666" s="3"/>
      <c r="F666" s="3"/>
      <c r="G666" s="3"/>
      <c r="H666" s="3"/>
      <c r="I666" s="3"/>
      <c r="J666" s="32"/>
      <c r="K666" s="32"/>
      <c r="L666" s="27"/>
      <c r="M666" s="33"/>
      <c r="N666" s="32"/>
      <c r="O666" s="33"/>
      <c r="P666" s="32"/>
      <c r="Q666" s="33"/>
      <c r="R666" s="33"/>
      <c r="S666" s="33"/>
      <c r="T666" s="31"/>
    </row>
    <row r="667" spans="1:20" x14ac:dyDescent="0.35">
      <c r="A667" s="3"/>
      <c r="B667" s="58"/>
      <c r="C667" s="59"/>
      <c r="D667" s="3"/>
      <c r="E667" s="3"/>
      <c r="F667" s="3"/>
      <c r="G667" s="3"/>
      <c r="H667" s="3"/>
      <c r="I667" s="3"/>
      <c r="J667" s="32"/>
      <c r="K667" s="32"/>
      <c r="L667" s="27"/>
      <c r="M667" s="33"/>
      <c r="N667" s="32"/>
      <c r="O667" s="33"/>
      <c r="P667" s="32"/>
      <c r="Q667" s="33"/>
      <c r="R667" s="33"/>
      <c r="S667" s="33"/>
      <c r="T667" s="31"/>
    </row>
    <row r="668" spans="1:20" x14ac:dyDescent="0.35">
      <c r="A668" s="3"/>
      <c r="B668" s="58"/>
      <c r="C668" s="59"/>
      <c r="D668" s="3"/>
      <c r="E668" s="3"/>
      <c r="F668" s="3"/>
      <c r="G668" s="3"/>
      <c r="H668" s="3"/>
      <c r="I668" s="3"/>
      <c r="J668" s="32"/>
      <c r="K668" s="32"/>
      <c r="L668" s="27"/>
      <c r="M668" s="33"/>
      <c r="N668" s="32"/>
      <c r="O668" s="33"/>
      <c r="P668" s="32"/>
      <c r="Q668" s="33"/>
      <c r="R668" s="33"/>
      <c r="S668" s="33"/>
      <c r="T668" s="31"/>
    </row>
    <row r="669" spans="1:20" x14ac:dyDescent="0.35">
      <c r="A669" s="3"/>
      <c r="B669" s="58"/>
      <c r="C669" s="59"/>
      <c r="D669" s="3"/>
      <c r="E669" s="3"/>
      <c r="F669" s="3"/>
      <c r="G669" s="3"/>
      <c r="H669" s="3"/>
      <c r="I669" s="3"/>
      <c r="J669" s="32"/>
      <c r="K669" s="32"/>
      <c r="L669" s="27"/>
      <c r="M669" s="33"/>
      <c r="N669" s="32"/>
      <c r="O669" s="33"/>
      <c r="P669" s="32"/>
      <c r="Q669" s="33"/>
      <c r="R669" s="33"/>
      <c r="S669" s="33"/>
      <c r="T669" s="31"/>
    </row>
    <row r="670" spans="1:20" x14ac:dyDescent="0.35">
      <c r="A670" s="3"/>
      <c r="B670" s="58"/>
      <c r="C670" s="59"/>
      <c r="D670" s="3"/>
      <c r="E670" s="3"/>
      <c r="F670" s="3"/>
      <c r="G670" s="3"/>
      <c r="H670" s="3"/>
      <c r="I670" s="3"/>
      <c r="J670" s="32"/>
      <c r="K670" s="32"/>
      <c r="L670" s="27"/>
      <c r="M670" s="33"/>
      <c r="N670" s="32"/>
      <c r="O670" s="33"/>
      <c r="P670" s="32"/>
      <c r="Q670" s="33"/>
      <c r="R670" s="33"/>
      <c r="S670" s="33"/>
      <c r="T670" s="31"/>
    </row>
    <row r="671" spans="1:20" x14ac:dyDescent="0.35">
      <c r="A671" s="3"/>
      <c r="B671" s="58"/>
      <c r="C671" s="59"/>
      <c r="D671" s="3"/>
      <c r="E671" s="3"/>
      <c r="F671" s="3"/>
      <c r="G671" s="3"/>
      <c r="H671" s="3"/>
      <c r="I671" s="3"/>
      <c r="J671" s="32"/>
      <c r="K671" s="32"/>
      <c r="L671" s="27"/>
      <c r="M671" s="33"/>
      <c r="N671" s="32"/>
      <c r="O671" s="33"/>
      <c r="P671" s="32"/>
      <c r="Q671" s="33"/>
      <c r="R671" s="33"/>
      <c r="S671" s="33"/>
      <c r="T671" s="31"/>
    </row>
    <row r="672" spans="1:20" x14ac:dyDescent="0.35">
      <c r="A672" s="3"/>
      <c r="B672" s="58"/>
      <c r="C672" s="59"/>
      <c r="D672" s="3"/>
      <c r="E672" s="3"/>
      <c r="F672" s="3"/>
      <c r="G672" s="3"/>
      <c r="H672" s="3"/>
      <c r="I672" s="3"/>
      <c r="J672" s="32"/>
      <c r="K672" s="32"/>
      <c r="L672" s="27"/>
      <c r="M672" s="33"/>
      <c r="N672" s="32"/>
      <c r="O672" s="33"/>
      <c r="P672" s="32"/>
      <c r="Q672" s="33"/>
      <c r="R672" s="33"/>
      <c r="S672" s="33"/>
      <c r="T672" s="31"/>
    </row>
    <row r="673" spans="1:20" x14ac:dyDescent="0.35">
      <c r="A673" s="3"/>
      <c r="B673" s="58"/>
      <c r="C673" s="59"/>
      <c r="D673" s="3"/>
      <c r="E673" s="3"/>
      <c r="F673" s="3"/>
      <c r="G673" s="3"/>
      <c r="H673" s="3"/>
      <c r="I673" s="3"/>
      <c r="J673" s="32"/>
      <c r="K673" s="32"/>
      <c r="L673" s="27"/>
      <c r="M673" s="33"/>
      <c r="N673" s="32"/>
      <c r="O673" s="33"/>
      <c r="P673" s="32"/>
      <c r="Q673" s="33"/>
      <c r="R673" s="33"/>
      <c r="S673" s="33"/>
      <c r="T673" s="31"/>
    </row>
    <row r="674" spans="1:20" x14ac:dyDescent="0.35">
      <c r="A674" s="3"/>
      <c r="B674" s="58"/>
      <c r="C674" s="59"/>
      <c r="D674" s="3"/>
      <c r="E674" s="3"/>
      <c r="F674" s="3"/>
      <c r="G674" s="3"/>
      <c r="H674" s="3"/>
      <c r="I674" s="3"/>
      <c r="J674" s="32"/>
      <c r="K674" s="32"/>
      <c r="L674" s="27"/>
      <c r="M674" s="33"/>
      <c r="N674" s="32"/>
      <c r="O674" s="33"/>
      <c r="P674" s="32"/>
      <c r="Q674" s="33"/>
      <c r="R674" s="33"/>
      <c r="S674" s="33"/>
      <c r="T674" s="31"/>
    </row>
    <row r="675" spans="1:20" x14ac:dyDescent="0.35">
      <c r="A675" s="3"/>
      <c r="B675" s="58"/>
      <c r="C675" s="59"/>
      <c r="D675" s="3"/>
      <c r="E675" s="3"/>
      <c r="F675" s="3"/>
      <c r="G675" s="3"/>
      <c r="H675" s="3"/>
      <c r="I675" s="3"/>
      <c r="J675" s="32"/>
      <c r="K675" s="32"/>
      <c r="L675" s="27"/>
      <c r="M675" s="33"/>
      <c r="N675" s="32"/>
      <c r="O675" s="33"/>
      <c r="P675" s="32"/>
      <c r="Q675" s="33"/>
      <c r="R675" s="33"/>
      <c r="S675" s="33"/>
      <c r="T675" s="31"/>
    </row>
    <row r="676" spans="1:20" x14ac:dyDescent="0.35">
      <c r="A676" s="3"/>
      <c r="B676" s="58"/>
      <c r="C676" s="59"/>
      <c r="D676" s="3"/>
      <c r="E676" s="3"/>
      <c r="F676" s="3"/>
      <c r="G676" s="3"/>
      <c r="H676" s="3"/>
      <c r="I676" s="3"/>
      <c r="J676" s="32"/>
      <c r="K676" s="32"/>
      <c r="L676" s="27"/>
      <c r="M676" s="33"/>
      <c r="N676" s="32"/>
      <c r="O676" s="33"/>
      <c r="P676" s="32"/>
      <c r="Q676" s="33"/>
      <c r="R676" s="33"/>
      <c r="S676" s="33"/>
      <c r="T676" s="31"/>
    </row>
    <row r="677" spans="1:20" x14ac:dyDescent="0.35">
      <c r="A677" s="3"/>
      <c r="B677" s="58"/>
      <c r="C677" s="59"/>
      <c r="D677" s="3"/>
      <c r="E677" s="3"/>
      <c r="F677" s="3"/>
      <c r="G677" s="3"/>
      <c r="H677" s="3"/>
      <c r="I677" s="3"/>
      <c r="J677" s="32"/>
      <c r="K677" s="32"/>
      <c r="L677" s="27"/>
      <c r="M677" s="33"/>
      <c r="N677" s="32"/>
      <c r="O677" s="33"/>
      <c r="P677" s="32"/>
      <c r="Q677" s="33"/>
      <c r="R677" s="33"/>
      <c r="S677" s="33"/>
      <c r="T677" s="31"/>
    </row>
    <row r="678" spans="1:20" x14ac:dyDescent="0.35">
      <c r="A678" s="3"/>
      <c r="B678" s="58"/>
      <c r="C678" s="59"/>
      <c r="D678" s="3"/>
      <c r="E678" s="3"/>
      <c r="F678" s="3"/>
      <c r="G678" s="3"/>
      <c r="H678" s="3"/>
      <c r="I678" s="3"/>
      <c r="J678" s="32"/>
      <c r="K678" s="32"/>
      <c r="L678" s="27"/>
      <c r="M678" s="33"/>
      <c r="N678" s="32"/>
      <c r="O678" s="33"/>
      <c r="P678" s="32"/>
      <c r="Q678" s="33"/>
      <c r="R678" s="33"/>
      <c r="S678" s="33"/>
      <c r="T678" s="31"/>
    </row>
    <row r="679" spans="1:20" x14ac:dyDescent="0.35">
      <c r="A679" s="3"/>
      <c r="B679" s="58"/>
      <c r="C679" s="59"/>
      <c r="D679" s="3"/>
      <c r="E679" s="3"/>
      <c r="F679" s="3"/>
      <c r="G679" s="3"/>
      <c r="H679" s="3"/>
      <c r="I679" s="3"/>
      <c r="J679" s="32"/>
      <c r="K679" s="32"/>
      <c r="L679" s="27"/>
      <c r="M679" s="33"/>
      <c r="N679" s="32"/>
      <c r="O679" s="33"/>
      <c r="P679" s="32"/>
      <c r="Q679" s="33"/>
      <c r="R679" s="33"/>
      <c r="S679" s="33"/>
      <c r="T679" s="31"/>
    </row>
    <row r="680" spans="1:20" x14ac:dyDescent="0.35">
      <c r="A680" s="3"/>
      <c r="B680" s="58"/>
      <c r="C680" s="59"/>
      <c r="D680" s="3"/>
      <c r="E680" s="3"/>
      <c r="F680" s="3"/>
      <c r="G680" s="3"/>
      <c r="H680" s="3"/>
      <c r="I680" s="3"/>
      <c r="J680" s="32"/>
      <c r="K680" s="32"/>
      <c r="L680" s="27"/>
      <c r="M680" s="33"/>
      <c r="N680" s="32"/>
      <c r="O680" s="33"/>
      <c r="P680" s="32"/>
      <c r="Q680" s="33"/>
      <c r="R680" s="33"/>
      <c r="S680" s="33"/>
      <c r="T680" s="31"/>
    </row>
    <row r="681" spans="1:20" x14ac:dyDescent="0.35">
      <c r="A681" s="3"/>
      <c r="B681" s="58"/>
      <c r="C681" s="59"/>
      <c r="D681" s="3"/>
      <c r="E681" s="3"/>
      <c r="F681" s="3"/>
      <c r="G681" s="3"/>
      <c r="H681" s="3"/>
      <c r="I681" s="3"/>
      <c r="J681" s="32"/>
      <c r="K681" s="32"/>
      <c r="L681" s="27"/>
      <c r="M681" s="33"/>
      <c r="N681" s="32"/>
      <c r="O681" s="33"/>
      <c r="P681" s="32"/>
      <c r="Q681" s="33"/>
      <c r="R681" s="33"/>
      <c r="S681" s="33"/>
      <c r="T681" s="31"/>
    </row>
    <row r="682" spans="1:20" x14ac:dyDescent="0.35">
      <c r="A682" s="3"/>
      <c r="B682" s="58"/>
      <c r="C682" s="59"/>
      <c r="D682" s="3"/>
      <c r="E682" s="3"/>
      <c r="F682" s="3"/>
      <c r="G682" s="3"/>
      <c r="H682" s="3"/>
      <c r="I682" s="3"/>
      <c r="J682" s="32"/>
      <c r="K682" s="32"/>
      <c r="L682" s="27"/>
      <c r="M682" s="33"/>
      <c r="N682" s="32"/>
      <c r="O682" s="33"/>
      <c r="P682" s="32"/>
      <c r="Q682" s="33"/>
      <c r="R682" s="33"/>
      <c r="S682" s="33"/>
      <c r="T682" s="31"/>
    </row>
    <row r="683" spans="1:20" x14ac:dyDescent="0.35">
      <c r="A683" s="3"/>
      <c r="B683" s="58"/>
      <c r="C683" s="59"/>
      <c r="D683" s="3"/>
      <c r="E683" s="3"/>
      <c r="F683" s="3"/>
      <c r="G683" s="3"/>
      <c r="H683" s="3"/>
      <c r="I683" s="3"/>
      <c r="J683" s="32"/>
      <c r="K683" s="32"/>
      <c r="L683" s="27"/>
      <c r="M683" s="33"/>
      <c r="N683" s="32"/>
      <c r="O683" s="33"/>
      <c r="P683" s="32"/>
      <c r="Q683" s="33"/>
      <c r="R683" s="33"/>
      <c r="S683" s="33"/>
      <c r="T683" s="31"/>
    </row>
    <row r="684" spans="1:20" x14ac:dyDescent="0.35">
      <c r="A684" s="3"/>
      <c r="B684" s="58"/>
      <c r="C684" s="59"/>
      <c r="D684" s="3"/>
      <c r="E684" s="3"/>
      <c r="F684" s="3"/>
      <c r="G684" s="3"/>
      <c r="H684" s="3"/>
      <c r="I684" s="3"/>
      <c r="J684" s="32"/>
      <c r="K684" s="32"/>
      <c r="L684" s="27"/>
      <c r="M684" s="33"/>
      <c r="N684" s="32"/>
      <c r="O684" s="33"/>
      <c r="P684" s="32"/>
      <c r="Q684" s="33"/>
      <c r="R684" s="33"/>
      <c r="S684" s="33"/>
      <c r="T684" s="31"/>
    </row>
    <row r="685" spans="1:20" x14ac:dyDescent="0.35">
      <c r="A685" s="3"/>
      <c r="B685" s="58"/>
      <c r="C685" s="59"/>
      <c r="D685" s="3"/>
      <c r="E685" s="3"/>
      <c r="F685" s="3"/>
      <c r="G685" s="3"/>
      <c r="H685" s="3"/>
      <c r="I685" s="3"/>
      <c r="J685" s="32"/>
      <c r="K685" s="32"/>
      <c r="L685" s="27"/>
      <c r="M685" s="33"/>
      <c r="N685" s="32"/>
      <c r="O685" s="33"/>
      <c r="P685" s="32"/>
      <c r="Q685" s="33"/>
      <c r="R685" s="33"/>
      <c r="S685" s="33"/>
      <c r="T685" s="31"/>
    </row>
    <row r="686" spans="1:20" x14ac:dyDescent="0.35">
      <c r="A686" s="3"/>
      <c r="B686" s="58"/>
      <c r="C686" s="59"/>
      <c r="D686" s="3"/>
      <c r="E686" s="3"/>
      <c r="F686" s="3"/>
      <c r="G686" s="3"/>
      <c r="H686" s="3"/>
      <c r="I686" s="3"/>
      <c r="J686" s="32"/>
      <c r="K686" s="32"/>
      <c r="L686" s="27"/>
      <c r="M686" s="33"/>
      <c r="N686" s="32"/>
      <c r="O686" s="33"/>
      <c r="P686" s="32"/>
      <c r="Q686" s="33"/>
      <c r="R686" s="33"/>
      <c r="S686" s="33"/>
      <c r="T686" s="31"/>
    </row>
    <row r="687" spans="1:20" x14ac:dyDescent="0.35">
      <c r="A687" s="3"/>
      <c r="B687" s="58"/>
      <c r="C687" s="59"/>
      <c r="D687" s="3"/>
      <c r="E687" s="3"/>
      <c r="F687" s="3"/>
      <c r="G687" s="3"/>
      <c r="H687" s="3"/>
      <c r="I687" s="3"/>
      <c r="J687" s="32"/>
      <c r="K687" s="32"/>
      <c r="L687" s="27"/>
      <c r="M687" s="33"/>
      <c r="N687" s="32"/>
      <c r="O687" s="33"/>
      <c r="P687" s="32"/>
      <c r="Q687" s="33"/>
      <c r="R687" s="33"/>
      <c r="S687" s="33"/>
      <c r="T687" s="31"/>
    </row>
    <row r="688" spans="1:20" x14ac:dyDescent="0.35">
      <c r="A688" s="3"/>
      <c r="B688" s="58"/>
      <c r="C688" s="59"/>
      <c r="D688" s="3"/>
      <c r="E688" s="3"/>
      <c r="F688" s="3"/>
      <c r="G688" s="3"/>
      <c r="H688" s="3"/>
      <c r="I688" s="3"/>
      <c r="J688" s="32"/>
      <c r="K688" s="32"/>
      <c r="L688" s="27"/>
      <c r="M688" s="33"/>
      <c r="N688" s="32"/>
      <c r="O688" s="33"/>
      <c r="P688" s="32"/>
      <c r="Q688" s="33"/>
      <c r="R688" s="33"/>
      <c r="S688" s="33"/>
      <c r="T688" s="31"/>
    </row>
    <row r="689" spans="1:20" x14ac:dyDescent="0.35">
      <c r="A689" s="3"/>
      <c r="B689" s="58"/>
      <c r="C689" s="59"/>
      <c r="D689" s="3"/>
      <c r="E689" s="3"/>
      <c r="F689" s="3"/>
      <c r="G689" s="3"/>
      <c r="H689" s="3"/>
      <c r="I689" s="3"/>
      <c r="J689" s="32"/>
      <c r="K689" s="32"/>
      <c r="L689" s="27"/>
      <c r="M689" s="33"/>
      <c r="N689" s="32"/>
      <c r="O689" s="33"/>
      <c r="P689" s="32"/>
      <c r="Q689" s="33"/>
      <c r="R689" s="33"/>
      <c r="S689" s="33"/>
      <c r="T689" s="31"/>
    </row>
    <row r="690" spans="1:20" x14ac:dyDescent="0.35">
      <c r="A690" s="3"/>
      <c r="B690" s="58"/>
      <c r="C690" s="59"/>
      <c r="D690" s="3"/>
      <c r="E690" s="3"/>
      <c r="F690" s="3"/>
      <c r="G690" s="3"/>
      <c r="H690" s="3"/>
      <c r="I690" s="3"/>
      <c r="J690" s="32"/>
      <c r="K690" s="32"/>
      <c r="L690" s="27"/>
      <c r="M690" s="33"/>
      <c r="N690" s="32"/>
      <c r="O690" s="33"/>
      <c r="P690" s="32"/>
      <c r="Q690" s="33"/>
      <c r="R690" s="33"/>
      <c r="S690" s="33"/>
      <c r="T690" s="31"/>
    </row>
    <row r="691" spans="1:20" x14ac:dyDescent="0.35">
      <c r="A691" s="3"/>
      <c r="B691" s="58"/>
      <c r="C691" s="59"/>
      <c r="D691" s="3"/>
      <c r="E691" s="3"/>
      <c r="F691" s="3"/>
      <c r="G691" s="3"/>
      <c r="H691" s="3"/>
      <c r="I691" s="3"/>
      <c r="J691" s="32"/>
      <c r="K691" s="32"/>
      <c r="L691" s="27"/>
      <c r="M691" s="33"/>
      <c r="N691" s="32"/>
      <c r="O691" s="33"/>
      <c r="P691" s="32"/>
      <c r="Q691" s="33"/>
      <c r="R691" s="33"/>
      <c r="S691" s="33"/>
      <c r="T691" s="31"/>
    </row>
    <row r="692" spans="1:20" x14ac:dyDescent="0.35">
      <c r="A692" s="3"/>
      <c r="B692" s="58"/>
      <c r="C692" s="59"/>
      <c r="D692" s="3"/>
      <c r="E692" s="3"/>
      <c r="F692" s="3"/>
      <c r="G692" s="3"/>
      <c r="H692" s="3"/>
      <c r="I692" s="3"/>
      <c r="J692" s="32"/>
      <c r="K692" s="32"/>
      <c r="L692" s="27"/>
      <c r="M692" s="33"/>
      <c r="N692" s="32"/>
      <c r="O692" s="33"/>
      <c r="P692" s="32"/>
      <c r="Q692" s="33"/>
      <c r="R692" s="33"/>
      <c r="S692" s="33"/>
      <c r="T692" s="31"/>
    </row>
    <row r="693" spans="1:20" x14ac:dyDescent="0.35">
      <c r="A693" s="3"/>
      <c r="B693" s="58"/>
      <c r="C693" s="59"/>
      <c r="D693" s="3"/>
      <c r="E693" s="3"/>
      <c r="F693" s="3"/>
      <c r="G693" s="3"/>
      <c r="H693" s="3"/>
      <c r="I693" s="3"/>
      <c r="J693" s="32"/>
      <c r="K693" s="32"/>
      <c r="L693" s="27"/>
      <c r="M693" s="33"/>
      <c r="N693" s="32"/>
      <c r="O693" s="33"/>
      <c r="P693" s="32"/>
      <c r="Q693" s="33"/>
      <c r="R693" s="33"/>
      <c r="S693" s="33"/>
      <c r="T693" s="31"/>
    </row>
    <row r="694" spans="1:20" x14ac:dyDescent="0.35">
      <c r="A694" s="3"/>
      <c r="B694" s="58"/>
      <c r="C694" s="59"/>
      <c r="D694" s="3"/>
      <c r="E694" s="3"/>
      <c r="F694" s="3"/>
      <c r="G694" s="3"/>
      <c r="H694" s="3"/>
      <c r="I694" s="3"/>
      <c r="J694" s="32"/>
      <c r="K694" s="32"/>
      <c r="L694" s="27"/>
      <c r="M694" s="33"/>
      <c r="N694" s="32"/>
      <c r="O694" s="33"/>
      <c r="P694" s="32"/>
      <c r="Q694" s="33"/>
      <c r="R694" s="33"/>
      <c r="S694" s="33"/>
      <c r="T694" s="31"/>
    </row>
    <row r="695" spans="1:20" x14ac:dyDescent="0.35">
      <c r="A695" s="3"/>
      <c r="B695" s="58"/>
      <c r="C695" s="59"/>
      <c r="D695" s="3"/>
      <c r="E695" s="3"/>
      <c r="F695" s="3"/>
      <c r="G695" s="3"/>
      <c r="H695" s="3"/>
      <c r="I695" s="3"/>
      <c r="J695" s="32"/>
      <c r="K695" s="32"/>
      <c r="L695" s="27"/>
      <c r="M695" s="33"/>
      <c r="N695" s="32"/>
      <c r="O695" s="33"/>
      <c r="P695" s="32"/>
      <c r="Q695" s="33"/>
      <c r="R695" s="33"/>
      <c r="S695" s="33"/>
      <c r="T695" s="31"/>
    </row>
    <row r="696" spans="1:20" x14ac:dyDescent="0.35">
      <c r="A696" s="3"/>
      <c r="B696" s="58"/>
      <c r="C696" s="59"/>
      <c r="D696" s="3"/>
      <c r="E696" s="3"/>
      <c r="F696" s="3"/>
      <c r="G696" s="3"/>
      <c r="H696" s="3"/>
      <c r="I696" s="3"/>
      <c r="J696" s="32"/>
      <c r="K696" s="32"/>
      <c r="L696" s="27"/>
      <c r="M696" s="33"/>
      <c r="N696" s="32"/>
      <c r="O696" s="33"/>
      <c r="P696" s="32"/>
      <c r="Q696" s="33"/>
      <c r="R696" s="33"/>
      <c r="S696" s="33"/>
      <c r="T696" s="31"/>
    </row>
    <row r="697" spans="1:20" x14ac:dyDescent="0.35">
      <c r="A697" s="3"/>
      <c r="B697" s="58"/>
      <c r="C697" s="59"/>
      <c r="D697" s="3"/>
      <c r="E697" s="3"/>
      <c r="F697" s="3"/>
      <c r="G697" s="3"/>
      <c r="H697" s="3"/>
      <c r="I697" s="3"/>
      <c r="J697" s="32"/>
      <c r="K697" s="32"/>
      <c r="L697" s="27"/>
      <c r="M697" s="33"/>
      <c r="N697" s="32"/>
      <c r="O697" s="33"/>
      <c r="P697" s="32"/>
      <c r="Q697" s="33"/>
      <c r="R697" s="33"/>
      <c r="S697" s="33"/>
      <c r="T697" s="31"/>
    </row>
    <row r="698" spans="1:20" x14ac:dyDescent="0.35">
      <c r="A698" s="3"/>
      <c r="B698" s="58"/>
      <c r="C698" s="59"/>
      <c r="D698" s="3"/>
      <c r="E698" s="3"/>
      <c r="F698" s="3"/>
      <c r="G698" s="3"/>
      <c r="H698" s="3"/>
      <c r="I698" s="3"/>
      <c r="J698" s="32"/>
      <c r="K698" s="32"/>
      <c r="L698" s="27"/>
      <c r="M698" s="33"/>
      <c r="N698" s="32"/>
      <c r="O698" s="33"/>
      <c r="P698" s="32"/>
      <c r="Q698" s="33"/>
      <c r="R698" s="33"/>
      <c r="S698" s="33"/>
      <c r="T698" s="31"/>
    </row>
    <row r="699" spans="1:20" x14ac:dyDescent="0.35">
      <c r="A699" s="3"/>
      <c r="B699" s="58"/>
      <c r="C699" s="59"/>
      <c r="D699" s="3"/>
      <c r="E699" s="3"/>
      <c r="F699" s="3"/>
      <c r="G699" s="3"/>
      <c r="H699" s="3"/>
      <c r="I699" s="3"/>
      <c r="J699" s="32"/>
      <c r="K699" s="32"/>
      <c r="L699" s="27"/>
      <c r="M699" s="33"/>
      <c r="N699" s="32"/>
      <c r="O699" s="33"/>
      <c r="P699" s="32"/>
      <c r="Q699" s="33"/>
      <c r="R699" s="33"/>
      <c r="S699" s="33"/>
      <c r="T699" s="31"/>
    </row>
    <row r="700" spans="1:20" x14ac:dyDescent="0.35">
      <c r="A700" s="3"/>
      <c r="B700" s="58"/>
      <c r="C700" s="59"/>
      <c r="D700" s="3"/>
      <c r="E700" s="3"/>
      <c r="F700" s="3"/>
      <c r="G700" s="3"/>
      <c r="H700" s="3"/>
      <c r="I700" s="3"/>
      <c r="J700" s="32"/>
      <c r="K700" s="32"/>
      <c r="L700" s="27"/>
      <c r="M700" s="33"/>
      <c r="N700" s="32"/>
      <c r="O700" s="33"/>
      <c r="P700" s="32"/>
      <c r="Q700" s="33"/>
      <c r="R700" s="33"/>
      <c r="S700" s="33"/>
      <c r="T700" s="31"/>
    </row>
    <row r="701" spans="1:20" x14ac:dyDescent="0.35">
      <c r="A701" s="3"/>
      <c r="B701" s="58"/>
      <c r="C701" s="59"/>
      <c r="D701" s="3"/>
      <c r="E701" s="3"/>
      <c r="F701" s="3"/>
      <c r="G701" s="3"/>
      <c r="H701" s="3"/>
      <c r="I701" s="3"/>
      <c r="J701" s="32"/>
      <c r="K701" s="32"/>
      <c r="L701" s="27"/>
      <c r="M701" s="33"/>
      <c r="N701" s="32"/>
      <c r="O701" s="33"/>
      <c r="P701" s="32"/>
      <c r="Q701" s="33"/>
      <c r="R701" s="33"/>
      <c r="S701" s="33"/>
      <c r="T701" s="31"/>
    </row>
    <row r="702" spans="1:20" x14ac:dyDescent="0.35">
      <c r="A702" s="3"/>
      <c r="B702" s="58"/>
      <c r="C702" s="59"/>
      <c r="D702" s="3"/>
      <c r="E702" s="3"/>
      <c r="F702" s="3"/>
      <c r="G702" s="3"/>
      <c r="H702" s="3"/>
      <c r="I702" s="3"/>
      <c r="J702" s="32"/>
      <c r="K702" s="32"/>
      <c r="L702" s="27"/>
      <c r="M702" s="33"/>
      <c r="N702" s="32"/>
      <c r="O702" s="33"/>
      <c r="P702" s="32"/>
      <c r="Q702" s="33"/>
      <c r="R702" s="33"/>
      <c r="S702" s="33"/>
      <c r="T702" s="31"/>
    </row>
    <row r="703" spans="1:20" x14ac:dyDescent="0.35">
      <c r="A703" s="3"/>
      <c r="B703" s="58"/>
      <c r="C703" s="59"/>
      <c r="D703" s="3"/>
      <c r="E703" s="3"/>
      <c r="F703" s="3"/>
      <c r="G703" s="3"/>
      <c r="H703" s="3"/>
      <c r="I703" s="3"/>
      <c r="J703" s="32"/>
      <c r="K703" s="32"/>
      <c r="L703" s="27"/>
      <c r="M703" s="33"/>
      <c r="N703" s="32"/>
      <c r="O703" s="33"/>
      <c r="P703" s="32"/>
      <c r="Q703" s="33"/>
      <c r="R703" s="33"/>
      <c r="S703" s="33"/>
      <c r="T703" s="31"/>
    </row>
    <row r="704" spans="1:20" x14ac:dyDescent="0.35">
      <c r="A704" s="3"/>
      <c r="B704" s="58"/>
      <c r="C704" s="59"/>
      <c r="D704" s="3"/>
      <c r="E704" s="3"/>
      <c r="F704" s="3"/>
      <c r="G704" s="3"/>
      <c r="H704" s="3"/>
      <c r="I704" s="3"/>
      <c r="J704" s="32"/>
      <c r="K704" s="32"/>
      <c r="L704" s="27"/>
      <c r="M704" s="33"/>
      <c r="N704" s="32"/>
      <c r="O704" s="33"/>
      <c r="P704" s="32"/>
      <c r="Q704" s="33"/>
      <c r="R704" s="33"/>
      <c r="S704" s="33"/>
      <c r="T704" s="31"/>
    </row>
    <row r="705" spans="1:20" x14ac:dyDescent="0.35">
      <c r="A705" s="3"/>
      <c r="B705" s="58"/>
      <c r="C705" s="59"/>
      <c r="D705" s="3"/>
      <c r="E705" s="3"/>
      <c r="F705" s="3"/>
      <c r="G705" s="3"/>
      <c r="H705" s="3"/>
      <c r="I705" s="3"/>
      <c r="J705" s="32"/>
      <c r="K705" s="32"/>
      <c r="L705" s="27"/>
      <c r="M705" s="33"/>
      <c r="N705" s="32"/>
      <c r="O705" s="33"/>
      <c r="P705" s="32"/>
      <c r="Q705" s="33"/>
      <c r="R705" s="33"/>
      <c r="S705" s="33"/>
      <c r="T705" s="31"/>
    </row>
    <row r="706" spans="1:20" x14ac:dyDescent="0.35">
      <c r="A706" s="3"/>
      <c r="B706" s="58"/>
      <c r="C706" s="59"/>
      <c r="D706" s="3"/>
      <c r="E706" s="3"/>
      <c r="F706" s="3"/>
      <c r="G706" s="3"/>
      <c r="H706" s="3"/>
      <c r="I706" s="3"/>
      <c r="J706" s="32"/>
      <c r="K706" s="32"/>
      <c r="L706" s="27"/>
      <c r="M706" s="33"/>
      <c r="N706" s="32"/>
      <c r="O706" s="33"/>
      <c r="P706" s="32"/>
      <c r="Q706" s="33"/>
      <c r="R706" s="33"/>
      <c r="S706" s="33"/>
      <c r="T706" s="31"/>
    </row>
    <row r="707" spans="1:20" x14ac:dyDescent="0.35">
      <c r="A707" s="3"/>
      <c r="B707" s="58"/>
      <c r="C707" s="59"/>
      <c r="D707" s="3"/>
      <c r="E707" s="3"/>
      <c r="F707" s="3"/>
      <c r="G707" s="3"/>
      <c r="H707" s="3"/>
      <c r="I707" s="3"/>
      <c r="J707" s="32"/>
      <c r="K707" s="32"/>
      <c r="L707" s="27"/>
      <c r="M707" s="33"/>
      <c r="N707" s="32"/>
      <c r="O707" s="33"/>
      <c r="P707" s="32"/>
      <c r="Q707" s="33"/>
      <c r="R707" s="33"/>
      <c r="S707" s="33"/>
      <c r="T707" s="31"/>
    </row>
    <row r="708" spans="1:20" x14ac:dyDescent="0.35">
      <c r="A708" s="3"/>
      <c r="B708" s="58"/>
      <c r="C708" s="59"/>
      <c r="D708" s="3"/>
      <c r="E708" s="3"/>
      <c r="F708" s="3"/>
      <c r="G708" s="3"/>
      <c r="H708" s="3"/>
      <c r="I708" s="3"/>
      <c r="J708" s="32"/>
      <c r="K708" s="32"/>
      <c r="L708" s="27"/>
      <c r="M708" s="33"/>
      <c r="N708" s="32"/>
      <c r="O708" s="33"/>
      <c r="P708" s="32"/>
      <c r="Q708" s="33"/>
      <c r="R708" s="33"/>
      <c r="S708" s="33"/>
      <c r="T708" s="31"/>
    </row>
    <row r="709" spans="1:20" x14ac:dyDescent="0.35">
      <c r="A709" s="3"/>
      <c r="B709" s="58"/>
      <c r="C709" s="59"/>
      <c r="D709" s="3"/>
      <c r="E709" s="3"/>
      <c r="F709" s="3"/>
      <c r="G709" s="3"/>
      <c r="H709" s="3"/>
      <c r="I709" s="3"/>
      <c r="J709" s="32"/>
      <c r="K709" s="32"/>
      <c r="L709" s="27"/>
      <c r="M709" s="33"/>
      <c r="N709" s="32"/>
      <c r="O709" s="33"/>
      <c r="P709" s="32"/>
      <c r="Q709" s="33"/>
      <c r="R709" s="33"/>
      <c r="S709" s="33"/>
      <c r="T709" s="31"/>
    </row>
    <row r="710" spans="1:20" x14ac:dyDescent="0.35">
      <c r="A710" s="3"/>
      <c r="B710" s="58"/>
      <c r="C710" s="59"/>
      <c r="D710" s="3"/>
      <c r="E710" s="3"/>
      <c r="F710" s="3"/>
      <c r="G710" s="3"/>
      <c r="H710" s="3"/>
      <c r="I710" s="3"/>
      <c r="J710" s="32"/>
      <c r="K710" s="32"/>
      <c r="L710" s="27"/>
      <c r="M710" s="33"/>
      <c r="N710" s="32"/>
      <c r="O710" s="33"/>
      <c r="P710" s="32"/>
      <c r="Q710" s="33"/>
      <c r="R710" s="33"/>
      <c r="S710" s="33"/>
      <c r="T710" s="31"/>
    </row>
    <row r="711" spans="1:20" x14ac:dyDescent="0.35">
      <c r="A711" s="3"/>
      <c r="B711" s="58"/>
      <c r="C711" s="59"/>
      <c r="D711" s="3"/>
      <c r="E711" s="3"/>
      <c r="F711" s="3"/>
      <c r="G711" s="3"/>
      <c r="H711" s="3"/>
      <c r="I711" s="3"/>
      <c r="J711" s="32"/>
      <c r="K711" s="32"/>
      <c r="L711" s="27"/>
      <c r="M711" s="33"/>
      <c r="N711" s="32"/>
      <c r="O711" s="33"/>
      <c r="P711" s="32"/>
      <c r="Q711" s="33"/>
      <c r="R711" s="33"/>
      <c r="S711" s="33"/>
      <c r="T711" s="31"/>
    </row>
    <row r="712" spans="1:20" x14ac:dyDescent="0.35">
      <c r="A712" s="3"/>
      <c r="B712" s="58"/>
      <c r="C712" s="59"/>
      <c r="D712" s="3"/>
      <c r="E712" s="3"/>
      <c r="F712" s="3"/>
      <c r="G712" s="3"/>
      <c r="H712" s="3"/>
      <c r="I712" s="3"/>
      <c r="J712" s="32"/>
      <c r="K712" s="32"/>
      <c r="L712" s="27"/>
      <c r="M712" s="33"/>
      <c r="N712" s="32"/>
      <c r="O712" s="33"/>
      <c r="P712" s="32"/>
      <c r="Q712" s="33"/>
      <c r="R712" s="33"/>
      <c r="S712" s="33"/>
      <c r="T712" s="31"/>
    </row>
    <row r="713" spans="1:20" x14ac:dyDescent="0.35">
      <c r="A713" s="3"/>
      <c r="B713" s="58"/>
      <c r="C713" s="59"/>
      <c r="D713" s="3"/>
      <c r="E713" s="3"/>
      <c r="F713" s="3"/>
      <c r="G713" s="3"/>
      <c r="H713" s="3"/>
      <c r="I713" s="3"/>
      <c r="J713" s="32"/>
      <c r="K713" s="32"/>
      <c r="L713" s="27"/>
      <c r="M713" s="33"/>
      <c r="N713" s="32"/>
      <c r="O713" s="33"/>
      <c r="P713" s="32"/>
      <c r="Q713" s="33"/>
      <c r="R713" s="33"/>
      <c r="S713" s="33"/>
      <c r="T713" s="31"/>
    </row>
    <row r="714" spans="1:20" x14ac:dyDescent="0.35">
      <c r="A714" s="3"/>
      <c r="B714" s="58"/>
      <c r="C714" s="59"/>
      <c r="D714" s="3"/>
      <c r="E714" s="3"/>
      <c r="F714" s="3"/>
      <c r="G714" s="3"/>
      <c r="H714" s="3"/>
      <c r="I714" s="3"/>
      <c r="J714" s="32"/>
      <c r="K714" s="32"/>
      <c r="L714" s="27"/>
      <c r="M714" s="33"/>
      <c r="N714" s="32"/>
      <c r="O714" s="33"/>
      <c r="P714" s="32"/>
      <c r="Q714" s="33"/>
      <c r="R714" s="33"/>
      <c r="S714" s="33"/>
      <c r="T714" s="31"/>
    </row>
    <row r="715" spans="1:20" x14ac:dyDescent="0.35">
      <c r="A715" s="3"/>
      <c r="B715" s="58"/>
      <c r="C715" s="59"/>
      <c r="D715" s="3"/>
      <c r="E715" s="3"/>
      <c r="F715" s="3"/>
      <c r="G715" s="3"/>
      <c r="H715" s="3"/>
      <c r="I715" s="3"/>
      <c r="J715" s="32"/>
      <c r="K715" s="32"/>
      <c r="L715" s="27"/>
      <c r="M715" s="33"/>
      <c r="N715" s="32"/>
      <c r="O715" s="33"/>
      <c r="P715" s="32"/>
      <c r="Q715" s="33"/>
      <c r="R715" s="33"/>
      <c r="S715" s="33"/>
      <c r="T715" s="31"/>
    </row>
    <row r="716" spans="1:20" x14ac:dyDescent="0.35">
      <c r="A716" s="3"/>
      <c r="B716" s="58"/>
      <c r="C716" s="59"/>
      <c r="D716" s="3"/>
      <c r="E716" s="3"/>
      <c r="F716" s="3"/>
      <c r="G716" s="3"/>
      <c r="H716" s="3"/>
      <c r="I716" s="3"/>
      <c r="J716" s="32"/>
      <c r="K716" s="32"/>
      <c r="L716" s="27"/>
      <c r="M716" s="33"/>
      <c r="N716" s="32"/>
      <c r="O716" s="33"/>
      <c r="P716" s="32"/>
      <c r="Q716" s="33"/>
      <c r="R716" s="33"/>
      <c r="S716" s="33"/>
      <c r="T716" s="31"/>
    </row>
    <row r="717" spans="1:20" x14ac:dyDescent="0.35">
      <c r="A717" s="3"/>
      <c r="B717" s="58"/>
      <c r="C717" s="59"/>
      <c r="D717" s="3"/>
      <c r="E717" s="3"/>
      <c r="F717" s="3"/>
      <c r="G717" s="3"/>
      <c r="H717" s="3"/>
      <c r="I717" s="3"/>
      <c r="J717" s="32"/>
      <c r="K717" s="32"/>
      <c r="L717" s="27"/>
      <c r="M717" s="33"/>
      <c r="N717" s="32"/>
      <c r="O717" s="33"/>
      <c r="P717" s="32"/>
      <c r="Q717" s="33"/>
      <c r="R717" s="33"/>
      <c r="S717" s="33"/>
      <c r="T717" s="31"/>
    </row>
    <row r="718" spans="1:20" x14ac:dyDescent="0.35">
      <c r="A718" s="3"/>
      <c r="B718" s="58"/>
      <c r="C718" s="59"/>
      <c r="D718" s="3"/>
      <c r="E718" s="3"/>
      <c r="F718" s="3"/>
      <c r="G718" s="3"/>
      <c r="H718" s="3"/>
      <c r="I718" s="3"/>
      <c r="J718" s="32"/>
      <c r="K718" s="32"/>
      <c r="L718" s="27"/>
      <c r="M718" s="33"/>
      <c r="N718" s="32"/>
      <c r="O718" s="33"/>
      <c r="P718" s="32"/>
      <c r="Q718" s="33"/>
      <c r="R718" s="33"/>
      <c r="S718" s="33"/>
      <c r="T718" s="31"/>
    </row>
    <row r="719" spans="1:20" x14ac:dyDescent="0.35">
      <c r="A719" s="3"/>
      <c r="B719" s="58"/>
      <c r="C719" s="59"/>
      <c r="D719" s="3"/>
      <c r="E719" s="3"/>
      <c r="F719" s="3"/>
      <c r="G719" s="3"/>
      <c r="H719" s="3"/>
      <c r="I719" s="3"/>
      <c r="J719" s="32"/>
      <c r="K719" s="32"/>
      <c r="L719" s="27"/>
      <c r="M719" s="33"/>
      <c r="N719" s="32"/>
      <c r="O719" s="33"/>
      <c r="P719" s="32"/>
      <c r="Q719" s="33"/>
      <c r="R719" s="33"/>
      <c r="S719" s="33"/>
      <c r="T719" s="31"/>
    </row>
    <row r="720" spans="1:20" x14ac:dyDescent="0.35">
      <c r="A720" s="3"/>
      <c r="B720" s="58"/>
      <c r="C720" s="59"/>
      <c r="D720" s="3"/>
      <c r="E720" s="3"/>
      <c r="F720" s="3"/>
      <c r="G720" s="3"/>
      <c r="H720" s="3"/>
      <c r="I720" s="3"/>
      <c r="J720" s="32"/>
      <c r="K720" s="32"/>
      <c r="L720" s="27"/>
      <c r="M720" s="33"/>
      <c r="N720" s="32"/>
      <c r="O720" s="33"/>
      <c r="P720" s="32"/>
      <c r="Q720" s="33"/>
      <c r="R720" s="33"/>
      <c r="S720" s="33"/>
      <c r="T720" s="31"/>
    </row>
    <row r="721" spans="1:20" x14ac:dyDescent="0.35">
      <c r="A721" s="3"/>
      <c r="B721" s="58"/>
      <c r="C721" s="59"/>
      <c r="D721" s="3"/>
      <c r="E721" s="3"/>
      <c r="F721" s="3"/>
      <c r="G721" s="3"/>
      <c r="H721" s="3"/>
      <c r="I721" s="3"/>
      <c r="J721" s="32"/>
      <c r="K721" s="32"/>
      <c r="L721" s="27"/>
      <c r="M721" s="33"/>
      <c r="N721" s="32"/>
      <c r="O721" s="33"/>
      <c r="P721" s="32"/>
      <c r="Q721" s="33"/>
      <c r="R721" s="33"/>
      <c r="S721" s="33"/>
      <c r="T721" s="31"/>
    </row>
    <row r="722" spans="1:20" x14ac:dyDescent="0.35">
      <c r="A722" s="3"/>
      <c r="B722" s="58"/>
      <c r="C722" s="59"/>
      <c r="D722" s="3"/>
      <c r="E722" s="3"/>
      <c r="F722" s="3"/>
      <c r="G722" s="3"/>
      <c r="H722" s="3"/>
      <c r="I722" s="3"/>
      <c r="J722" s="32"/>
      <c r="K722" s="32"/>
      <c r="L722" s="27"/>
      <c r="M722" s="33"/>
      <c r="N722" s="32"/>
      <c r="O722" s="33"/>
      <c r="P722" s="32"/>
      <c r="Q722" s="33"/>
      <c r="R722" s="33"/>
      <c r="S722" s="33"/>
      <c r="T722" s="31"/>
    </row>
    <row r="723" spans="1:20" x14ac:dyDescent="0.35">
      <c r="A723" s="3"/>
      <c r="B723" s="58"/>
      <c r="C723" s="59"/>
      <c r="D723" s="3"/>
      <c r="E723" s="3"/>
      <c r="F723" s="3"/>
      <c r="G723" s="3"/>
      <c r="H723" s="3"/>
      <c r="I723" s="3"/>
      <c r="J723" s="32"/>
      <c r="K723" s="32"/>
      <c r="L723" s="27"/>
      <c r="M723" s="33"/>
      <c r="N723" s="32"/>
      <c r="O723" s="33"/>
      <c r="P723" s="32"/>
      <c r="Q723" s="33"/>
      <c r="R723" s="33"/>
      <c r="S723" s="33"/>
      <c r="T723" s="31"/>
    </row>
    <row r="724" spans="1:20" x14ac:dyDescent="0.35">
      <c r="A724" s="3"/>
      <c r="B724" s="58"/>
      <c r="C724" s="59"/>
      <c r="D724" s="3"/>
      <c r="E724" s="3"/>
      <c r="F724" s="3"/>
      <c r="G724" s="3"/>
      <c r="H724" s="3"/>
      <c r="I724" s="3"/>
      <c r="J724" s="32"/>
      <c r="K724" s="32"/>
      <c r="L724" s="27"/>
      <c r="M724" s="33"/>
      <c r="N724" s="32"/>
      <c r="O724" s="33"/>
      <c r="P724" s="32"/>
      <c r="Q724" s="33"/>
      <c r="R724" s="33"/>
      <c r="S724" s="33"/>
      <c r="T724" s="31"/>
    </row>
    <row r="725" spans="1:20" x14ac:dyDescent="0.35">
      <c r="A725" s="3"/>
      <c r="B725" s="58"/>
      <c r="C725" s="59"/>
      <c r="D725" s="3"/>
      <c r="E725" s="3"/>
      <c r="F725" s="3"/>
      <c r="G725" s="3"/>
      <c r="H725" s="3"/>
      <c r="I725" s="3"/>
      <c r="J725" s="32"/>
      <c r="K725" s="32"/>
      <c r="L725" s="27"/>
      <c r="M725" s="33"/>
      <c r="N725" s="32"/>
      <c r="O725" s="33"/>
      <c r="P725" s="32"/>
      <c r="Q725" s="33"/>
      <c r="R725" s="33"/>
      <c r="S725" s="33"/>
      <c r="T725" s="31"/>
    </row>
    <row r="726" spans="1:20" x14ac:dyDescent="0.35">
      <c r="A726" s="3"/>
      <c r="B726" s="58"/>
      <c r="C726" s="59"/>
      <c r="D726" s="3"/>
      <c r="E726" s="3"/>
      <c r="F726" s="3"/>
      <c r="G726" s="3"/>
      <c r="H726" s="3"/>
      <c r="I726" s="3"/>
      <c r="J726" s="32"/>
      <c r="K726" s="32"/>
      <c r="L726" s="27"/>
      <c r="M726" s="33"/>
      <c r="N726" s="32"/>
      <c r="O726" s="33"/>
      <c r="P726" s="32"/>
      <c r="Q726" s="33"/>
      <c r="R726" s="33"/>
      <c r="S726" s="33"/>
      <c r="T726" s="31"/>
    </row>
    <row r="727" spans="1:20" x14ac:dyDescent="0.35">
      <c r="A727" s="3"/>
      <c r="B727" s="58"/>
      <c r="C727" s="59"/>
      <c r="D727" s="3"/>
      <c r="E727" s="3"/>
      <c r="F727" s="3"/>
      <c r="G727" s="3"/>
      <c r="H727" s="3"/>
      <c r="I727" s="3"/>
      <c r="J727" s="32"/>
      <c r="K727" s="32"/>
      <c r="L727" s="27"/>
      <c r="M727" s="33"/>
      <c r="N727" s="32"/>
      <c r="O727" s="33"/>
      <c r="P727" s="32"/>
      <c r="Q727" s="33"/>
      <c r="R727" s="33"/>
      <c r="S727" s="33"/>
      <c r="T727" s="31"/>
    </row>
    <row r="728" spans="1:20" x14ac:dyDescent="0.35">
      <c r="A728" s="3"/>
      <c r="B728" s="58"/>
      <c r="C728" s="59"/>
      <c r="D728" s="3"/>
      <c r="E728" s="3"/>
      <c r="F728" s="3"/>
      <c r="G728" s="3"/>
      <c r="H728" s="3"/>
      <c r="I728" s="3"/>
      <c r="J728" s="32"/>
      <c r="K728" s="32"/>
      <c r="L728" s="27"/>
      <c r="M728" s="33"/>
      <c r="N728" s="32"/>
      <c r="O728" s="33"/>
      <c r="P728" s="32"/>
      <c r="Q728" s="33"/>
      <c r="R728" s="33"/>
      <c r="S728" s="33"/>
      <c r="T728" s="31"/>
    </row>
    <row r="729" spans="1:20" x14ac:dyDescent="0.35">
      <c r="A729" s="3"/>
      <c r="B729" s="58"/>
      <c r="C729" s="59"/>
      <c r="D729" s="3"/>
      <c r="E729" s="3"/>
      <c r="F729" s="3"/>
      <c r="G729" s="3"/>
      <c r="H729" s="3"/>
      <c r="I729" s="3"/>
      <c r="J729" s="32"/>
      <c r="K729" s="32"/>
      <c r="L729" s="27"/>
      <c r="M729" s="33"/>
      <c r="N729" s="32"/>
      <c r="O729" s="33"/>
      <c r="P729" s="32"/>
      <c r="Q729" s="33"/>
      <c r="R729" s="33"/>
      <c r="S729" s="33"/>
      <c r="T729" s="31"/>
    </row>
    <row r="730" spans="1:20" x14ac:dyDescent="0.35">
      <c r="A730" s="3"/>
      <c r="B730" s="58"/>
      <c r="C730" s="59"/>
      <c r="D730" s="3"/>
      <c r="E730" s="3"/>
      <c r="F730" s="3"/>
      <c r="G730" s="3"/>
      <c r="H730" s="3"/>
      <c r="I730" s="3"/>
      <c r="J730" s="32"/>
      <c r="K730" s="32"/>
      <c r="L730" s="27"/>
      <c r="M730" s="33"/>
      <c r="N730" s="32"/>
      <c r="O730" s="33"/>
      <c r="P730" s="32"/>
      <c r="Q730" s="33"/>
      <c r="R730" s="33"/>
      <c r="S730" s="33"/>
      <c r="T730" s="31"/>
    </row>
    <row r="731" spans="1:20" x14ac:dyDescent="0.35">
      <c r="A731" s="3"/>
      <c r="B731" s="58"/>
      <c r="C731" s="59"/>
      <c r="D731" s="3"/>
      <c r="E731" s="3"/>
      <c r="F731" s="3"/>
      <c r="G731" s="3"/>
      <c r="H731" s="3"/>
      <c r="I731" s="3"/>
      <c r="J731" s="32"/>
      <c r="K731" s="32"/>
      <c r="L731" s="27"/>
      <c r="M731" s="33"/>
      <c r="N731" s="32"/>
      <c r="O731" s="33"/>
      <c r="P731" s="32"/>
      <c r="Q731" s="33"/>
      <c r="R731" s="33"/>
      <c r="S731" s="33"/>
      <c r="T731" s="31"/>
    </row>
    <row r="732" spans="1:20" x14ac:dyDescent="0.35">
      <c r="A732" s="3"/>
      <c r="B732" s="58"/>
      <c r="C732" s="59"/>
      <c r="D732" s="3"/>
      <c r="E732" s="3"/>
      <c r="F732" s="3"/>
      <c r="G732" s="3"/>
      <c r="H732" s="3"/>
      <c r="I732" s="3"/>
      <c r="J732" s="32"/>
      <c r="K732" s="32"/>
      <c r="L732" s="27"/>
      <c r="M732" s="33"/>
      <c r="N732" s="32"/>
      <c r="O732" s="33"/>
      <c r="P732" s="32"/>
      <c r="Q732" s="33"/>
      <c r="R732" s="33"/>
      <c r="S732" s="33"/>
      <c r="T732" s="31"/>
    </row>
    <row r="733" spans="1:20" x14ac:dyDescent="0.35">
      <c r="A733" s="3"/>
      <c r="B733" s="58"/>
      <c r="C733" s="59"/>
      <c r="D733" s="3"/>
      <c r="E733" s="3"/>
      <c r="F733" s="3"/>
      <c r="G733" s="3"/>
      <c r="H733" s="3"/>
      <c r="I733" s="3"/>
      <c r="J733" s="32"/>
      <c r="K733" s="32"/>
      <c r="L733" s="27"/>
      <c r="M733" s="33"/>
      <c r="N733" s="32"/>
      <c r="O733" s="33"/>
      <c r="P733" s="32"/>
      <c r="Q733" s="33"/>
      <c r="R733" s="33"/>
      <c r="S733" s="33"/>
      <c r="T733" s="31"/>
    </row>
    <row r="734" spans="1:20" x14ac:dyDescent="0.35">
      <c r="A734" s="3"/>
      <c r="B734" s="58"/>
      <c r="C734" s="59"/>
      <c r="D734" s="3"/>
      <c r="E734" s="3"/>
      <c r="F734" s="3"/>
      <c r="G734" s="3"/>
      <c r="H734" s="3"/>
      <c r="I734" s="3"/>
      <c r="J734" s="32"/>
      <c r="K734" s="32"/>
      <c r="L734" s="27"/>
      <c r="M734" s="33"/>
      <c r="N734" s="32"/>
      <c r="O734" s="33"/>
      <c r="P734" s="32"/>
      <c r="Q734" s="33"/>
      <c r="R734" s="33"/>
      <c r="S734" s="33"/>
      <c r="T734" s="31"/>
    </row>
    <row r="735" spans="1:20" x14ac:dyDescent="0.35">
      <c r="A735" s="3"/>
      <c r="B735" s="58"/>
      <c r="C735" s="59"/>
      <c r="D735" s="3"/>
      <c r="E735" s="3"/>
      <c r="F735" s="3"/>
      <c r="G735" s="3"/>
      <c r="H735" s="3"/>
      <c r="I735" s="3"/>
      <c r="J735" s="32"/>
      <c r="K735" s="32"/>
      <c r="L735" s="27"/>
      <c r="M735" s="33"/>
      <c r="N735" s="32"/>
      <c r="O735" s="33"/>
      <c r="P735" s="32"/>
      <c r="Q735" s="33"/>
      <c r="R735" s="33"/>
      <c r="S735" s="33"/>
      <c r="T735" s="31"/>
    </row>
    <row r="736" spans="1:20" x14ac:dyDescent="0.35">
      <c r="A736" s="3"/>
      <c r="B736" s="58"/>
      <c r="C736" s="59"/>
      <c r="D736" s="3"/>
      <c r="E736" s="3"/>
      <c r="F736" s="3"/>
      <c r="G736" s="3"/>
      <c r="H736" s="3"/>
      <c r="I736" s="3"/>
      <c r="J736" s="32"/>
      <c r="K736" s="32"/>
      <c r="L736" s="27"/>
      <c r="M736" s="33"/>
      <c r="N736" s="32"/>
      <c r="O736" s="33"/>
      <c r="P736" s="32"/>
      <c r="Q736" s="33"/>
      <c r="R736" s="33"/>
      <c r="S736" s="33"/>
      <c r="T736" s="31"/>
    </row>
    <row r="737" spans="1:20" x14ac:dyDescent="0.35">
      <c r="A737" s="3"/>
      <c r="B737" s="58"/>
      <c r="C737" s="59"/>
      <c r="D737" s="3"/>
      <c r="E737" s="3"/>
      <c r="F737" s="3"/>
      <c r="G737" s="3"/>
      <c r="H737" s="3"/>
      <c r="I737" s="3"/>
      <c r="J737" s="32"/>
      <c r="K737" s="32"/>
      <c r="L737" s="27"/>
      <c r="M737" s="33"/>
      <c r="N737" s="32"/>
      <c r="O737" s="33"/>
      <c r="P737" s="32"/>
      <c r="Q737" s="33"/>
      <c r="R737" s="33"/>
      <c r="S737" s="33"/>
      <c r="T737" s="31"/>
    </row>
    <row r="738" spans="1:20" x14ac:dyDescent="0.35">
      <c r="A738" s="3"/>
      <c r="B738" s="58"/>
      <c r="C738" s="59"/>
      <c r="D738" s="3"/>
      <c r="E738" s="3"/>
      <c r="F738" s="3"/>
      <c r="G738" s="3"/>
      <c r="H738" s="3"/>
      <c r="I738" s="3"/>
      <c r="J738" s="32"/>
      <c r="K738" s="32"/>
      <c r="L738" s="27"/>
      <c r="M738" s="33"/>
      <c r="N738" s="32"/>
      <c r="O738" s="33"/>
      <c r="P738" s="32"/>
      <c r="Q738" s="33"/>
      <c r="R738" s="33"/>
      <c r="S738" s="33"/>
      <c r="T738" s="31"/>
    </row>
    <row r="739" spans="1:20" x14ac:dyDescent="0.35">
      <c r="A739" s="3"/>
      <c r="B739" s="58"/>
      <c r="C739" s="59"/>
      <c r="D739" s="3"/>
      <c r="E739" s="3"/>
      <c r="F739" s="3"/>
      <c r="G739" s="3"/>
      <c r="H739" s="3"/>
      <c r="I739" s="3"/>
      <c r="J739" s="32"/>
      <c r="K739" s="32"/>
      <c r="L739" s="27"/>
      <c r="M739" s="33"/>
      <c r="N739" s="32"/>
      <c r="O739" s="33"/>
      <c r="P739" s="32"/>
      <c r="Q739" s="33"/>
      <c r="R739" s="33"/>
      <c r="S739" s="33"/>
      <c r="T739" s="31"/>
    </row>
    <row r="740" spans="1:20" x14ac:dyDescent="0.35">
      <c r="A740" s="3"/>
      <c r="B740" s="58"/>
      <c r="C740" s="59"/>
      <c r="D740" s="3"/>
      <c r="E740" s="3"/>
      <c r="F740" s="3"/>
      <c r="G740" s="3"/>
      <c r="H740" s="3"/>
      <c r="I740" s="3"/>
      <c r="J740" s="32"/>
      <c r="K740" s="32"/>
      <c r="L740" s="27"/>
      <c r="M740" s="33"/>
      <c r="N740" s="32"/>
      <c r="O740" s="33"/>
      <c r="P740" s="32"/>
      <c r="Q740" s="33"/>
      <c r="R740" s="33"/>
      <c r="S740" s="33"/>
      <c r="T740" s="31"/>
    </row>
    <row r="741" spans="1:20" x14ac:dyDescent="0.35">
      <c r="A741" s="3"/>
      <c r="B741" s="58"/>
      <c r="C741" s="59"/>
      <c r="D741" s="3"/>
      <c r="E741" s="3"/>
      <c r="F741" s="3"/>
      <c r="G741" s="3"/>
      <c r="H741" s="3"/>
      <c r="I741" s="3"/>
      <c r="J741" s="32"/>
      <c r="K741" s="32"/>
      <c r="L741" s="27"/>
      <c r="M741" s="33"/>
      <c r="N741" s="32"/>
      <c r="O741" s="33"/>
      <c r="P741" s="32"/>
      <c r="Q741" s="33"/>
      <c r="R741" s="33"/>
      <c r="S741" s="33"/>
      <c r="T741" s="31"/>
    </row>
    <row r="742" spans="1:20" x14ac:dyDescent="0.35">
      <c r="A742" s="3"/>
      <c r="B742" s="58"/>
      <c r="C742" s="59"/>
      <c r="D742" s="3"/>
      <c r="E742" s="3"/>
      <c r="F742" s="3"/>
      <c r="G742" s="3"/>
      <c r="H742" s="3"/>
      <c r="I742" s="3"/>
      <c r="J742" s="32"/>
      <c r="K742" s="32"/>
      <c r="L742" s="27"/>
      <c r="M742" s="33"/>
      <c r="N742" s="32"/>
      <c r="O742" s="33"/>
      <c r="P742" s="32"/>
      <c r="Q742" s="33"/>
      <c r="R742" s="33"/>
      <c r="S742" s="33"/>
      <c r="T742" s="31"/>
    </row>
    <row r="743" spans="1:20" x14ac:dyDescent="0.35">
      <c r="A743" s="3"/>
      <c r="B743" s="58"/>
      <c r="C743" s="59"/>
      <c r="D743" s="3"/>
      <c r="E743" s="3"/>
      <c r="F743" s="3"/>
      <c r="G743" s="3"/>
      <c r="H743" s="3"/>
      <c r="I743" s="3"/>
      <c r="J743" s="32"/>
      <c r="K743" s="32"/>
      <c r="L743" s="27"/>
      <c r="M743" s="33"/>
      <c r="N743" s="32"/>
      <c r="O743" s="33"/>
      <c r="P743" s="32"/>
      <c r="Q743" s="33"/>
      <c r="R743" s="33"/>
      <c r="S743" s="33"/>
      <c r="T743" s="31"/>
    </row>
    <row r="744" spans="1:20" x14ac:dyDescent="0.35">
      <c r="A744" s="3"/>
      <c r="B744" s="58"/>
      <c r="C744" s="59"/>
      <c r="D744" s="3"/>
      <c r="E744" s="3"/>
      <c r="F744" s="3"/>
      <c r="G744" s="3"/>
      <c r="H744" s="3"/>
      <c r="I744" s="3"/>
      <c r="J744" s="32"/>
      <c r="K744" s="32"/>
      <c r="L744" s="27"/>
      <c r="M744" s="33"/>
      <c r="N744" s="32"/>
      <c r="O744" s="33"/>
      <c r="P744" s="32"/>
      <c r="Q744" s="33"/>
      <c r="R744" s="33"/>
      <c r="S744" s="33"/>
      <c r="T744" s="31"/>
    </row>
    <row r="745" spans="1:20" x14ac:dyDescent="0.35">
      <c r="A745" s="3"/>
      <c r="B745" s="58"/>
      <c r="C745" s="59"/>
      <c r="D745" s="3"/>
      <c r="E745" s="3"/>
      <c r="F745" s="3"/>
      <c r="G745" s="3"/>
      <c r="H745" s="3"/>
      <c r="I745" s="3"/>
      <c r="J745" s="32"/>
      <c r="K745" s="32"/>
      <c r="L745" s="27"/>
      <c r="M745" s="33"/>
      <c r="N745" s="32"/>
      <c r="O745" s="33"/>
      <c r="P745" s="32"/>
      <c r="Q745" s="33"/>
      <c r="R745" s="33"/>
      <c r="S745" s="33"/>
      <c r="T745" s="31"/>
    </row>
    <row r="746" spans="1:20" x14ac:dyDescent="0.35">
      <c r="A746" s="3"/>
      <c r="B746" s="58"/>
      <c r="C746" s="59"/>
      <c r="D746" s="3"/>
      <c r="E746" s="3"/>
      <c r="F746" s="3"/>
      <c r="G746" s="3"/>
      <c r="H746" s="3"/>
      <c r="I746" s="3"/>
      <c r="J746" s="32"/>
      <c r="K746" s="32"/>
      <c r="L746" s="27"/>
      <c r="M746" s="33"/>
      <c r="N746" s="32"/>
      <c r="O746" s="33"/>
      <c r="P746" s="32"/>
      <c r="Q746" s="33"/>
      <c r="R746" s="33"/>
      <c r="S746" s="33"/>
      <c r="T746" s="31"/>
    </row>
    <row r="747" spans="1:20" x14ac:dyDescent="0.35">
      <c r="A747" s="3"/>
      <c r="B747" s="58"/>
      <c r="C747" s="59"/>
      <c r="D747" s="3"/>
      <c r="E747" s="3"/>
      <c r="F747" s="3"/>
      <c r="G747" s="3"/>
      <c r="H747" s="3"/>
      <c r="I747" s="3"/>
      <c r="J747" s="32"/>
      <c r="K747" s="32"/>
      <c r="L747" s="27"/>
      <c r="M747" s="33"/>
      <c r="N747" s="32"/>
      <c r="O747" s="33"/>
      <c r="P747" s="32"/>
      <c r="Q747" s="33"/>
      <c r="R747" s="33"/>
      <c r="S747" s="33"/>
      <c r="T747" s="31"/>
    </row>
    <row r="748" spans="1:20" x14ac:dyDescent="0.35">
      <c r="A748" s="3"/>
      <c r="B748" s="58"/>
      <c r="C748" s="59"/>
      <c r="D748" s="3"/>
      <c r="E748" s="3"/>
      <c r="F748" s="3"/>
      <c r="G748" s="3"/>
      <c r="H748" s="3"/>
      <c r="I748" s="3"/>
      <c r="J748" s="32"/>
      <c r="K748" s="32"/>
      <c r="L748" s="27"/>
      <c r="M748" s="33"/>
      <c r="N748" s="32"/>
      <c r="O748" s="33"/>
      <c r="P748" s="32"/>
      <c r="Q748" s="33"/>
      <c r="R748" s="33"/>
      <c r="S748" s="33"/>
      <c r="T748" s="31"/>
    </row>
    <row r="749" spans="1:20" x14ac:dyDescent="0.35">
      <c r="A749" s="3"/>
      <c r="B749" s="58"/>
      <c r="C749" s="59"/>
      <c r="D749" s="3"/>
      <c r="E749" s="3"/>
      <c r="F749" s="3"/>
      <c r="G749" s="3"/>
      <c r="H749" s="3"/>
      <c r="I749" s="3"/>
      <c r="J749" s="32"/>
      <c r="K749" s="32"/>
      <c r="L749" s="27"/>
      <c r="M749" s="33"/>
      <c r="N749" s="32"/>
      <c r="O749" s="33"/>
      <c r="P749" s="32"/>
      <c r="Q749" s="33"/>
      <c r="R749" s="33"/>
      <c r="S749" s="33"/>
      <c r="T749" s="31"/>
    </row>
    <row r="750" spans="1:20" x14ac:dyDescent="0.35">
      <c r="A750" s="3"/>
      <c r="B750" s="58"/>
      <c r="C750" s="59"/>
      <c r="D750" s="3"/>
      <c r="E750" s="3"/>
      <c r="F750" s="3"/>
      <c r="G750" s="3"/>
      <c r="H750" s="3"/>
      <c r="I750" s="3"/>
      <c r="J750" s="32"/>
      <c r="K750" s="32"/>
      <c r="L750" s="27"/>
      <c r="M750" s="33"/>
      <c r="N750" s="32"/>
      <c r="O750" s="33"/>
      <c r="P750" s="32"/>
      <c r="Q750" s="33"/>
      <c r="R750" s="33"/>
      <c r="S750" s="33"/>
      <c r="T750" s="31"/>
    </row>
    <row r="751" spans="1:20" x14ac:dyDescent="0.35">
      <c r="A751" s="3"/>
      <c r="B751" s="58"/>
      <c r="C751" s="59"/>
      <c r="D751" s="3"/>
      <c r="E751" s="3"/>
      <c r="F751" s="3"/>
      <c r="G751" s="3"/>
      <c r="H751" s="3"/>
      <c r="I751" s="3"/>
      <c r="J751" s="32"/>
      <c r="K751" s="32"/>
      <c r="L751" s="27"/>
      <c r="M751" s="33"/>
      <c r="N751" s="32"/>
      <c r="O751" s="33"/>
      <c r="P751" s="32"/>
      <c r="Q751" s="33"/>
      <c r="R751" s="33"/>
      <c r="S751" s="33"/>
      <c r="T751" s="31"/>
    </row>
    <row r="752" spans="1:20" x14ac:dyDescent="0.35">
      <c r="A752" s="3"/>
      <c r="B752" s="58"/>
      <c r="C752" s="59"/>
      <c r="D752" s="3"/>
      <c r="E752" s="3"/>
      <c r="F752" s="3"/>
      <c r="G752" s="3"/>
      <c r="H752" s="3"/>
      <c r="I752" s="3"/>
      <c r="J752" s="32"/>
      <c r="K752" s="32"/>
      <c r="L752" s="27"/>
      <c r="M752" s="33"/>
      <c r="N752" s="32"/>
      <c r="O752" s="33"/>
      <c r="P752" s="32"/>
      <c r="Q752" s="33"/>
      <c r="R752" s="33"/>
      <c r="S752" s="33"/>
      <c r="T752" s="31"/>
    </row>
    <row r="753" spans="1:20" x14ac:dyDescent="0.35">
      <c r="A753" s="3"/>
      <c r="B753" s="58"/>
      <c r="C753" s="59"/>
      <c r="D753" s="3"/>
      <c r="E753" s="3"/>
      <c r="F753" s="3"/>
      <c r="G753" s="3"/>
      <c r="H753" s="3"/>
      <c r="I753" s="3"/>
      <c r="J753" s="32"/>
      <c r="K753" s="32"/>
      <c r="L753" s="27"/>
      <c r="M753" s="33"/>
      <c r="N753" s="32"/>
      <c r="O753" s="33"/>
      <c r="P753" s="32"/>
      <c r="Q753" s="33"/>
      <c r="R753" s="33"/>
      <c r="S753" s="33"/>
      <c r="T753" s="31"/>
    </row>
    <row r="754" spans="1:20" x14ac:dyDescent="0.35">
      <c r="A754" s="3"/>
      <c r="B754" s="58"/>
      <c r="C754" s="59"/>
      <c r="D754" s="3"/>
      <c r="E754" s="3"/>
      <c r="F754" s="3"/>
      <c r="G754" s="3"/>
      <c r="H754" s="3"/>
      <c r="I754" s="3"/>
      <c r="J754" s="32"/>
      <c r="K754" s="32"/>
      <c r="L754" s="27"/>
      <c r="M754" s="33"/>
      <c r="N754" s="32"/>
      <c r="O754" s="33"/>
      <c r="P754" s="32"/>
      <c r="Q754" s="33"/>
      <c r="R754" s="33"/>
      <c r="S754" s="33"/>
      <c r="T754" s="31"/>
    </row>
    <row r="755" spans="1:20" x14ac:dyDescent="0.35">
      <c r="A755" s="3"/>
      <c r="B755" s="58"/>
      <c r="C755" s="59"/>
      <c r="D755" s="3"/>
      <c r="E755" s="3"/>
      <c r="F755" s="3"/>
      <c r="G755" s="3"/>
      <c r="H755" s="3"/>
      <c r="I755" s="3"/>
      <c r="J755" s="32"/>
      <c r="K755" s="32"/>
      <c r="L755" s="27"/>
      <c r="M755" s="33"/>
      <c r="N755" s="32"/>
      <c r="O755" s="33"/>
      <c r="P755" s="32"/>
      <c r="Q755" s="33"/>
      <c r="R755" s="33"/>
      <c r="S755" s="33"/>
      <c r="T755" s="31"/>
    </row>
    <row r="756" spans="1:20" x14ac:dyDescent="0.35">
      <c r="A756" s="3"/>
      <c r="B756" s="58"/>
      <c r="C756" s="59"/>
      <c r="D756" s="3"/>
      <c r="E756" s="3"/>
      <c r="F756" s="3"/>
      <c r="G756" s="3"/>
      <c r="H756" s="3"/>
      <c r="I756" s="3"/>
      <c r="J756" s="32"/>
      <c r="K756" s="32"/>
      <c r="L756" s="27"/>
      <c r="M756" s="33"/>
      <c r="N756" s="32"/>
      <c r="O756" s="33"/>
      <c r="P756" s="32"/>
      <c r="Q756" s="33"/>
      <c r="R756" s="33"/>
      <c r="S756" s="33"/>
      <c r="T756" s="31"/>
    </row>
    <row r="757" spans="1:20" x14ac:dyDescent="0.35">
      <c r="A757" s="3"/>
      <c r="B757" s="58"/>
      <c r="C757" s="59"/>
      <c r="D757" s="3"/>
      <c r="E757" s="3"/>
      <c r="F757" s="3"/>
      <c r="G757" s="3"/>
      <c r="H757" s="3"/>
      <c r="I757" s="3"/>
      <c r="J757" s="32"/>
      <c r="K757" s="32"/>
      <c r="L757" s="27"/>
      <c r="M757" s="33"/>
      <c r="N757" s="32"/>
      <c r="O757" s="33"/>
      <c r="P757" s="32"/>
      <c r="Q757" s="33"/>
      <c r="R757" s="33"/>
      <c r="S757" s="33"/>
      <c r="T757" s="31"/>
    </row>
    <row r="758" spans="1:20" x14ac:dyDescent="0.35">
      <c r="A758" s="3"/>
      <c r="B758" s="58"/>
      <c r="C758" s="59"/>
      <c r="D758" s="3"/>
      <c r="E758" s="3"/>
      <c r="F758" s="3"/>
      <c r="G758" s="3"/>
      <c r="H758" s="3"/>
      <c r="I758" s="3"/>
      <c r="J758" s="32"/>
      <c r="K758" s="32"/>
      <c r="L758" s="27"/>
      <c r="M758" s="33"/>
      <c r="N758" s="32"/>
      <c r="O758" s="33"/>
      <c r="P758" s="32"/>
      <c r="Q758" s="33"/>
      <c r="R758" s="33"/>
      <c r="S758" s="33"/>
      <c r="T758" s="31"/>
    </row>
    <row r="759" spans="1:20" x14ac:dyDescent="0.35">
      <c r="A759" s="3"/>
      <c r="B759" s="58"/>
      <c r="C759" s="59"/>
      <c r="D759" s="3"/>
      <c r="E759" s="3"/>
      <c r="F759" s="3"/>
      <c r="G759" s="3"/>
      <c r="H759" s="3"/>
      <c r="I759" s="3"/>
      <c r="J759" s="32"/>
      <c r="K759" s="32"/>
      <c r="L759" s="27"/>
      <c r="M759" s="33"/>
      <c r="N759" s="32"/>
      <c r="O759" s="33"/>
      <c r="P759" s="32"/>
      <c r="Q759" s="33"/>
      <c r="R759" s="33"/>
      <c r="S759" s="33"/>
      <c r="T759" s="31"/>
    </row>
    <row r="760" spans="1:20" x14ac:dyDescent="0.35">
      <c r="A760" s="3"/>
      <c r="B760" s="58"/>
      <c r="C760" s="59"/>
      <c r="D760" s="3"/>
      <c r="E760" s="3"/>
      <c r="F760" s="3"/>
      <c r="G760" s="3"/>
      <c r="H760" s="3"/>
      <c r="I760" s="3"/>
      <c r="J760" s="32"/>
      <c r="K760" s="32"/>
      <c r="L760" s="27"/>
      <c r="M760" s="33"/>
      <c r="N760" s="32"/>
      <c r="O760" s="33"/>
      <c r="P760" s="32"/>
      <c r="Q760" s="33"/>
      <c r="R760" s="33"/>
      <c r="S760" s="33"/>
      <c r="T760" s="31"/>
    </row>
    <row r="761" spans="1:20" x14ac:dyDescent="0.35">
      <c r="A761" s="3"/>
      <c r="B761" s="58"/>
      <c r="C761" s="59"/>
      <c r="D761" s="3"/>
      <c r="E761" s="3"/>
      <c r="F761" s="3"/>
      <c r="G761" s="3"/>
      <c r="H761" s="3"/>
      <c r="I761" s="3"/>
      <c r="J761" s="32"/>
      <c r="K761" s="32"/>
      <c r="L761" s="27"/>
      <c r="M761" s="33"/>
      <c r="N761" s="32"/>
      <c r="O761" s="33"/>
      <c r="P761" s="32"/>
      <c r="Q761" s="33"/>
      <c r="R761" s="33"/>
      <c r="S761" s="33"/>
      <c r="T761" s="31"/>
    </row>
    <row r="762" spans="1:20" x14ac:dyDescent="0.35">
      <c r="A762" s="3"/>
      <c r="B762" s="58"/>
      <c r="C762" s="59"/>
      <c r="D762" s="3"/>
      <c r="E762" s="3"/>
      <c r="F762" s="3"/>
      <c r="G762" s="3"/>
      <c r="H762" s="3"/>
      <c r="I762" s="3"/>
      <c r="J762" s="32"/>
      <c r="K762" s="32"/>
      <c r="L762" s="27"/>
      <c r="M762" s="33"/>
      <c r="N762" s="32"/>
      <c r="O762" s="33"/>
      <c r="P762" s="32"/>
      <c r="Q762" s="33"/>
      <c r="R762" s="33"/>
      <c r="S762" s="33"/>
      <c r="T762" s="31"/>
    </row>
    <row r="763" spans="1:20" x14ac:dyDescent="0.3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OVPoR0I5EqRUX8iXbVvLIPwrW6Hhc95SRo5QknzlS6/Yqnm+2/NyRlGdj9QQ6xQIFQErdky+UqHduOECerHyaA==" saltValue="ZNeDP+6GHwSHf40wajfVNQ==" spinCount="100000" sheet="1" objects="1" scenarios="1"/>
  <phoneticPr fontId="8" type="noConversion"/>
  <hyperlinks>
    <hyperlink ref="H2:I2" location="Instructions!A1" display="Return to Menu" xr:uid="{00000000-0004-0000-0800-000000000000}"/>
  </hyperlinks>
  <pageMargins left="0.75" right="0.75" top="1" bottom="1" header="0.5" footer="0.5"/>
  <pageSetup paperSize="9" orientation="portrait" horizontalDpi="4294967292" verticalDpi="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10"/>
  </sheetPr>
  <dimension ref="A1:I9"/>
  <sheetViews>
    <sheetView zoomScale="85" workbookViewId="0">
      <selection activeCell="M35" sqref="M35"/>
    </sheetView>
  </sheetViews>
  <sheetFormatPr defaultRowHeight="12.75" x14ac:dyDescent="0.35"/>
  <cols>
    <col min="2" max="2" width="12.6640625" customWidth="1"/>
  </cols>
  <sheetData>
    <row r="1" spans="1:9" ht="15" x14ac:dyDescent="0.4">
      <c r="A1" s="56" t="s">
        <v>167</v>
      </c>
    </row>
    <row r="2" spans="1:9" ht="16.5" x14ac:dyDescent="0.45">
      <c r="A2" s="80" t="s">
        <v>93</v>
      </c>
      <c r="B2" s="81">
        <f>Weather_Site!D2</f>
        <v>0</v>
      </c>
      <c r="C2" s="81"/>
      <c r="D2" s="81"/>
      <c r="E2" s="81"/>
      <c r="H2" s="170" t="s">
        <v>202</v>
      </c>
      <c r="I2" s="169"/>
    </row>
    <row r="5" spans="1:9" x14ac:dyDescent="0.35">
      <c r="A5" t="s">
        <v>166</v>
      </c>
    </row>
    <row r="8" spans="1:9" ht="63.75" x14ac:dyDescent="0.35">
      <c r="A8" s="26" t="s">
        <v>28</v>
      </c>
      <c r="B8" s="26" t="s">
        <v>32</v>
      </c>
      <c r="C8" s="26" t="s">
        <v>27</v>
      </c>
      <c r="D8" s="26" t="s">
        <v>18</v>
      </c>
      <c r="E8" s="26" t="s">
        <v>19</v>
      </c>
      <c r="F8" s="26" t="s">
        <v>24</v>
      </c>
      <c r="G8" s="26" t="s">
        <v>20</v>
      </c>
      <c r="H8" s="57" t="s">
        <v>112</v>
      </c>
    </row>
    <row r="9" spans="1:9" x14ac:dyDescent="0.35">
      <c r="A9" s="23" t="str">
        <f>Weather_Site!A13</f>
        <v>Sat</v>
      </c>
      <c r="B9" s="24">
        <f>Weather_Site!B13</f>
        <v>36533</v>
      </c>
      <c r="C9" s="25">
        <f>Weather_Site!C13</f>
        <v>0.70833333333333337</v>
      </c>
      <c r="D9" s="27">
        <f>Weather_Site!D13</f>
        <v>36.4</v>
      </c>
      <c r="E9" s="27">
        <f>Weather_Site!E13</f>
        <v>10.8</v>
      </c>
      <c r="F9" s="28">
        <f>Weather_Site!F13</f>
        <v>260</v>
      </c>
      <c r="G9" s="27">
        <f>Weather_Site!G13</f>
        <v>45.7</v>
      </c>
      <c r="H9" s="27">
        <f>IF(Weather_Site!M13&lt;180,Weather_Site!M13+180,Weather_Site!M13-180)</f>
        <v>80</v>
      </c>
    </row>
  </sheetData>
  <phoneticPr fontId="8" type="noConversion"/>
  <hyperlinks>
    <hyperlink ref="H2:I2" location="Instructions!A1" display="Return to Menu" xr:uid="{00000000-0004-0000-0900-000000000000}"/>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indexed="33"/>
  </sheetPr>
  <dimension ref="A1:AJ764"/>
  <sheetViews>
    <sheetView zoomScale="85" workbookViewId="0">
      <selection activeCell="D4" sqref="D4"/>
    </sheetView>
  </sheetViews>
  <sheetFormatPr defaultRowHeight="12.75" x14ac:dyDescent="0.35"/>
  <cols>
    <col min="2" max="2" width="11.1328125" customWidth="1"/>
    <col min="15" max="15" width="8.6640625" customWidth="1"/>
    <col min="22" max="22" width="8.86328125" customWidth="1"/>
    <col min="23" max="23" width="9.53125" bestFit="1" customWidth="1"/>
    <col min="31" max="31" width="9.46484375" customWidth="1"/>
  </cols>
  <sheetData>
    <row r="1" spans="1:36" ht="13.15" x14ac:dyDescent="0.4">
      <c r="A1" s="212" t="s">
        <v>276</v>
      </c>
    </row>
    <row r="2" spans="1:36" ht="13.15" x14ac:dyDescent="0.4">
      <c r="A2" s="221" t="s">
        <v>275</v>
      </c>
      <c r="B2" s="222" t="s">
        <v>92</v>
      </c>
      <c r="C2" s="223"/>
      <c r="D2" s="223"/>
      <c r="K2" s="38"/>
    </row>
    <row r="3" spans="1:36" ht="27" customHeight="1" x14ac:dyDescent="0.45">
      <c r="I3" s="273" t="s">
        <v>202</v>
      </c>
      <c r="J3" s="169"/>
    </row>
    <row r="4" spans="1:36" x14ac:dyDescent="0.35">
      <c r="A4" s="199" t="s">
        <v>343</v>
      </c>
      <c r="B4" s="200"/>
      <c r="C4" s="201"/>
      <c r="D4" s="178">
        <v>18</v>
      </c>
      <c r="I4" s="265"/>
    </row>
    <row r="5" spans="1:36" ht="17.649999999999999" x14ac:dyDescent="0.5">
      <c r="A5" s="199" t="s">
        <v>344</v>
      </c>
      <c r="B5" s="200"/>
      <c r="C5" s="201"/>
      <c r="D5" s="178">
        <v>4</v>
      </c>
      <c r="F5" s="256" t="s">
        <v>368</v>
      </c>
    </row>
    <row r="6" spans="1:36" x14ac:dyDescent="0.35">
      <c r="A6" s="199" t="s">
        <v>345</v>
      </c>
      <c r="B6" s="200"/>
      <c r="C6" s="201"/>
      <c r="D6" s="178"/>
      <c r="F6" s="265" t="s">
        <v>393</v>
      </c>
    </row>
    <row r="7" spans="1:36" x14ac:dyDescent="0.35">
      <c r="A7" s="199" t="s">
        <v>346</v>
      </c>
      <c r="B7" s="200"/>
      <c r="C7" s="201"/>
      <c r="D7" s="7">
        <f>SUM(D4:D6)</f>
        <v>22</v>
      </c>
    </row>
    <row r="8" spans="1:36" x14ac:dyDescent="0.35">
      <c r="A8" s="107" t="s">
        <v>348</v>
      </c>
      <c r="B8" s="175"/>
      <c r="C8" s="35">
        <f>Weather_Site!D6</f>
        <v>0</v>
      </c>
      <c r="D8" s="38"/>
      <c r="AA8" s="280"/>
      <c r="AB8" s="280"/>
      <c r="AI8" s="280"/>
      <c r="AJ8" s="280"/>
    </row>
    <row r="9" spans="1:36" x14ac:dyDescent="0.35">
      <c r="A9" s="184" t="s">
        <v>371</v>
      </c>
      <c r="B9" s="185"/>
      <c r="C9" s="178">
        <v>3</v>
      </c>
      <c r="D9" s="38"/>
      <c r="AA9" s="280"/>
      <c r="AB9" s="280"/>
      <c r="AI9" s="280"/>
      <c r="AJ9" s="280"/>
    </row>
    <row r="10" spans="1:36" x14ac:dyDescent="0.35">
      <c r="L10" t="s">
        <v>375</v>
      </c>
      <c r="P10" t="s">
        <v>376</v>
      </c>
      <c r="AA10" s="280"/>
      <c r="AB10" s="280"/>
      <c r="AI10" s="280"/>
      <c r="AJ10" s="280"/>
    </row>
    <row r="11" spans="1:36" x14ac:dyDescent="0.35">
      <c r="L11" s="255" t="s">
        <v>341</v>
      </c>
      <c r="M11" s="255" t="s">
        <v>341</v>
      </c>
      <c r="N11" s="255" t="s">
        <v>341</v>
      </c>
      <c r="O11" s="255" t="s">
        <v>341</v>
      </c>
      <c r="P11" s="254" t="s">
        <v>342</v>
      </c>
      <c r="Q11" s="254" t="s">
        <v>342</v>
      </c>
      <c r="R11" s="254" t="s">
        <v>342</v>
      </c>
      <c r="S11" s="254" t="s">
        <v>342</v>
      </c>
      <c r="T11" s="255" t="s">
        <v>341</v>
      </c>
      <c r="U11" s="255" t="s">
        <v>341</v>
      </c>
      <c r="V11" s="255" t="s">
        <v>341</v>
      </c>
      <c r="W11" s="255" t="s">
        <v>341</v>
      </c>
      <c r="X11" s="255" t="s">
        <v>341</v>
      </c>
      <c r="Y11" s="255" t="s">
        <v>341</v>
      </c>
      <c r="Z11" s="255" t="s">
        <v>341</v>
      </c>
      <c r="AA11" s="255" t="s">
        <v>341</v>
      </c>
      <c r="AB11" s="255" t="s">
        <v>341</v>
      </c>
      <c r="AC11" s="254" t="s">
        <v>342</v>
      </c>
      <c r="AD11" s="254" t="s">
        <v>342</v>
      </c>
      <c r="AE11" s="254" t="s">
        <v>342</v>
      </c>
      <c r="AF11" s="254" t="s">
        <v>342</v>
      </c>
      <c r="AG11" s="264" t="s">
        <v>342</v>
      </c>
      <c r="AH11" s="264" t="s">
        <v>342</v>
      </c>
      <c r="AI11" s="264" t="s">
        <v>342</v>
      </c>
      <c r="AJ11" s="264" t="s">
        <v>342</v>
      </c>
    </row>
    <row r="12" spans="1:36" ht="76.5" x14ac:dyDescent="0.35">
      <c r="A12" s="91" t="s">
        <v>28</v>
      </c>
      <c r="B12" s="91" t="s">
        <v>32</v>
      </c>
      <c r="C12" s="91" t="s">
        <v>27</v>
      </c>
      <c r="D12" s="91" t="s">
        <v>18</v>
      </c>
      <c r="E12" s="91" t="s">
        <v>19</v>
      </c>
      <c r="F12" s="91" t="s">
        <v>24</v>
      </c>
      <c r="G12" s="91" t="s">
        <v>20</v>
      </c>
      <c r="H12" s="91" t="s">
        <v>17</v>
      </c>
      <c r="I12" s="91" t="s">
        <v>16</v>
      </c>
      <c r="J12" s="91" t="s">
        <v>25</v>
      </c>
      <c r="K12" s="11" t="s">
        <v>280</v>
      </c>
      <c r="L12" s="11" t="s">
        <v>390</v>
      </c>
      <c r="M12" s="11" t="s">
        <v>283</v>
      </c>
      <c r="N12" s="11" t="s">
        <v>284</v>
      </c>
      <c r="O12" s="11" t="s">
        <v>391</v>
      </c>
      <c r="P12" s="11" t="s">
        <v>281</v>
      </c>
      <c r="Q12" s="11" t="s">
        <v>282</v>
      </c>
      <c r="R12" s="11" t="s">
        <v>285</v>
      </c>
      <c r="S12" s="11" t="s">
        <v>286</v>
      </c>
      <c r="T12" s="11" t="s">
        <v>287</v>
      </c>
      <c r="U12" s="251" t="s">
        <v>337</v>
      </c>
      <c r="V12" s="11" t="s">
        <v>338</v>
      </c>
      <c r="W12" s="11" t="s">
        <v>392</v>
      </c>
      <c r="X12" s="11" t="s">
        <v>339</v>
      </c>
      <c r="Y12" s="11" t="s">
        <v>340</v>
      </c>
      <c r="Z12" s="11" t="s">
        <v>347</v>
      </c>
      <c r="AA12" s="11" t="s">
        <v>349</v>
      </c>
      <c r="AB12" s="11" t="s">
        <v>350</v>
      </c>
      <c r="AC12" s="251" t="s">
        <v>369</v>
      </c>
      <c r="AD12" s="11" t="s">
        <v>370</v>
      </c>
      <c r="AE12" s="11" t="s">
        <v>351</v>
      </c>
      <c r="AF12" s="251" t="s">
        <v>347</v>
      </c>
      <c r="AG12" s="11" t="s">
        <v>372</v>
      </c>
      <c r="AH12" s="11" t="s">
        <v>373</v>
      </c>
      <c r="AI12" s="11" t="s">
        <v>396</v>
      </c>
      <c r="AJ12" s="11" t="s">
        <v>374</v>
      </c>
    </row>
    <row r="13" spans="1:36" x14ac:dyDescent="0.35">
      <c r="A13" s="224"/>
      <c r="B13" s="225"/>
      <c r="C13" s="226"/>
      <c r="D13" s="224"/>
      <c r="E13" s="224"/>
      <c r="F13" s="224"/>
      <c r="G13" s="224"/>
      <c r="H13" s="224"/>
      <c r="I13" s="224"/>
      <c r="J13" s="224"/>
      <c r="K13" s="186" t="s">
        <v>388</v>
      </c>
      <c r="L13" s="257">
        <v>9</v>
      </c>
      <c r="M13" s="186" t="s">
        <v>379</v>
      </c>
      <c r="N13" s="186" t="s">
        <v>379</v>
      </c>
      <c r="O13" s="262" t="e">
        <f>W13+M14+N14</f>
        <v>#DIV/0!</v>
      </c>
      <c r="P13" s="180">
        <v>30</v>
      </c>
      <c r="Q13" s="186" t="s">
        <v>380</v>
      </c>
      <c r="R13" s="186" t="s">
        <v>380</v>
      </c>
      <c r="S13" s="262" t="e">
        <f>P13+Q14+R14</f>
        <v>#DIV/0!</v>
      </c>
      <c r="T13" s="186" t="s">
        <v>377</v>
      </c>
      <c r="U13" s="266" t="s">
        <v>378</v>
      </c>
      <c r="V13" s="186" t="s">
        <v>381</v>
      </c>
      <c r="W13" s="253">
        <f>L13</f>
        <v>9</v>
      </c>
      <c r="X13" s="186"/>
      <c r="Y13" s="186"/>
      <c r="Z13" s="186" t="s">
        <v>382</v>
      </c>
      <c r="AA13" s="186"/>
      <c r="AB13" s="186"/>
      <c r="AC13" s="186" t="s">
        <v>385</v>
      </c>
      <c r="AD13" s="186">
        <f>P13</f>
        <v>30</v>
      </c>
      <c r="AE13" s="186"/>
      <c r="AF13" s="266" t="s">
        <v>382</v>
      </c>
      <c r="AG13" s="186" t="s">
        <v>383</v>
      </c>
      <c r="AH13" s="186" t="s">
        <v>384</v>
      </c>
      <c r="AI13" s="186"/>
      <c r="AJ13" s="186"/>
    </row>
    <row r="14" spans="1:36" x14ac:dyDescent="0.35">
      <c r="A14" s="274" t="str">
        <f>Weather_Site!A12</f>
        <v>Sat</v>
      </c>
      <c r="B14" s="275">
        <f>Weather_Site!B12</f>
        <v>36533</v>
      </c>
      <c r="C14" s="276">
        <f>Weather_Site!C12</f>
        <v>0.66666666666666663</v>
      </c>
      <c r="D14" s="274">
        <f>Weather_Site!D12</f>
        <v>38.200000000000003</v>
      </c>
      <c r="E14" s="274">
        <f>Weather_Site!E12</f>
        <v>9.9</v>
      </c>
      <c r="F14" s="274">
        <f>Weather_Site!F12</f>
        <v>300</v>
      </c>
      <c r="G14" s="274">
        <f>Weather_Site!G12</f>
        <v>55</v>
      </c>
      <c r="H14" s="274">
        <f>Weather_Site!I12</f>
        <v>0</v>
      </c>
      <c r="I14" s="274">
        <f>Weather_Site!J12</f>
        <v>0</v>
      </c>
      <c r="J14" s="274">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2">
        <v>0</v>
      </c>
      <c r="S14" s="32" t="e">
        <f>P13+Q14+R14</f>
        <v>#DIV/0!</v>
      </c>
      <c r="T14" s="32">
        <f>(57.29/(1+1.93*EXP(-0.042*D14)))/(1+(42.77/(D14-5.8))*EXP((-0.016*D14/(D14-5.27))*(100-E14)))</f>
        <v>33.076286796005213</v>
      </c>
      <c r="U14" s="252" t="e">
        <f>((O13-103.79)/((O13-103.79)^2-12643.93)*12.81-0.65)*T14+((O13-99.7)/((O13-99.7)^2-25199.32)*3570.12-23.26)+10</f>
        <v>#DIV/0!</v>
      </c>
      <c r="V14" s="32" t="e">
        <f>O13+U14</f>
        <v>#DIV/0!</v>
      </c>
      <c r="W14" s="33" t="e">
        <f>IF(OR(V14&lt;W13,C14&gt;=0.625),V14,W13)</f>
        <v>#DIV/0!</v>
      </c>
      <c r="X14" s="32" t="e">
        <f>IF(AND(C14&gt;0.33,C14&lt;0.625),(W14-(W14-O14)*(14.29*C14*24-114.29)/100),IF(AND(C14&gt;=0.625,C14&lt;0.71),(W14-(W14-O14)*(14.29*(30-C14*24)-114.29)/100)," "))</f>
        <v>#DIV/0!</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2" t="e">
        <f>((S13-112.15)/((S13-112.15)^2-21835.42)*40.96-0.46)*T14+((S13-140.78)/((S13-140.78)^2-24819.47)*298.78)</f>
        <v>#DIV/0!</v>
      </c>
      <c r="AD14" s="32" t="e">
        <f>AC14+S13</f>
        <v>#DIV/0!</v>
      </c>
      <c r="AE14" s="284" t="e">
        <f>IF(V14&lt;=27,(4.88-263.78*V14^-1.8)+(163.4*V14^-1.18)*EXP(G14/$C$9*(-0.0059*V14+0.54)),0)</f>
        <v>#DIV/0!</v>
      </c>
      <c r="AF14" s="263"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35">
      <c r="A15" s="274" t="str">
        <f>Weather_Site!A13</f>
        <v>Sat</v>
      </c>
      <c r="B15" s="275">
        <f>Weather_Site!B13</f>
        <v>36533</v>
      </c>
      <c r="C15" s="276">
        <f>Weather_Site!C13</f>
        <v>0.70833333333333337</v>
      </c>
      <c r="D15" s="274">
        <f>Weather_Site!D13</f>
        <v>36.4</v>
      </c>
      <c r="E15" s="274">
        <f>Weather_Site!E13</f>
        <v>10.8</v>
      </c>
      <c r="F15" s="274">
        <f>Weather_Site!F13</f>
        <v>260</v>
      </c>
      <c r="G15" s="274">
        <f>Weather_Site!G13</f>
        <v>45.7</v>
      </c>
      <c r="H15" s="274">
        <f>Weather_Site!I13</f>
        <v>0</v>
      </c>
      <c r="I15" s="274">
        <f>Weather_Site!J13</f>
        <v>0</v>
      </c>
      <c r="J15" s="274">
        <f>Weather_Site!K13</f>
        <v>0</v>
      </c>
      <c r="K15" s="33">
        <f>Weather_Site!N13</f>
        <v>0</v>
      </c>
      <c r="L15" s="33" t="e">
        <f t="shared" ref="L15:L25" si="0">W15</f>
        <v>#DIV/0!</v>
      </c>
      <c r="M15" s="32" t="e">
        <f t="shared" ref="M15:M25" si="1">IF(I15&lt;=1,(121.42-94.27/(1+107.55*EXP(-0.037*W14)))/(1+(101.71/(1+17.13*EXP(-0.017*W14)))*H15^(-0.84-0.62/(1+1087.88*EXP(-0.053*W14)))),0)</f>
        <v>#DIV/0!</v>
      </c>
      <c r="N15" s="32">
        <f t="shared" ref="N15:N25" si="2">IF(I15&gt;1,(0.29/(1+1.34*EXP(-0.019*W14))*K15+(51.61-367.12*(0.29/(1+1.34*EXP(-0.019*W14))))),0)</f>
        <v>0</v>
      </c>
      <c r="O15" s="32" t="e">
        <f t="shared" ref="O15:O25" si="3">IF(OR(AND(C15&gt;0.33,C14&gt;=0.33),AND(C15&lt;C14,C15&lt;=0.33),C15&lt;0.33),O14,W14+M15+N15)</f>
        <v>#DIV/0!</v>
      </c>
      <c r="P15" s="33" t="e">
        <f t="shared" ref="P15:P25" si="4">IF(OR(S15&gt;AD14,C15&gt;=0.625),AD14,S14)</f>
        <v>#DIV/0!</v>
      </c>
      <c r="Q15" s="32" t="e">
        <f t="shared" ref="Q15:Q25" si="5">IF(I15&lt;=1,(121.42-94.27/(1+107.55*EXP(-0.037*W14)))/(1+(101.71/(1+17.13*EXP(-0.017*W14)))*H15^(-0.84-0.62/(1+1087.88*EXP(-0.053*W14)))),0)</f>
        <v>#DIV/0!</v>
      </c>
      <c r="R15" s="242">
        <v>1</v>
      </c>
      <c r="S15" s="32" t="e">
        <f t="shared" ref="S15:S25" si="6">P14+Q15+R15</f>
        <v>#DIV/0!</v>
      </c>
      <c r="T15" s="32">
        <f t="shared" ref="T15:T25" si="7">(57.29/(1+1.93*EXP(-0.042*D15)))/(1+(42.77/(D15-5.8))*EXP((-0.016*D15/(D15-5.27))*(100-E15)))</f>
        <v>31.968679373891515</v>
      </c>
      <c r="U15" s="252" t="e">
        <f t="shared" ref="U15:U25" si="8">((O14-103.79)/((O14-103.79)^2-12643.93)*12.81-0.65)*T15+((O14-99.7)/((O14-99.7)^2-25199.32)*3570.12-23.26)+10</f>
        <v>#DIV/0!</v>
      </c>
      <c r="V15" s="32" t="e">
        <f t="shared" ref="V15:V25" si="9">O14+U15</f>
        <v>#DIV/0!</v>
      </c>
      <c r="W15" s="33" t="e">
        <f t="shared" ref="W15:W25" si="10">IF(OR(V15&lt;W14,C15&gt;=0.625),V15,W14)</f>
        <v>#DIV/0!</v>
      </c>
      <c r="X15" s="32" t="e">
        <f t="shared" ref="X15:X25" si="11">IF(AND(C15&gt;0.33,C15&lt;0.625),(W15-(W15-O15)*(14.29*C15*24-114.29)/100),IF(AND(C15&gt;=0.625,C15&lt;0.71),(W15-(W15-O15)*(14.29*(30-C15*24)-114.29)/100)," "))</f>
        <v>#DIV/0!</v>
      </c>
      <c r="Y15" s="42" t="e">
        <f t="shared" ref="Y15:Y25" si="12">IF(V15&lt;=27,(21.37-3.42*V15+0.085*V15^2)+(48.09*V15*EXP(-0.6*V15)+11.9)*EXP(G15/$C$9*(-0.0096*V15^1.05+0.44)),0)</f>
        <v>#DIV/0!</v>
      </c>
      <c r="Z15" s="31" t="e">
        <f t="shared" ref="Z15:Z25" si="13">IF($D$7&lt;8,(1.02/(1+7266.83*EXP(-1.36*$D$7))+0.1),IF(V15&lt;=9,((6.03+5.81*$D$7)/53.44),IF(AND(V15&gt;9,V15&lt;=18),((11.19+2.92*$D$7)/35.02),((0.055+0.0023*$D$7)/0.074))))</f>
        <v>#DIV/0!</v>
      </c>
      <c r="AA15" s="42" t="e">
        <f t="shared" ref="AA15:AA25" si="14">Z15*Y15</f>
        <v>#DIV/0!</v>
      </c>
      <c r="AB15" s="42" t="e">
        <f t="shared" ref="AB15:AB25" si="15">AA15*EXP(0.069*$C$8)</f>
        <v>#DIV/0!</v>
      </c>
      <c r="AC15" s="252" t="e">
        <f t="shared" ref="AC15:AC25" si="16">((S14-112.15)/((S14-112.15)^2-21835.42)*40.96-0.46)*T15+((S14-140.78)/((S14-140.78)^2-24819.47)*298.78)</f>
        <v>#DIV/0!</v>
      </c>
      <c r="AD15" s="32" t="e">
        <f t="shared" ref="AD15:AD25" si="17">AC15+S14</f>
        <v>#DIV/0!</v>
      </c>
      <c r="AE15" s="284" t="e">
        <f t="shared" ref="AE15:AE25" si="18">IF(V15&lt;=27,(4.88-263.78*V15^-1.8)+(163.4*V15^-1.18)*EXP(G15/$C$9*(-0.0059*V15+0.54)),0)</f>
        <v>#DIV/0!</v>
      </c>
      <c r="AF15" s="263" t="e">
        <f t="shared" ref="AF15:AF25" si="19">IF(AH15&lt;17,(0.95/(1+957.74*EXP(-0.52*AH15))+0.16),IF(V15&lt;=10,((5.08+6.26*AH15)/111.5),IF(AND(V15&gt;10,V15&lt;=19),((17.35+1.7*AH15)/46.25),((10.88+0.46*AH15)/18.7))))</f>
        <v>#DIV/0!</v>
      </c>
      <c r="AG15" s="31" t="e">
        <f t="shared" ref="AG15:AG25" si="20">MAX((1-(1/(1+(0.43*EXP(0.23*V15)+2)*EXP((-0.0085*V15+0.024)*AD15))+(0.013*V15-0.43))),0)</f>
        <v>#DIV/0!</v>
      </c>
      <c r="AH15" s="32" t="e">
        <f t="shared" ref="AH15:AH25" si="21">AG15*$D$7</f>
        <v>#DIV/0!</v>
      </c>
      <c r="AI15" s="42" t="e">
        <f t="shared" ref="AI15:AI25" si="22">AE15*AF15</f>
        <v>#DIV/0!</v>
      </c>
      <c r="AJ15" s="42" t="e">
        <f t="shared" ref="AJ15:AJ25" si="23">AI15*EXP(0.069*$C$8)</f>
        <v>#DIV/0!</v>
      </c>
    </row>
    <row r="16" spans="1:36" x14ac:dyDescent="0.35">
      <c r="A16" s="274" t="str">
        <f>Weather_Site!A14</f>
        <v>Sat</v>
      </c>
      <c r="B16" s="275">
        <f>Weather_Site!B14</f>
        <v>36533</v>
      </c>
      <c r="C16" s="276">
        <f>Weather_Site!C14</f>
        <v>0.75</v>
      </c>
      <c r="D16" s="274">
        <f>Weather_Site!D14</f>
        <v>37.200000000000003</v>
      </c>
      <c r="E16" s="274">
        <f>Weather_Site!E14</f>
        <v>10.9</v>
      </c>
      <c r="F16" s="274">
        <f>Weather_Site!F14</f>
        <v>258.60000000000002</v>
      </c>
      <c r="G16" s="274">
        <f>Weather_Site!G14</f>
        <v>46.5</v>
      </c>
      <c r="H16" s="274">
        <f>Weather_Site!I14</f>
        <v>0</v>
      </c>
      <c r="I16" s="274">
        <f>Weather_Site!J14</f>
        <v>0</v>
      </c>
      <c r="J16" s="274">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2">
        <v>2</v>
      </c>
      <c r="S16" s="32" t="e">
        <f t="shared" si="6"/>
        <v>#DIV/0!</v>
      </c>
      <c r="T16" s="32">
        <f t="shared" si="7"/>
        <v>32.403137580048913</v>
      </c>
      <c r="U16" s="252"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2" t="e">
        <f t="shared" si="16"/>
        <v>#DIV/0!</v>
      </c>
      <c r="AD16" s="32" t="e">
        <f t="shared" si="17"/>
        <v>#DIV/0!</v>
      </c>
      <c r="AE16" s="284" t="e">
        <f t="shared" si="18"/>
        <v>#DIV/0!</v>
      </c>
      <c r="AF16" s="263" t="e">
        <f t="shared" si="19"/>
        <v>#DIV/0!</v>
      </c>
      <c r="AG16" s="31" t="e">
        <f t="shared" si="20"/>
        <v>#DIV/0!</v>
      </c>
      <c r="AH16" s="32" t="e">
        <f t="shared" si="21"/>
        <v>#DIV/0!</v>
      </c>
      <c r="AI16" s="42" t="e">
        <f t="shared" si="22"/>
        <v>#DIV/0!</v>
      </c>
      <c r="AJ16" s="42" t="e">
        <f t="shared" si="23"/>
        <v>#DIV/0!</v>
      </c>
    </row>
    <row r="17" spans="1:36" x14ac:dyDescent="0.35">
      <c r="A17" s="274" t="str">
        <f>Weather_Site!A15</f>
        <v>Sat</v>
      </c>
      <c r="B17" s="275">
        <f>Weather_Site!B15</f>
        <v>36533</v>
      </c>
      <c r="C17" s="276">
        <f>Weather_Site!C15</f>
        <v>0.79166666666666663</v>
      </c>
      <c r="D17" s="274">
        <f>Weather_Site!D15</f>
        <v>37.299999999999997</v>
      </c>
      <c r="E17" s="274">
        <f>Weather_Site!E15</f>
        <v>11.7</v>
      </c>
      <c r="F17" s="274">
        <f>Weather_Site!F15</f>
        <v>260.8</v>
      </c>
      <c r="G17" s="274">
        <f>Weather_Site!G15</f>
        <v>46.3</v>
      </c>
      <c r="H17" s="274">
        <f>Weather_Site!I15</f>
        <v>0</v>
      </c>
      <c r="I17" s="274">
        <f>Weather_Site!J15</f>
        <v>0</v>
      </c>
      <c r="J17" s="274">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2">
        <v>3</v>
      </c>
      <c r="S17" s="32" t="e">
        <f t="shared" si="6"/>
        <v>#DIV/0!</v>
      </c>
      <c r="T17" s="32">
        <f t="shared" si="7"/>
        <v>32.358896597506842</v>
      </c>
      <c r="U17" s="252"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2" t="e">
        <f t="shared" si="16"/>
        <v>#DIV/0!</v>
      </c>
      <c r="AD17" s="32" t="e">
        <f t="shared" si="17"/>
        <v>#DIV/0!</v>
      </c>
      <c r="AE17" s="284" t="e">
        <f t="shared" si="18"/>
        <v>#DIV/0!</v>
      </c>
      <c r="AF17" s="263" t="e">
        <f t="shared" si="19"/>
        <v>#DIV/0!</v>
      </c>
      <c r="AG17" s="31" t="e">
        <f t="shared" si="20"/>
        <v>#DIV/0!</v>
      </c>
      <c r="AH17" s="32" t="e">
        <f t="shared" si="21"/>
        <v>#DIV/0!</v>
      </c>
      <c r="AI17" s="42" t="e">
        <f t="shared" si="22"/>
        <v>#DIV/0!</v>
      </c>
      <c r="AJ17" s="42" t="e">
        <f t="shared" si="23"/>
        <v>#DIV/0!</v>
      </c>
    </row>
    <row r="18" spans="1:36" s="89" customFormat="1" x14ac:dyDescent="0.35">
      <c r="A18" s="274" t="str">
        <f>Weather_Site!A16</f>
        <v>Sat</v>
      </c>
      <c r="B18" s="275">
        <f>Weather_Site!B16</f>
        <v>36533</v>
      </c>
      <c r="C18" s="276">
        <f>Weather_Site!C16</f>
        <v>0.83333333333333337</v>
      </c>
      <c r="D18" s="274">
        <f>Weather_Site!D16</f>
        <v>35</v>
      </c>
      <c r="E18" s="274">
        <f>Weather_Site!E16</f>
        <v>14.1</v>
      </c>
      <c r="F18" s="274">
        <f>Weather_Site!F16</f>
        <v>261.5</v>
      </c>
      <c r="G18" s="274">
        <f>Weather_Site!G16</f>
        <v>48.3</v>
      </c>
      <c r="H18" s="274">
        <f>Weather_Site!I16</f>
        <v>0</v>
      </c>
      <c r="I18" s="274">
        <f>Weather_Site!J16</f>
        <v>0</v>
      </c>
      <c r="J18" s="274">
        <f>Weather_Site!K16</f>
        <v>0</v>
      </c>
      <c r="K18" s="267">
        <f>Weather_Site!N16</f>
        <v>0</v>
      </c>
      <c r="L18" s="267" t="e">
        <f t="shared" si="0"/>
        <v>#DIV/0!</v>
      </c>
      <c r="M18" s="268" t="e">
        <f t="shared" si="1"/>
        <v>#DIV/0!</v>
      </c>
      <c r="N18" s="268">
        <f t="shared" si="2"/>
        <v>0</v>
      </c>
      <c r="O18" s="32" t="e">
        <f t="shared" si="3"/>
        <v>#DIV/0!</v>
      </c>
      <c r="P18" s="267" t="e">
        <f t="shared" si="4"/>
        <v>#DIV/0!</v>
      </c>
      <c r="Q18" s="268" t="e">
        <f t="shared" si="5"/>
        <v>#DIV/0!</v>
      </c>
      <c r="R18" s="242">
        <v>4</v>
      </c>
      <c r="S18" s="268" t="e">
        <f t="shared" si="6"/>
        <v>#DIV/0!</v>
      </c>
      <c r="T18" s="268">
        <f t="shared" si="7"/>
        <v>30.750160508274902</v>
      </c>
      <c r="U18" s="269" t="e">
        <f t="shared" si="8"/>
        <v>#DIV/0!</v>
      </c>
      <c r="V18" s="268" t="e">
        <f t="shared" si="9"/>
        <v>#DIV/0!</v>
      </c>
      <c r="W18" s="267" t="e">
        <f t="shared" si="10"/>
        <v>#DIV/0!</v>
      </c>
      <c r="X18" s="268" t="str">
        <f t="shared" si="11"/>
        <v xml:space="preserve"> </v>
      </c>
      <c r="Y18" s="270" t="e">
        <f t="shared" si="12"/>
        <v>#DIV/0!</v>
      </c>
      <c r="Z18" s="271" t="e">
        <f t="shared" si="13"/>
        <v>#DIV/0!</v>
      </c>
      <c r="AA18" s="270" t="e">
        <f t="shared" si="14"/>
        <v>#DIV/0!</v>
      </c>
      <c r="AB18" s="270" t="e">
        <f t="shared" si="15"/>
        <v>#DIV/0!</v>
      </c>
      <c r="AC18" s="269" t="e">
        <f t="shared" si="16"/>
        <v>#DIV/0!</v>
      </c>
      <c r="AD18" s="268" t="e">
        <f t="shared" si="17"/>
        <v>#DIV/0!</v>
      </c>
      <c r="AE18" s="285" t="e">
        <f t="shared" si="18"/>
        <v>#DIV/0!</v>
      </c>
      <c r="AF18" s="272" t="e">
        <f t="shared" si="19"/>
        <v>#DIV/0!</v>
      </c>
      <c r="AG18" s="271" t="e">
        <f t="shared" si="20"/>
        <v>#DIV/0!</v>
      </c>
      <c r="AH18" s="268" t="e">
        <f t="shared" si="21"/>
        <v>#DIV/0!</v>
      </c>
      <c r="AI18" s="270" t="e">
        <f t="shared" si="22"/>
        <v>#DIV/0!</v>
      </c>
      <c r="AJ18" s="270" t="e">
        <f t="shared" si="23"/>
        <v>#DIV/0!</v>
      </c>
    </row>
    <row r="19" spans="1:36" s="89" customFormat="1" x14ac:dyDescent="0.35">
      <c r="A19" s="274" t="str">
        <f>Weather_Site!A17</f>
        <v>Sat</v>
      </c>
      <c r="B19" s="275">
        <f>Weather_Site!B17</f>
        <v>36533</v>
      </c>
      <c r="C19" s="276">
        <f>Weather_Site!C17</f>
        <v>0.875</v>
      </c>
      <c r="D19" s="274">
        <f>Weather_Site!D17</f>
        <v>34.5</v>
      </c>
      <c r="E19" s="274">
        <f>Weather_Site!E17</f>
        <v>14.5</v>
      </c>
      <c r="F19" s="274">
        <f>Weather_Site!F17</f>
        <v>265.8</v>
      </c>
      <c r="G19" s="274">
        <f>Weather_Site!G17</f>
        <v>30</v>
      </c>
      <c r="H19" s="274">
        <f>Weather_Site!I17</f>
        <v>0</v>
      </c>
      <c r="I19" s="274">
        <f>Weather_Site!J17</f>
        <v>0</v>
      </c>
      <c r="J19" s="274">
        <f>Weather_Site!K17</f>
        <v>0</v>
      </c>
      <c r="K19" s="267">
        <f>Weather_Site!N17</f>
        <v>0</v>
      </c>
      <c r="L19" s="267" t="e">
        <f t="shared" si="0"/>
        <v>#DIV/0!</v>
      </c>
      <c r="M19" s="268" t="e">
        <f t="shared" si="1"/>
        <v>#DIV/0!</v>
      </c>
      <c r="N19" s="268">
        <f t="shared" si="2"/>
        <v>0</v>
      </c>
      <c r="O19" s="32" t="e">
        <f t="shared" si="3"/>
        <v>#DIV/0!</v>
      </c>
      <c r="P19" s="267" t="e">
        <f t="shared" si="4"/>
        <v>#DIV/0!</v>
      </c>
      <c r="Q19" s="268" t="e">
        <f t="shared" si="5"/>
        <v>#DIV/0!</v>
      </c>
      <c r="R19" s="242">
        <v>5</v>
      </c>
      <c r="S19" s="268" t="e">
        <f t="shared" si="6"/>
        <v>#DIV/0!</v>
      </c>
      <c r="T19" s="268">
        <f t="shared" si="7"/>
        <v>30.408028773540902</v>
      </c>
      <c r="U19" s="269" t="e">
        <f t="shared" si="8"/>
        <v>#DIV/0!</v>
      </c>
      <c r="V19" s="268" t="e">
        <f t="shared" si="9"/>
        <v>#DIV/0!</v>
      </c>
      <c r="W19" s="267" t="e">
        <f t="shared" si="10"/>
        <v>#DIV/0!</v>
      </c>
      <c r="X19" s="268" t="str">
        <f t="shared" si="11"/>
        <v xml:space="preserve"> </v>
      </c>
      <c r="Y19" s="270" t="e">
        <f t="shared" si="12"/>
        <v>#DIV/0!</v>
      </c>
      <c r="Z19" s="271" t="e">
        <f t="shared" si="13"/>
        <v>#DIV/0!</v>
      </c>
      <c r="AA19" s="270" t="e">
        <f t="shared" si="14"/>
        <v>#DIV/0!</v>
      </c>
      <c r="AB19" s="270" t="e">
        <f t="shared" si="15"/>
        <v>#DIV/0!</v>
      </c>
      <c r="AC19" s="269" t="e">
        <f t="shared" si="16"/>
        <v>#DIV/0!</v>
      </c>
      <c r="AD19" s="268" t="e">
        <f t="shared" si="17"/>
        <v>#DIV/0!</v>
      </c>
      <c r="AE19" s="285" t="e">
        <f t="shared" si="18"/>
        <v>#DIV/0!</v>
      </c>
      <c r="AF19" s="272" t="e">
        <f t="shared" si="19"/>
        <v>#DIV/0!</v>
      </c>
      <c r="AG19" s="271" t="e">
        <f t="shared" si="20"/>
        <v>#DIV/0!</v>
      </c>
      <c r="AH19" s="268" t="e">
        <f t="shared" si="21"/>
        <v>#DIV/0!</v>
      </c>
      <c r="AI19" s="270" t="e">
        <f t="shared" si="22"/>
        <v>#DIV/0!</v>
      </c>
      <c r="AJ19" s="270" t="e">
        <f t="shared" si="23"/>
        <v>#DIV/0!</v>
      </c>
    </row>
    <row r="20" spans="1:36" s="89" customFormat="1" x14ac:dyDescent="0.35">
      <c r="A20" s="274" t="str">
        <f>Weather_Site!A18</f>
        <v>Sat</v>
      </c>
      <c r="B20" s="275">
        <f>Weather_Site!B18</f>
        <v>36533</v>
      </c>
      <c r="C20" s="276">
        <f>Weather_Site!C18</f>
        <v>0.91666666666666663</v>
      </c>
      <c r="D20" s="274">
        <f>Weather_Site!D18</f>
        <v>34.299999999999997</v>
      </c>
      <c r="E20" s="274">
        <f>Weather_Site!E18</f>
        <v>14.3</v>
      </c>
      <c r="F20" s="274">
        <f>Weather_Site!F18</f>
        <v>261.8</v>
      </c>
      <c r="G20" s="274">
        <f>Weather_Site!G18</f>
        <v>28.2</v>
      </c>
      <c r="H20" s="274">
        <f>Weather_Site!I18</f>
        <v>0</v>
      </c>
      <c r="I20" s="274">
        <f>Weather_Site!J18</f>
        <v>0</v>
      </c>
      <c r="J20" s="274">
        <f>Weather_Site!K18</f>
        <v>0</v>
      </c>
      <c r="K20" s="267">
        <f>Weather_Site!N18</f>
        <v>0</v>
      </c>
      <c r="L20" s="267" t="e">
        <f t="shared" si="0"/>
        <v>#DIV/0!</v>
      </c>
      <c r="M20" s="268" t="e">
        <f t="shared" si="1"/>
        <v>#DIV/0!</v>
      </c>
      <c r="N20" s="268">
        <f t="shared" si="2"/>
        <v>0</v>
      </c>
      <c r="O20" s="32" t="e">
        <f t="shared" si="3"/>
        <v>#DIV/0!</v>
      </c>
      <c r="P20" s="267" t="e">
        <f t="shared" si="4"/>
        <v>#DIV/0!</v>
      </c>
      <c r="Q20" s="268" t="e">
        <f t="shared" si="5"/>
        <v>#DIV/0!</v>
      </c>
      <c r="R20" s="242">
        <v>6</v>
      </c>
      <c r="S20" s="268" t="e">
        <f t="shared" si="6"/>
        <v>#DIV/0!</v>
      </c>
      <c r="T20" s="268">
        <f t="shared" si="7"/>
        <v>30.317750302710909</v>
      </c>
      <c r="U20" s="269" t="e">
        <f t="shared" si="8"/>
        <v>#DIV/0!</v>
      </c>
      <c r="V20" s="268" t="e">
        <f t="shared" si="9"/>
        <v>#DIV/0!</v>
      </c>
      <c r="W20" s="267" t="e">
        <f t="shared" si="10"/>
        <v>#DIV/0!</v>
      </c>
      <c r="X20" s="268" t="str">
        <f t="shared" si="11"/>
        <v xml:space="preserve"> </v>
      </c>
      <c r="Y20" s="270" t="e">
        <f t="shared" si="12"/>
        <v>#DIV/0!</v>
      </c>
      <c r="Z20" s="271" t="e">
        <f t="shared" si="13"/>
        <v>#DIV/0!</v>
      </c>
      <c r="AA20" s="270" t="e">
        <f t="shared" si="14"/>
        <v>#DIV/0!</v>
      </c>
      <c r="AB20" s="270" t="e">
        <f t="shared" si="15"/>
        <v>#DIV/0!</v>
      </c>
      <c r="AC20" s="269" t="e">
        <f t="shared" si="16"/>
        <v>#DIV/0!</v>
      </c>
      <c r="AD20" s="268" t="e">
        <f t="shared" si="17"/>
        <v>#DIV/0!</v>
      </c>
      <c r="AE20" s="285" t="e">
        <f t="shared" si="18"/>
        <v>#DIV/0!</v>
      </c>
      <c r="AF20" s="272" t="e">
        <f t="shared" si="19"/>
        <v>#DIV/0!</v>
      </c>
      <c r="AG20" s="271" t="e">
        <f t="shared" si="20"/>
        <v>#DIV/0!</v>
      </c>
      <c r="AH20" s="268" t="e">
        <f t="shared" si="21"/>
        <v>#DIV/0!</v>
      </c>
      <c r="AI20" s="270" t="e">
        <f t="shared" si="22"/>
        <v>#DIV/0!</v>
      </c>
      <c r="AJ20" s="270" t="e">
        <f t="shared" si="23"/>
        <v>#DIV/0!</v>
      </c>
    </row>
    <row r="21" spans="1:36" s="89" customFormat="1" x14ac:dyDescent="0.35">
      <c r="A21" s="274" t="str">
        <f>Weather_Site!A19</f>
        <v>Sat</v>
      </c>
      <c r="B21" s="275">
        <f>Weather_Site!B19</f>
        <v>36533</v>
      </c>
      <c r="C21" s="276">
        <f>Weather_Site!C19</f>
        <v>0.95833333333333337</v>
      </c>
      <c r="D21" s="274">
        <f>Weather_Site!D19</f>
        <v>31.2</v>
      </c>
      <c r="E21" s="274">
        <f>Weather_Site!E19</f>
        <v>16.3</v>
      </c>
      <c r="F21" s="274">
        <f>Weather_Site!F19</f>
        <v>257.7</v>
      </c>
      <c r="G21" s="274">
        <f>Weather_Site!G19</f>
        <v>26.3</v>
      </c>
      <c r="H21" s="274">
        <f>Weather_Site!I19</f>
        <v>0</v>
      </c>
      <c r="I21" s="274">
        <f>Weather_Site!J19</f>
        <v>0</v>
      </c>
      <c r="J21" s="274">
        <f>Weather_Site!K19</f>
        <v>0</v>
      </c>
      <c r="K21" s="267">
        <f>Weather_Site!N19</f>
        <v>0</v>
      </c>
      <c r="L21" s="267" t="e">
        <f t="shared" si="0"/>
        <v>#DIV/0!</v>
      </c>
      <c r="M21" s="268" t="e">
        <f t="shared" si="1"/>
        <v>#DIV/0!</v>
      </c>
      <c r="N21" s="268">
        <f t="shared" si="2"/>
        <v>0</v>
      </c>
      <c r="O21" s="32" t="e">
        <f t="shared" si="3"/>
        <v>#DIV/0!</v>
      </c>
      <c r="P21" s="267" t="e">
        <f t="shared" si="4"/>
        <v>#DIV/0!</v>
      </c>
      <c r="Q21" s="268" t="e">
        <f t="shared" si="5"/>
        <v>#DIV/0!</v>
      </c>
      <c r="R21" s="242">
        <v>7</v>
      </c>
      <c r="S21" s="268" t="e">
        <f t="shared" si="6"/>
        <v>#DIV/0!</v>
      </c>
      <c r="T21" s="268">
        <f t="shared" si="7"/>
        <v>28.199059488927777</v>
      </c>
      <c r="U21" s="269" t="e">
        <f t="shared" si="8"/>
        <v>#DIV/0!</v>
      </c>
      <c r="V21" s="268" t="e">
        <f t="shared" si="9"/>
        <v>#DIV/0!</v>
      </c>
      <c r="W21" s="267" t="e">
        <f t="shared" si="10"/>
        <v>#DIV/0!</v>
      </c>
      <c r="X21" s="268" t="str">
        <f t="shared" si="11"/>
        <v xml:space="preserve"> </v>
      </c>
      <c r="Y21" s="270" t="e">
        <f t="shared" si="12"/>
        <v>#DIV/0!</v>
      </c>
      <c r="Z21" s="271" t="e">
        <f t="shared" si="13"/>
        <v>#DIV/0!</v>
      </c>
      <c r="AA21" s="270" t="e">
        <f t="shared" si="14"/>
        <v>#DIV/0!</v>
      </c>
      <c r="AB21" s="270" t="e">
        <f t="shared" si="15"/>
        <v>#DIV/0!</v>
      </c>
      <c r="AC21" s="269" t="e">
        <f t="shared" si="16"/>
        <v>#DIV/0!</v>
      </c>
      <c r="AD21" s="268" t="e">
        <f t="shared" si="17"/>
        <v>#DIV/0!</v>
      </c>
      <c r="AE21" s="285" t="e">
        <f t="shared" si="18"/>
        <v>#DIV/0!</v>
      </c>
      <c r="AF21" s="272" t="e">
        <f t="shared" si="19"/>
        <v>#DIV/0!</v>
      </c>
      <c r="AG21" s="271" t="e">
        <f t="shared" si="20"/>
        <v>#DIV/0!</v>
      </c>
      <c r="AH21" s="268" t="e">
        <f t="shared" si="21"/>
        <v>#DIV/0!</v>
      </c>
      <c r="AI21" s="270" t="e">
        <f t="shared" si="22"/>
        <v>#DIV/0!</v>
      </c>
      <c r="AJ21" s="270" t="e">
        <f t="shared" si="23"/>
        <v>#DIV/0!</v>
      </c>
    </row>
    <row r="22" spans="1:36" x14ac:dyDescent="0.35">
      <c r="A22" s="274" t="str">
        <f>Weather_Site!A20</f>
        <v>Sun</v>
      </c>
      <c r="B22" s="275">
        <f>Weather_Site!B20</f>
        <v>36534</v>
      </c>
      <c r="C22" s="276">
        <f>Weather_Site!C20</f>
        <v>0</v>
      </c>
      <c r="D22" s="274">
        <f>Weather_Site!D20</f>
        <v>28.8</v>
      </c>
      <c r="E22" s="274">
        <f>Weather_Site!E20</f>
        <v>24.2</v>
      </c>
      <c r="F22" s="274">
        <f>Weather_Site!F20</f>
        <v>262.10000000000002</v>
      </c>
      <c r="G22" s="274">
        <f>Weather_Site!G20</f>
        <v>17.2</v>
      </c>
      <c r="H22" s="274">
        <f>Weather_Site!I20</f>
        <v>0</v>
      </c>
      <c r="I22" s="274">
        <f>Weather_Site!J20</f>
        <v>0</v>
      </c>
      <c r="J22" s="274">
        <f>Weather_Site!K20</f>
        <v>0</v>
      </c>
      <c r="K22" s="33">
        <f>Weather_Site!N20</f>
        <v>0</v>
      </c>
      <c r="L22" s="33" t="e">
        <f t="shared" si="0"/>
        <v>#DIV/0!</v>
      </c>
      <c r="M22" s="32" t="e">
        <f t="shared" si="1"/>
        <v>#DIV/0!</v>
      </c>
      <c r="N22" s="32">
        <f t="shared" si="2"/>
        <v>0</v>
      </c>
      <c r="O22" s="32" t="e">
        <f t="shared" si="3"/>
        <v>#DIV/0!</v>
      </c>
      <c r="P22" s="33" t="e">
        <f t="shared" si="4"/>
        <v>#DIV/0!</v>
      </c>
      <c r="Q22" s="32" t="e">
        <f t="shared" si="5"/>
        <v>#DIV/0!</v>
      </c>
      <c r="R22" s="242">
        <v>8</v>
      </c>
      <c r="S22" s="32" t="e">
        <f t="shared" si="6"/>
        <v>#DIV/0!</v>
      </c>
      <c r="T22" s="32">
        <f t="shared" si="7"/>
        <v>25.577843362930359</v>
      </c>
      <c r="U22" s="252" t="e">
        <f t="shared" si="8"/>
        <v>#DIV/0!</v>
      </c>
      <c r="V22" s="32" t="e">
        <f t="shared" si="9"/>
        <v>#DIV/0!</v>
      </c>
      <c r="W22" s="33" t="e">
        <f t="shared" si="10"/>
        <v>#DIV/0!</v>
      </c>
      <c r="X22" s="32" t="str">
        <f t="shared" si="11"/>
        <v xml:space="preserve"> </v>
      </c>
      <c r="Y22" s="42" t="e">
        <f t="shared" si="12"/>
        <v>#DIV/0!</v>
      </c>
      <c r="Z22" s="31" t="e">
        <f t="shared" si="13"/>
        <v>#DIV/0!</v>
      </c>
      <c r="AA22" s="42" t="e">
        <f t="shared" si="14"/>
        <v>#DIV/0!</v>
      </c>
      <c r="AB22" s="42" t="e">
        <f t="shared" si="15"/>
        <v>#DIV/0!</v>
      </c>
      <c r="AC22" s="252" t="e">
        <f t="shared" si="16"/>
        <v>#DIV/0!</v>
      </c>
      <c r="AD22" s="32" t="e">
        <f t="shared" si="17"/>
        <v>#DIV/0!</v>
      </c>
      <c r="AE22" s="284" t="e">
        <f t="shared" si="18"/>
        <v>#DIV/0!</v>
      </c>
      <c r="AF22" s="263" t="e">
        <f t="shared" si="19"/>
        <v>#DIV/0!</v>
      </c>
      <c r="AG22" s="31" t="e">
        <f t="shared" si="20"/>
        <v>#DIV/0!</v>
      </c>
      <c r="AH22" s="32" t="e">
        <f t="shared" si="21"/>
        <v>#DIV/0!</v>
      </c>
      <c r="AI22" s="42" t="e">
        <f t="shared" si="22"/>
        <v>#DIV/0!</v>
      </c>
      <c r="AJ22" s="42" t="e">
        <f t="shared" si="23"/>
        <v>#DIV/0!</v>
      </c>
    </row>
    <row r="23" spans="1:36" x14ac:dyDescent="0.35">
      <c r="A23" s="274" t="str">
        <f>Weather_Site!A21</f>
        <v>Sun</v>
      </c>
      <c r="B23" s="275">
        <f>Weather_Site!B21</f>
        <v>36534</v>
      </c>
      <c r="C23" s="276">
        <f>Weather_Site!C21</f>
        <v>4.1666666666666664E-2</v>
      </c>
      <c r="D23" s="274">
        <f>Weather_Site!D21</f>
        <v>27</v>
      </c>
      <c r="E23" s="274">
        <f>Weather_Site!E21</f>
        <v>32.9</v>
      </c>
      <c r="F23" s="274">
        <f>Weather_Site!F21</f>
        <v>249</v>
      </c>
      <c r="G23" s="274">
        <f>Weather_Site!G21</f>
        <v>18.5</v>
      </c>
      <c r="H23" s="274">
        <f>Weather_Site!I21</f>
        <v>0</v>
      </c>
      <c r="I23" s="274">
        <f>Weather_Site!J21</f>
        <v>0</v>
      </c>
      <c r="J23" s="274">
        <f>Weather_Site!K21</f>
        <v>0</v>
      </c>
      <c r="K23" s="33">
        <f>Weather_Site!N21</f>
        <v>0</v>
      </c>
      <c r="L23" s="33" t="e">
        <f t="shared" si="0"/>
        <v>#DIV/0!</v>
      </c>
      <c r="M23" s="32" t="e">
        <f t="shared" si="1"/>
        <v>#DIV/0!</v>
      </c>
      <c r="N23" s="32">
        <f t="shared" si="2"/>
        <v>0</v>
      </c>
      <c r="O23" s="32" t="e">
        <f t="shared" si="3"/>
        <v>#DIV/0!</v>
      </c>
      <c r="P23" s="33" t="e">
        <f t="shared" si="4"/>
        <v>#DIV/0!</v>
      </c>
      <c r="Q23" s="32" t="e">
        <f t="shared" si="5"/>
        <v>#DIV/0!</v>
      </c>
      <c r="R23" s="242">
        <v>9</v>
      </c>
      <c r="S23" s="32" t="e">
        <f t="shared" si="6"/>
        <v>#DIV/0!</v>
      </c>
      <c r="T23" s="32">
        <f t="shared" si="7"/>
        <v>23.07813432144448</v>
      </c>
      <c r="U23" s="252" t="e">
        <f t="shared" si="8"/>
        <v>#DIV/0!</v>
      </c>
      <c r="V23" s="32" t="e">
        <f t="shared" si="9"/>
        <v>#DIV/0!</v>
      </c>
      <c r="W23" s="33" t="e">
        <f t="shared" si="10"/>
        <v>#DIV/0!</v>
      </c>
      <c r="X23" s="32" t="str">
        <f t="shared" si="11"/>
        <v xml:space="preserve"> </v>
      </c>
      <c r="Y23" s="42" t="e">
        <f t="shared" si="12"/>
        <v>#DIV/0!</v>
      </c>
      <c r="Z23" s="31" t="e">
        <f t="shared" si="13"/>
        <v>#DIV/0!</v>
      </c>
      <c r="AA23" s="42" t="e">
        <f t="shared" si="14"/>
        <v>#DIV/0!</v>
      </c>
      <c r="AB23" s="42" t="e">
        <f t="shared" si="15"/>
        <v>#DIV/0!</v>
      </c>
      <c r="AC23" s="252" t="e">
        <f t="shared" si="16"/>
        <v>#DIV/0!</v>
      </c>
      <c r="AD23" s="32" t="e">
        <f t="shared" si="17"/>
        <v>#DIV/0!</v>
      </c>
      <c r="AE23" s="284" t="e">
        <f t="shared" si="18"/>
        <v>#DIV/0!</v>
      </c>
      <c r="AF23" s="263" t="e">
        <f t="shared" si="19"/>
        <v>#DIV/0!</v>
      </c>
      <c r="AG23" s="31" t="e">
        <f t="shared" si="20"/>
        <v>#DIV/0!</v>
      </c>
      <c r="AH23" s="32" t="e">
        <f t="shared" si="21"/>
        <v>#DIV/0!</v>
      </c>
      <c r="AI23" s="42" t="e">
        <f t="shared" si="22"/>
        <v>#DIV/0!</v>
      </c>
      <c r="AJ23" s="42" t="e">
        <f t="shared" si="23"/>
        <v>#DIV/0!</v>
      </c>
    </row>
    <row r="24" spans="1:36" x14ac:dyDescent="0.35">
      <c r="A24" s="274" t="str">
        <f>Weather_Site!A22</f>
        <v>Sun</v>
      </c>
      <c r="B24" s="275">
        <f>Weather_Site!B22</f>
        <v>36534</v>
      </c>
      <c r="C24" s="276">
        <f>Weather_Site!C22</f>
        <v>8.3333333333333329E-2</v>
      </c>
      <c r="D24" s="274">
        <f>Weather_Site!D22</f>
        <v>25.2</v>
      </c>
      <c r="E24" s="274">
        <f>Weather_Site!E22</f>
        <v>40.200000000000003</v>
      </c>
      <c r="F24" s="274">
        <f>Weather_Site!F22</f>
        <v>247.3</v>
      </c>
      <c r="G24" s="274">
        <f>Weather_Site!G22</f>
        <v>19.100000000000001</v>
      </c>
      <c r="H24" s="274">
        <f>Weather_Site!I22</f>
        <v>0</v>
      </c>
      <c r="I24" s="274">
        <f>Weather_Site!J22</f>
        <v>0</v>
      </c>
      <c r="J24" s="274">
        <f>Weather_Site!K22</f>
        <v>0</v>
      </c>
      <c r="K24" s="33">
        <f>Weather_Site!N22</f>
        <v>0</v>
      </c>
      <c r="L24" s="33" t="e">
        <f t="shared" si="0"/>
        <v>#DIV/0!</v>
      </c>
      <c r="M24" s="32" t="e">
        <f t="shared" si="1"/>
        <v>#DIV/0!</v>
      </c>
      <c r="N24" s="32">
        <f t="shared" si="2"/>
        <v>0</v>
      </c>
      <c r="O24" s="32" t="e">
        <f t="shared" si="3"/>
        <v>#DIV/0!</v>
      </c>
      <c r="P24" s="33" t="e">
        <f t="shared" si="4"/>
        <v>#DIV/0!</v>
      </c>
      <c r="Q24" s="32" t="e">
        <f t="shared" si="5"/>
        <v>#DIV/0!</v>
      </c>
      <c r="R24" s="242">
        <v>10</v>
      </c>
      <c r="S24" s="32" t="e">
        <f t="shared" si="6"/>
        <v>#DIV/0!</v>
      </c>
      <c r="T24" s="32">
        <f t="shared" si="7"/>
        <v>20.699817150049963</v>
      </c>
      <c r="U24" s="252" t="e">
        <f t="shared" si="8"/>
        <v>#DIV/0!</v>
      </c>
      <c r="V24" s="32" t="e">
        <f t="shared" si="9"/>
        <v>#DIV/0!</v>
      </c>
      <c r="W24" s="33" t="e">
        <f t="shared" si="10"/>
        <v>#DIV/0!</v>
      </c>
      <c r="X24" s="32" t="str">
        <f t="shared" si="11"/>
        <v xml:space="preserve"> </v>
      </c>
      <c r="Y24" s="42" t="e">
        <f t="shared" si="12"/>
        <v>#DIV/0!</v>
      </c>
      <c r="Z24" s="31" t="e">
        <f t="shared" si="13"/>
        <v>#DIV/0!</v>
      </c>
      <c r="AA24" s="42" t="e">
        <f t="shared" si="14"/>
        <v>#DIV/0!</v>
      </c>
      <c r="AB24" s="42" t="e">
        <f t="shared" si="15"/>
        <v>#DIV/0!</v>
      </c>
      <c r="AC24" s="252" t="e">
        <f t="shared" si="16"/>
        <v>#DIV/0!</v>
      </c>
      <c r="AD24" s="32" t="e">
        <f t="shared" si="17"/>
        <v>#DIV/0!</v>
      </c>
      <c r="AE24" s="284" t="e">
        <f t="shared" si="18"/>
        <v>#DIV/0!</v>
      </c>
      <c r="AF24" s="263" t="e">
        <f t="shared" si="19"/>
        <v>#DIV/0!</v>
      </c>
      <c r="AG24" s="31" t="e">
        <f t="shared" si="20"/>
        <v>#DIV/0!</v>
      </c>
      <c r="AH24" s="32" t="e">
        <f t="shared" si="21"/>
        <v>#DIV/0!</v>
      </c>
      <c r="AI24" s="42" t="e">
        <f t="shared" si="22"/>
        <v>#DIV/0!</v>
      </c>
      <c r="AJ24" s="42" t="e">
        <f t="shared" si="23"/>
        <v>#DIV/0!</v>
      </c>
    </row>
    <row r="25" spans="1:36" x14ac:dyDescent="0.35">
      <c r="A25" s="274" t="str">
        <f>Weather_Site!A23</f>
        <v>Sun</v>
      </c>
      <c r="B25" s="275">
        <f>Weather_Site!B23</f>
        <v>36534</v>
      </c>
      <c r="C25" s="276">
        <f>Weather_Site!C23</f>
        <v>0.125</v>
      </c>
      <c r="D25" s="274">
        <f>Weather_Site!D23</f>
        <v>22.4</v>
      </c>
      <c r="E25" s="274">
        <f>Weather_Site!E23</f>
        <v>44.5</v>
      </c>
      <c r="F25" s="274">
        <f>Weather_Site!F23</f>
        <v>237.5</v>
      </c>
      <c r="G25" s="274">
        <f>Weather_Site!G23</f>
        <v>25.7</v>
      </c>
      <c r="H25" s="274">
        <f>Weather_Site!I23</f>
        <v>0</v>
      </c>
      <c r="I25" s="274">
        <f>Weather_Site!J23</f>
        <v>0</v>
      </c>
      <c r="J25" s="274">
        <f>Weather_Site!K23</f>
        <v>0</v>
      </c>
      <c r="K25" s="33">
        <f>Weather_Site!N23</f>
        <v>0</v>
      </c>
      <c r="L25" s="33" t="e">
        <f t="shared" si="0"/>
        <v>#DIV/0!</v>
      </c>
      <c r="M25" s="32" t="e">
        <f t="shared" si="1"/>
        <v>#DIV/0!</v>
      </c>
      <c r="N25" s="32">
        <f t="shared" si="2"/>
        <v>0</v>
      </c>
      <c r="O25" s="32" t="e">
        <f t="shared" si="3"/>
        <v>#DIV/0!</v>
      </c>
      <c r="P25" s="33" t="e">
        <f t="shared" si="4"/>
        <v>#DIV/0!</v>
      </c>
      <c r="Q25" s="32" t="e">
        <f t="shared" si="5"/>
        <v>#DIV/0!</v>
      </c>
      <c r="R25" s="242">
        <v>11</v>
      </c>
      <c r="S25" s="32" t="e">
        <f t="shared" si="6"/>
        <v>#DIV/0!</v>
      </c>
      <c r="T25" s="32">
        <f t="shared" si="7"/>
        <v>18.085282165227497</v>
      </c>
      <c r="U25" s="252" t="e">
        <f t="shared" si="8"/>
        <v>#DIV/0!</v>
      </c>
      <c r="V25" s="32" t="e">
        <f t="shared" si="9"/>
        <v>#DIV/0!</v>
      </c>
      <c r="W25" s="33" t="e">
        <f t="shared" si="10"/>
        <v>#DIV/0!</v>
      </c>
      <c r="X25" s="32" t="str">
        <f t="shared" si="11"/>
        <v xml:space="preserve"> </v>
      </c>
      <c r="Y25" s="42" t="e">
        <f t="shared" si="12"/>
        <v>#DIV/0!</v>
      </c>
      <c r="Z25" s="31" t="e">
        <f t="shared" si="13"/>
        <v>#DIV/0!</v>
      </c>
      <c r="AA25" s="42" t="e">
        <f t="shared" si="14"/>
        <v>#DIV/0!</v>
      </c>
      <c r="AB25" s="42" t="e">
        <f t="shared" si="15"/>
        <v>#DIV/0!</v>
      </c>
      <c r="AC25" s="252" t="e">
        <f t="shared" si="16"/>
        <v>#DIV/0!</v>
      </c>
      <c r="AD25" s="32" t="e">
        <f t="shared" si="17"/>
        <v>#DIV/0!</v>
      </c>
      <c r="AE25" s="284" t="e">
        <f t="shared" si="18"/>
        <v>#DIV/0!</v>
      </c>
      <c r="AF25" s="263" t="e">
        <f t="shared" si="19"/>
        <v>#DIV/0!</v>
      </c>
      <c r="AG25" s="31" t="e">
        <f t="shared" si="20"/>
        <v>#DIV/0!</v>
      </c>
      <c r="AH25" s="32" t="e">
        <f t="shared" si="21"/>
        <v>#DIV/0!</v>
      </c>
      <c r="AI25" s="42" t="e">
        <f t="shared" si="22"/>
        <v>#DIV/0!</v>
      </c>
      <c r="AJ25" s="42" t="e">
        <f t="shared" si="23"/>
        <v>#DIV/0!</v>
      </c>
    </row>
    <row r="26" spans="1:36" x14ac:dyDescent="0.35">
      <c r="A26" s="274"/>
      <c r="B26" s="275"/>
      <c r="C26" s="276"/>
      <c r="D26" s="274"/>
      <c r="E26" s="274"/>
      <c r="F26" s="274"/>
      <c r="G26" s="274"/>
      <c r="H26" s="274"/>
      <c r="I26" s="274"/>
      <c r="J26" s="274"/>
      <c r="K26" s="33"/>
      <c r="L26" s="33"/>
      <c r="M26" s="32"/>
      <c r="N26" s="32"/>
      <c r="O26" s="32"/>
      <c r="P26" s="33"/>
      <c r="Q26" s="32"/>
      <c r="R26" s="242"/>
      <c r="S26" s="32"/>
      <c r="T26" s="32"/>
      <c r="U26" s="252"/>
      <c r="V26" s="32"/>
      <c r="W26" s="33"/>
      <c r="X26" s="32"/>
      <c r="Y26" s="42"/>
      <c r="Z26" s="31"/>
      <c r="AA26" s="42"/>
      <c r="AB26" s="42"/>
      <c r="AC26" s="252"/>
      <c r="AD26" s="32"/>
      <c r="AE26" s="284"/>
      <c r="AF26" s="263"/>
      <c r="AG26" s="31"/>
      <c r="AH26" s="32"/>
      <c r="AI26" s="42"/>
      <c r="AJ26" s="42"/>
    </row>
    <row r="27" spans="1:36" s="89" customFormat="1" x14ac:dyDescent="0.35">
      <c r="A27" s="274"/>
      <c r="B27" s="275"/>
      <c r="C27" s="276"/>
      <c r="D27" s="274"/>
      <c r="E27" s="274"/>
      <c r="F27" s="274"/>
      <c r="G27" s="274"/>
      <c r="H27" s="274"/>
      <c r="I27" s="274"/>
      <c r="J27" s="274"/>
      <c r="K27" s="267"/>
      <c r="L27" s="267"/>
      <c r="M27" s="268"/>
      <c r="N27" s="268"/>
      <c r="O27" s="32"/>
      <c r="P27" s="267"/>
      <c r="Q27" s="268"/>
      <c r="R27" s="242"/>
      <c r="S27" s="268"/>
      <c r="T27" s="268"/>
      <c r="U27" s="269"/>
      <c r="V27" s="268"/>
      <c r="W27" s="267"/>
      <c r="X27" s="268"/>
      <c r="Y27" s="270"/>
      <c r="Z27" s="271"/>
      <c r="AA27" s="270"/>
      <c r="AB27" s="270"/>
      <c r="AC27" s="269"/>
      <c r="AD27" s="268"/>
      <c r="AE27" s="285"/>
      <c r="AF27" s="272"/>
      <c r="AG27" s="271"/>
      <c r="AH27" s="268"/>
      <c r="AI27" s="270"/>
      <c r="AJ27" s="270"/>
    </row>
    <row r="28" spans="1:36" s="89" customFormat="1" x14ac:dyDescent="0.35">
      <c r="A28" s="274"/>
      <c r="B28" s="275"/>
      <c r="C28" s="276"/>
      <c r="D28" s="274"/>
      <c r="E28" s="274"/>
      <c r="F28" s="274"/>
      <c r="G28" s="274"/>
      <c r="H28" s="274"/>
      <c r="I28" s="274"/>
      <c r="J28" s="274"/>
      <c r="K28" s="267"/>
      <c r="L28" s="267"/>
      <c r="M28" s="268"/>
      <c r="N28" s="268"/>
      <c r="O28" s="32"/>
      <c r="P28" s="267"/>
      <c r="Q28" s="268"/>
      <c r="R28" s="242"/>
      <c r="S28" s="268"/>
      <c r="T28" s="268"/>
      <c r="U28" s="269"/>
      <c r="V28" s="268"/>
      <c r="W28" s="267"/>
      <c r="X28" s="268"/>
      <c r="Y28" s="270"/>
      <c r="Z28" s="271"/>
      <c r="AA28" s="270"/>
      <c r="AB28" s="270"/>
      <c r="AC28" s="269"/>
      <c r="AD28" s="268"/>
      <c r="AE28" s="285"/>
      <c r="AF28" s="272"/>
      <c r="AG28" s="271"/>
      <c r="AH28" s="268"/>
      <c r="AI28" s="270"/>
      <c r="AJ28" s="270"/>
    </row>
    <row r="29" spans="1:36" s="89" customFormat="1" x14ac:dyDescent="0.35">
      <c r="A29" s="274"/>
      <c r="B29" s="275"/>
      <c r="C29" s="276"/>
      <c r="D29" s="274"/>
      <c r="E29" s="274"/>
      <c r="F29" s="274"/>
      <c r="G29" s="274"/>
      <c r="H29" s="274"/>
      <c r="I29" s="274"/>
      <c r="J29" s="274"/>
      <c r="K29" s="267"/>
      <c r="L29" s="267"/>
      <c r="M29" s="268"/>
      <c r="N29" s="268"/>
      <c r="O29" s="32"/>
      <c r="P29" s="267"/>
      <c r="Q29" s="268"/>
      <c r="R29" s="242"/>
      <c r="S29" s="268"/>
      <c r="T29" s="268"/>
      <c r="U29" s="269"/>
      <c r="V29" s="268"/>
      <c r="W29" s="267"/>
      <c r="X29" s="268"/>
      <c r="Y29" s="270"/>
      <c r="Z29" s="271"/>
      <c r="AA29" s="270"/>
      <c r="AB29" s="270"/>
      <c r="AC29" s="269"/>
      <c r="AD29" s="268"/>
      <c r="AE29" s="285"/>
      <c r="AF29" s="272"/>
      <c r="AG29" s="271"/>
      <c r="AH29" s="268"/>
      <c r="AI29" s="270"/>
      <c r="AJ29" s="270"/>
    </row>
    <row r="30" spans="1:36" s="89" customFormat="1" x14ac:dyDescent="0.35">
      <c r="A30" s="274"/>
      <c r="B30" s="275"/>
      <c r="C30" s="276"/>
      <c r="D30" s="274"/>
      <c r="E30" s="274"/>
      <c r="F30" s="274"/>
      <c r="G30" s="274"/>
      <c r="H30" s="274"/>
      <c r="I30" s="274"/>
      <c r="J30" s="274"/>
      <c r="K30" s="267"/>
      <c r="L30" s="267"/>
      <c r="M30" s="268"/>
      <c r="N30" s="268"/>
      <c r="O30" s="32"/>
      <c r="P30" s="267"/>
      <c r="Q30" s="268"/>
      <c r="R30" s="242"/>
      <c r="S30" s="268"/>
      <c r="T30" s="268"/>
      <c r="U30" s="269"/>
      <c r="V30" s="268"/>
      <c r="W30" s="267"/>
      <c r="X30" s="268"/>
      <c r="Y30" s="270"/>
      <c r="Z30" s="271"/>
      <c r="AA30" s="270"/>
      <c r="AB30" s="270"/>
      <c r="AC30" s="269"/>
      <c r="AD30" s="268"/>
      <c r="AE30" s="285"/>
      <c r="AF30" s="272"/>
      <c r="AG30" s="271"/>
      <c r="AH30" s="268"/>
      <c r="AI30" s="270"/>
      <c r="AJ30" s="270"/>
    </row>
    <row r="31" spans="1:36" x14ac:dyDescent="0.35">
      <c r="A31" s="274"/>
      <c r="B31" s="275"/>
      <c r="C31" s="276"/>
      <c r="D31" s="274"/>
      <c r="E31" s="274"/>
      <c r="F31" s="274"/>
      <c r="G31" s="274"/>
      <c r="H31" s="274"/>
      <c r="I31" s="274"/>
      <c r="J31" s="274"/>
      <c r="K31" s="33"/>
      <c r="L31" s="33"/>
      <c r="M31" s="32"/>
      <c r="N31" s="32"/>
      <c r="O31" s="32"/>
      <c r="P31" s="33"/>
      <c r="Q31" s="32"/>
      <c r="R31" s="242"/>
      <c r="S31" s="32"/>
      <c r="T31" s="32"/>
      <c r="U31" s="252"/>
      <c r="V31" s="32"/>
      <c r="W31" s="33"/>
      <c r="X31" s="32"/>
      <c r="Y31" s="42"/>
      <c r="Z31" s="31"/>
      <c r="AA31" s="42"/>
      <c r="AB31" s="42"/>
      <c r="AC31" s="252"/>
      <c r="AD31" s="32"/>
      <c r="AE31" s="284"/>
      <c r="AF31" s="263"/>
      <c r="AG31" s="31"/>
      <c r="AH31" s="32"/>
      <c r="AI31" s="42"/>
      <c r="AJ31" s="42"/>
    </row>
    <row r="32" spans="1:36" x14ac:dyDescent="0.35">
      <c r="A32" s="274"/>
      <c r="B32" s="275"/>
      <c r="C32" s="276"/>
      <c r="D32" s="274"/>
      <c r="E32" s="274"/>
      <c r="F32" s="274"/>
      <c r="G32" s="274"/>
      <c r="H32" s="274"/>
      <c r="I32" s="274"/>
      <c r="J32" s="274"/>
      <c r="K32" s="33"/>
      <c r="L32" s="33"/>
      <c r="M32" s="32"/>
      <c r="N32" s="32"/>
      <c r="O32" s="32"/>
      <c r="P32" s="33"/>
      <c r="Q32" s="32"/>
      <c r="R32" s="242"/>
      <c r="S32" s="32"/>
      <c r="T32" s="32"/>
      <c r="U32" s="252"/>
      <c r="V32" s="32"/>
      <c r="W32" s="33"/>
      <c r="X32" s="32"/>
      <c r="Y32" s="42"/>
      <c r="Z32" s="31"/>
      <c r="AA32" s="42"/>
      <c r="AB32" s="42"/>
      <c r="AC32" s="252"/>
      <c r="AD32" s="32"/>
      <c r="AE32" s="284"/>
      <c r="AF32" s="263"/>
      <c r="AG32" s="31"/>
      <c r="AH32" s="32"/>
      <c r="AI32" s="42"/>
      <c r="AJ32" s="42"/>
    </row>
    <row r="33" spans="1:36" x14ac:dyDescent="0.35">
      <c r="A33" s="274"/>
      <c r="B33" s="275"/>
      <c r="C33" s="276"/>
      <c r="D33" s="274"/>
      <c r="E33" s="274"/>
      <c r="F33" s="274"/>
      <c r="G33" s="274"/>
      <c r="H33" s="274"/>
      <c r="I33" s="274"/>
      <c r="J33" s="274"/>
      <c r="K33" s="33"/>
      <c r="L33" s="33"/>
      <c r="M33" s="32"/>
      <c r="N33" s="32"/>
      <c r="O33" s="32"/>
      <c r="P33" s="33"/>
      <c r="Q33" s="32"/>
      <c r="R33" s="242"/>
      <c r="S33" s="32"/>
      <c r="T33" s="32"/>
      <c r="U33" s="252"/>
      <c r="V33" s="32"/>
      <c r="W33" s="33"/>
      <c r="X33" s="32"/>
      <c r="Y33" s="42"/>
      <c r="Z33" s="31"/>
      <c r="AA33" s="42"/>
      <c r="AB33" s="42"/>
      <c r="AC33" s="252"/>
      <c r="AD33" s="32"/>
      <c r="AE33" s="284"/>
      <c r="AF33" s="263"/>
      <c r="AG33" s="31"/>
      <c r="AH33" s="32"/>
      <c r="AI33" s="42"/>
      <c r="AJ33" s="42"/>
    </row>
    <row r="34" spans="1:36" x14ac:dyDescent="0.35">
      <c r="A34" s="274"/>
      <c r="B34" s="275"/>
      <c r="C34" s="276"/>
      <c r="D34" s="274"/>
      <c r="E34" s="274"/>
      <c r="F34" s="274"/>
      <c r="G34" s="274"/>
      <c r="H34" s="274"/>
      <c r="I34" s="274"/>
      <c r="J34" s="274"/>
      <c r="K34" s="33"/>
      <c r="L34" s="33"/>
      <c r="M34" s="32"/>
      <c r="N34" s="32"/>
      <c r="O34" s="32"/>
      <c r="P34" s="33"/>
      <c r="Q34" s="32"/>
      <c r="R34" s="242"/>
      <c r="S34" s="32"/>
      <c r="T34" s="32"/>
      <c r="U34" s="252"/>
      <c r="V34" s="32"/>
      <c r="W34" s="33"/>
      <c r="X34" s="32"/>
      <c r="Y34" s="42"/>
      <c r="Z34" s="31"/>
      <c r="AA34" s="42"/>
      <c r="AB34" s="42"/>
      <c r="AC34" s="252"/>
      <c r="AD34" s="32"/>
      <c r="AE34" s="284"/>
      <c r="AF34" s="263"/>
      <c r="AG34" s="31"/>
      <c r="AH34" s="32"/>
      <c r="AI34" s="42"/>
      <c r="AJ34" s="42"/>
    </row>
    <row r="35" spans="1:36" x14ac:dyDescent="0.35">
      <c r="A35" s="274"/>
      <c r="B35" s="275"/>
      <c r="C35" s="276"/>
      <c r="D35" s="274"/>
      <c r="E35" s="274"/>
      <c r="F35" s="274"/>
      <c r="G35" s="274"/>
      <c r="H35" s="274"/>
      <c r="I35" s="274"/>
      <c r="J35" s="274"/>
      <c r="K35" s="33"/>
      <c r="L35" s="33"/>
      <c r="M35" s="32"/>
      <c r="N35" s="32"/>
      <c r="O35" s="32"/>
      <c r="P35" s="33"/>
      <c r="Q35" s="32"/>
      <c r="R35" s="242"/>
      <c r="S35" s="32"/>
      <c r="T35" s="32"/>
      <c r="U35" s="252"/>
      <c r="V35" s="32"/>
      <c r="W35" s="33"/>
      <c r="X35" s="32"/>
      <c r="Y35" s="42"/>
      <c r="Z35" s="31"/>
      <c r="AA35" s="42"/>
      <c r="AB35" s="42"/>
      <c r="AC35" s="252"/>
      <c r="AD35" s="32"/>
      <c r="AE35" s="284"/>
      <c r="AF35" s="263"/>
      <c r="AG35" s="31"/>
      <c r="AH35" s="32"/>
      <c r="AI35" s="42"/>
      <c r="AJ35" s="42"/>
    </row>
    <row r="36" spans="1:36" x14ac:dyDescent="0.35">
      <c r="A36" s="274"/>
      <c r="B36" s="275"/>
      <c r="C36" s="276"/>
      <c r="D36" s="274"/>
      <c r="E36" s="274"/>
      <c r="F36" s="274"/>
      <c r="G36" s="274"/>
      <c r="H36" s="274"/>
      <c r="I36" s="274"/>
      <c r="J36" s="274"/>
      <c r="K36" s="33"/>
      <c r="L36" s="33"/>
      <c r="M36" s="32"/>
      <c r="N36" s="32"/>
      <c r="O36" s="32"/>
      <c r="P36" s="33"/>
      <c r="Q36" s="32"/>
      <c r="R36" s="242"/>
      <c r="S36" s="32"/>
      <c r="T36" s="32"/>
      <c r="U36" s="252"/>
      <c r="V36" s="32"/>
      <c r="W36" s="33"/>
      <c r="X36" s="32"/>
      <c r="Y36" s="42"/>
      <c r="Z36" s="31"/>
      <c r="AA36" s="42"/>
      <c r="AB36" s="42"/>
      <c r="AC36" s="252"/>
      <c r="AD36" s="32"/>
      <c r="AE36" s="284"/>
      <c r="AF36" s="263"/>
      <c r="AG36" s="31"/>
      <c r="AH36" s="32"/>
      <c r="AI36" s="42"/>
      <c r="AJ36" s="42"/>
    </row>
    <row r="37" spans="1:36" x14ac:dyDescent="0.35">
      <c r="A37" s="274"/>
      <c r="B37" s="275"/>
      <c r="C37" s="276"/>
      <c r="D37" s="274"/>
      <c r="E37" s="274"/>
      <c r="F37" s="274"/>
      <c r="G37" s="274"/>
      <c r="H37" s="274"/>
      <c r="I37" s="274"/>
      <c r="J37" s="274"/>
      <c r="K37" s="33"/>
      <c r="L37" s="33"/>
      <c r="M37" s="32"/>
      <c r="N37" s="32"/>
      <c r="O37" s="32"/>
      <c r="P37" s="33"/>
      <c r="Q37" s="32"/>
      <c r="R37" s="242"/>
      <c r="S37" s="32"/>
      <c r="T37" s="32"/>
      <c r="U37" s="252"/>
      <c r="V37" s="32"/>
      <c r="W37" s="33"/>
      <c r="X37" s="32"/>
      <c r="Y37" s="42"/>
      <c r="Z37" s="31"/>
      <c r="AA37" s="42"/>
      <c r="AB37" s="42"/>
      <c r="AC37" s="252"/>
      <c r="AD37" s="32"/>
      <c r="AE37" s="284"/>
      <c r="AF37" s="263"/>
      <c r="AG37" s="31"/>
      <c r="AH37" s="32"/>
      <c r="AI37" s="42"/>
      <c r="AJ37" s="42"/>
    </row>
    <row r="38" spans="1:36" x14ac:dyDescent="0.35">
      <c r="A38" s="274"/>
      <c r="B38" s="275"/>
      <c r="C38" s="276"/>
      <c r="D38" s="274"/>
      <c r="E38" s="274"/>
      <c r="F38" s="274"/>
      <c r="G38" s="274"/>
      <c r="H38" s="274"/>
      <c r="I38" s="274"/>
      <c r="J38" s="274"/>
      <c r="K38" s="33"/>
      <c r="L38" s="33"/>
      <c r="M38" s="32"/>
      <c r="N38" s="32"/>
      <c r="O38" s="32"/>
      <c r="P38" s="33"/>
      <c r="Q38" s="32"/>
      <c r="R38" s="242"/>
      <c r="S38" s="32"/>
      <c r="T38" s="32"/>
      <c r="U38" s="252"/>
      <c r="V38" s="32"/>
      <c r="W38" s="33"/>
      <c r="X38" s="32"/>
      <c r="Y38" s="42"/>
      <c r="Z38" s="31"/>
      <c r="AA38" s="42"/>
      <c r="AB38" s="42"/>
      <c r="AC38" s="252"/>
      <c r="AD38" s="32"/>
      <c r="AE38" s="284"/>
      <c r="AF38" s="263"/>
      <c r="AG38" s="31"/>
      <c r="AH38" s="32"/>
      <c r="AI38" s="42"/>
      <c r="AJ38" s="42"/>
    </row>
    <row r="39" spans="1:36" x14ac:dyDescent="0.35">
      <c r="A39" s="274"/>
      <c r="B39" s="275"/>
      <c r="C39" s="276"/>
      <c r="D39" s="274"/>
      <c r="E39" s="274"/>
      <c r="F39" s="274"/>
      <c r="G39" s="274"/>
      <c r="H39" s="274"/>
      <c r="I39" s="274"/>
      <c r="J39" s="274"/>
      <c r="K39" s="33"/>
      <c r="L39" s="33"/>
      <c r="M39" s="32"/>
      <c r="N39" s="32"/>
      <c r="O39" s="32"/>
      <c r="P39" s="33"/>
      <c r="Q39" s="32"/>
      <c r="R39" s="242"/>
      <c r="S39" s="32"/>
      <c r="T39" s="32"/>
      <c r="U39" s="252"/>
      <c r="V39" s="32"/>
      <c r="W39" s="33"/>
      <c r="X39" s="32"/>
      <c r="Y39" s="42"/>
      <c r="Z39" s="31"/>
      <c r="AA39" s="42"/>
      <c r="AB39" s="42"/>
      <c r="AC39" s="252"/>
      <c r="AD39" s="32"/>
      <c r="AE39" s="284"/>
      <c r="AF39" s="263"/>
      <c r="AG39" s="31"/>
      <c r="AH39" s="32"/>
      <c r="AI39" s="42"/>
      <c r="AJ39" s="42"/>
    </row>
    <row r="40" spans="1:36" x14ac:dyDescent="0.35">
      <c r="A40" s="274"/>
      <c r="B40" s="275"/>
      <c r="C40" s="276"/>
      <c r="D40" s="274"/>
      <c r="E40" s="274"/>
      <c r="F40" s="274"/>
      <c r="G40" s="274"/>
      <c r="H40" s="274"/>
      <c r="I40" s="274"/>
      <c r="J40" s="274"/>
      <c r="K40" s="33"/>
      <c r="L40" s="33"/>
      <c r="M40" s="32"/>
      <c r="N40" s="32"/>
      <c r="O40" s="32"/>
      <c r="P40" s="33"/>
      <c r="Q40" s="32"/>
      <c r="R40" s="242"/>
      <c r="S40" s="32"/>
      <c r="T40" s="32"/>
      <c r="U40" s="252"/>
      <c r="V40" s="32"/>
      <c r="W40" s="33"/>
      <c r="X40" s="32"/>
      <c r="Y40" s="42"/>
      <c r="Z40" s="31"/>
      <c r="AA40" s="42"/>
      <c r="AB40" s="42"/>
      <c r="AC40" s="252"/>
      <c r="AD40" s="32"/>
      <c r="AE40" s="284"/>
      <c r="AF40" s="263"/>
      <c r="AG40" s="31"/>
      <c r="AH40" s="32"/>
      <c r="AI40" s="42"/>
      <c r="AJ40" s="42"/>
    </row>
    <row r="41" spans="1:36" x14ac:dyDescent="0.35">
      <c r="A41" s="274"/>
      <c r="B41" s="275"/>
      <c r="C41" s="276"/>
      <c r="D41" s="274"/>
      <c r="E41" s="274"/>
      <c r="F41" s="274"/>
      <c r="G41" s="274"/>
      <c r="H41" s="274"/>
      <c r="I41" s="274"/>
      <c r="J41" s="274"/>
      <c r="K41" s="33"/>
      <c r="L41" s="33"/>
      <c r="M41" s="32"/>
      <c r="N41" s="32"/>
      <c r="O41" s="32"/>
      <c r="P41" s="33"/>
      <c r="Q41" s="32"/>
      <c r="R41" s="242"/>
      <c r="S41" s="32"/>
      <c r="T41" s="32"/>
      <c r="U41" s="252"/>
      <c r="V41" s="32"/>
      <c r="W41" s="33"/>
      <c r="X41" s="32"/>
      <c r="Y41" s="42"/>
      <c r="Z41" s="31"/>
      <c r="AA41" s="42"/>
      <c r="AB41" s="42"/>
      <c r="AC41" s="252"/>
      <c r="AD41" s="32"/>
      <c r="AE41" s="284"/>
      <c r="AF41" s="263"/>
      <c r="AG41" s="31"/>
      <c r="AH41" s="32"/>
      <c r="AI41" s="42"/>
      <c r="AJ41" s="42"/>
    </row>
    <row r="42" spans="1:36" x14ac:dyDescent="0.35">
      <c r="A42" s="274"/>
      <c r="B42" s="275"/>
      <c r="C42" s="276"/>
      <c r="D42" s="274"/>
      <c r="E42" s="274"/>
      <c r="F42" s="274"/>
      <c r="G42" s="274"/>
      <c r="H42" s="274"/>
      <c r="I42" s="274"/>
      <c r="J42" s="274"/>
      <c r="K42" s="33"/>
      <c r="L42" s="33"/>
      <c r="M42" s="32"/>
      <c r="N42" s="32"/>
      <c r="O42" s="32"/>
      <c r="P42" s="33"/>
      <c r="Q42" s="32"/>
      <c r="R42" s="242"/>
      <c r="S42" s="32"/>
      <c r="T42" s="32"/>
      <c r="U42" s="252"/>
      <c r="V42" s="32"/>
      <c r="W42" s="33"/>
      <c r="X42" s="32"/>
      <c r="Y42" s="42"/>
      <c r="Z42" s="31"/>
      <c r="AA42" s="42"/>
      <c r="AB42" s="42"/>
      <c r="AC42" s="252"/>
      <c r="AD42" s="32"/>
      <c r="AE42" s="284"/>
      <c r="AF42" s="263"/>
      <c r="AG42" s="31"/>
      <c r="AH42" s="32"/>
      <c r="AI42" s="42"/>
      <c r="AJ42" s="42"/>
    </row>
    <row r="43" spans="1:36" x14ac:dyDescent="0.35">
      <c r="A43" s="274"/>
      <c r="B43" s="275"/>
      <c r="C43" s="276"/>
      <c r="D43" s="274"/>
      <c r="E43" s="274"/>
      <c r="F43" s="274"/>
      <c r="G43" s="274"/>
      <c r="H43" s="274"/>
      <c r="I43" s="274"/>
      <c r="J43" s="274"/>
      <c r="K43" s="33"/>
      <c r="L43" s="33"/>
      <c r="M43" s="32"/>
      <c r="N43" s="32"/>
      <c r="O43" s="32"/>
      <c r="P43" s="33"/>
      <c r="Q43" s="32"/>
      <c r="R43" s="242"/>
      <c r="S43" s="32"/>
      <c r="T43" s="32"/>
      <c r="U43" s="252"/>
      <c r="V43" s="32"/>
      <c r="W43" s="33"/>
      <c r="X43" s="32"/>
      <c r="Y43" s="42"/>
      <c r="Z43" s="31"/>
      <c r="AA43" s="42"/>
      <c r="AB43" s="42"/>
      <c r="AC43" s="252"/>
      <c r="AD43" s="32"/>
      <c r="AE43" s="284"/>
      <c r="AF43" s="263"/>
      <c r="AG43" s="31"/>
      <c r="AH43" s="32"/>
      <c r="AI43" s="42"/>
      <c r="AJ43" s="42"/>
    </row>
    <row r="44" spans="1:36" x14ac:dyDescent="0.35">
      <c r="A44" s="274"/>
      <c r="B44" s="275"/>
      <c r="C44" s="276"/>
      <c r="D44" s="274"/>
      <c r="E44" s="274"/>
      <c r="F44" s="274"/>
      <c r="G44" s="274"/>
      <c r="H44" s="274"/>
      <c r="I44" s="274"/>
      <c r="J44" s="274"/>
      <c r="K44" s="33"/>
      <c r="L44" s="33"/>
      <c r="M44" s="32"/>
      <c r="N44" s="32"/>
      <c r="O44" s="32"/>
      <c r="P44" s="33"/>
      <c r="Q44" s="32"/>
      <c r="R44" s="242"/>
      <c r="S44" s="32"/>
      <c r="T44" s="32"/>
      <c r="U44" s="252"/>
      <c r="V44" s="32"/>
      <c r="W44" s="33"/>
      <c r="X44" s="32"/>
      <c r="Y44" s="42"/>
      <c r="Z44" s="31"/>
      <c r="AA44" s="42"/>
      <c r="AB44" s="42"/>
      <c r="AC44" s="252"/>
      <c r="AD44" s="32"/>
      <c r="AE44" s="284"/>
      <c r="AF44" s="263"/>
      <c r="AG44" s="31"/>
      <c r="AH44" s="32"/>
      <c r="AI44" s="42"/>
      <c r="AJ44" s="42"/>
    </row>
    <row r="45" spans="1:36" x14ac:dyDescent="0.35">
      <c r="A45" s="274"/>
      <c r="B45" s="275"/>
      <c r="C45" s="276"/>
      <c r="D45" s="274"/>
      <c r="E45" s="274"/>
      <c r="F45" s="274"/>
      <c r="G45" s="274"/>
      <c r="H45" s="274"/>
      <c r="I45" s="274"/>
      <c r="J45" s="274"/>
      <c r="K45" s="33"/>
      <c r="L45" s="33"/>
      <c r="M45" s="32"/>
      <c r="N45" s="32"/>
      <c r="O45" s="32"/>
      <c r="P45" s="33"/>
      <c r="Q45" s="32"/>
      <c r="R45" s="242"/>
      <c r="S45" s="32"/>
      <c r="T45" s="32"/>
      <c r="U45" s="252"/>
      <c r="V45" s="32"/>
      <c r="W45" s="33"/>
      <c r="X45" s="32"/>
      <c r="Y45" s="42"/>
      <c r="Z45" s="31"/>
      <c r="AA45" s="42"/>
      <c r="AB45" s="42"/>
      <c r="AC45" s="252"/>
      <c r="AD45" s="32"/>
      <c r="AE45" s="284"/>
      <c r="AF45" s="263"/>
      <c r="AG45" s="31"/>
      <c r="AH45" s="32"/>
      <c r="AI45" s="42"/>
      <c r="AJ45" s="42"/>
    </row>
    <row r="46" spans="1:36" x14ac:dyDescent="0.35">
      <c r="A46" s="274"/>
      <c r="B46" s="275"/>
      <c r="C46" s="276"/>
      <c r="D46" s="274"/>
      <c r="E46" s="274"/>
      <c r="F46" s="274"/>
      <c r="G46" s="274"/>
      <c r="H46" s="274"/>
      <c r="I46" s="274"/>
      <c r="J46" s="274"/>
      <c r="K46" s="33"/>
      <c r="L46" s="33"/>
      <c r="M46" s="32"/>
      <c r="N46" s="32"/>
      <c r="O46" s="32"/>
      <c r="P46" s="33"/>
      <c r="Q46" s="32"/>
      <c r="R46" s="242"/>
      <c r="S46" s="32"/>
      <c r="T46" s="32"/>
      <c r="U46" s="252"/>
      <c r="V46" s="32"/>
      <c r="W46" s="33"/>
      <c r="X46" s="32"/>
      <c r="Y46" s="42"/>
      <c r="Z46" s="31"/>
      <c r="AA46" s="42"/>
      <c r="AB46" s="42"/>
      <c r="AC46" s="252"/>
      <c r="AD46" s="32"/>
      <c r="AE46" s="284"/>
      <c r="AF46" s="263"/>
      <c r="AG46" s="31"/>
      <c r="AH46" s="32"/>
      <c r="AI46" s="42"/>
      <c r="AJ46" s="42"/>
    </row>
    <row r="47" spans="1:36" x14ac:dyDescent="0.35">
      <c r="A47" s="274"/>
      <c r="B47" s="275"/>
      <c r="C47" s="276"/>
      <c r="D47" s="274"/>
      <c r="E47" s="274"/>
      <c r="F47" s="274"/>
      <c r="G47" s="274"/>
      <c r="H47" s="274"/>
      <c r="I47" s="274"/>
      <c r="J47" s="274"/>
      <c r="K47" s="33"/>
      <c r="L47" s="33"/>
      <c r="M47" s="32"/>
      <c r="N47" s="32"/>
      <c r="O47" s="32"/>
      <c r="P47" s="33"/>
      <c r="Q47" s="32"/>
      <c r="R47" s="242"/>
      <c r="S47" s="32"/>
      <c r="T47" s="32"/>
      <c r="U47" s="252"/>
      <c r="V47" s="32"/>
      <c r="W47" s="33"/>
      <c r="X47" s="32"/>
      <c r="Y47" s="42"/>
      <c r="Z47" s="31"/>
      <c r="AA47" s="42"/>
      <c r="AB47" s="42"/>
      <c r="AC47" s="252"/>
      <c r="AD47" s="32"/>
      <c r="AE47" s="284"/>
      <c r="AF47" s="263"/>
      <c r="AG47" s="31"/>
      <c r="AH47" s="32"/>
      <c r="AI47" s="42"/>
      <c r="AJ47" s="42"/>
    </row>
    <row r="48" spans="1:36" x14ac:dyDescent="0.35">
      <c r="A48" s="274"/>
      <c r="B48" s="275"/>
      <c r="C48" s="276"/>
      <c r="D48" s="274"/>
      <c r="E48" s="274"/>
      <c r="F48" s="274"/>
      <c r="G48" s="274"/>
      <c r="H48" s="274"/>
      <c r="I48" s="274"/>
      <c r="J48" s="274"/>
      <c r="K48" s="33"/>
      <c r="L48" s="33"/>
      <c r="M48" s="32"/>
      <c r="N48" s="32"/>
      <c r="O48" s="32"/>
      <c r="P48" s="33"/>
      <c r="Q48" s="32"/>
      <c r="R48" s="242"/>
      <c r="S48" s="32"/>
      <c r="T48" s="32"/>
      <c r="U48" s="252"/>
      <c r="V48" s="32"/>
      <c r="W48" s="33"/>
      <c r="X48" s="32"/>
      <c r="Y48" s="42"/>
      <c r="Z48" s="31"/>
      <c r="AA48" s="42"/>
      <c r="AB48" s="42"/>
      <c r="AC48" s="252"/>
      <c r="AD48" s="32"/>
      <c r="AE48" s="284"/>
      <c r="AF48" s="263"/>
      <c r="AG48" s="31"/>
      <c r="AH48" s="32"/>
      <c r="AI48" s="42"/>
      <c r="AJ48" s="42"/>
    </row>
    <row r="49" spans="1:36" x14ac:dyDescent="0.35">
      <c r="A49" s="274"/>
      <c r="B49" s="275"/>
      <c r="C49" s="276"/>
      <c r="D49" s="274"/>
      <c r="E49" s="274"/>
      <c r="F49" s="274"/>
      <c r="G49" s="274"/>
      <c r="H49" s="274"/>
      <c r="I49" s="274"/>
      <c r="J49" s="274"/>
      <c r="K49" s="33"/>
      <c r="L49" s="33"/>
      <c r="M49" s="32"/>
      <c r="N49" s="32"/>
      <c r="O49" s="32"/>
      <c r="P49" s="33"/>
      <c r="Q49" s="32"/>
      <c r="R49" s="242"/>
      <c r="S49" s="32"/>
      <c r="T49" s="32"/>
      <c r="U49" s="252"/>
      <c r="V49" s="32"/>
      <c r="W49" s="33"/>
      <c r="X49" s="32"/>
      <c r="Y49" s="42"/>
      <c r="Z49" s="31"/>
      <c r="AA49" s="42"/>
      <c r="AB49" s="42"/>
      <c r="AC49" s="252"/>
      <c r="AD49" s="32"/>
      <c r="AE49" s="284"/>
      <c r="AF49" s="263"/>
      <c r="AG49" s="31"/>
      <c r="AH49" s="32"/>
      <c r="AI49" s="42"/>
      <c r="AJ49" s="42"/>
    </row>
    <row r="50" spans="1:36" x14ac:dyDescent="0.35">
      <c r="A50" s="274"/>
      <c r="B50" s="275"/>
      <c r="C50" s="276"/>
      <c r="D50" s="274"/>
      <c r="E50" s="274"/>
      <c r="F50" s="274"/>
      <c r="G50" s="274"/>
      <c r="H50" s="274"/>
      <c r="I50" s="274"/>
      <c r="J50" s="274"/>
      <c r="K50" s="33"/>
      <c r="L50" s="33"/>
      <c r="M50" s="32"/>
      <c r="N50" s="32"/>
      <c r="O50" s="32"/>
      <c r="P50" s="33"/>
      <c r="Q50" s="32"/>
      <c r="R50" s="242"/>
      <c r="S50" s="32"/>
      <c r="T50" s="32"/>
      <c r="U50" s="252"/>
      <c r="V50" s="32"/>
      <c r="W50" s="33"/>
      <c r="X50" s="32"/>
      <c r="Y50" s="42"/>
      <c r="Z50" s="31"/>
      <c r="AA50" s="42"/>
      <c r="AB50" s="42"/>
      <c r="AC50" s="252"/>
      <c r="AD50" s="32"/>
      <c r="AE50" s="284"/>
      <c r="AF50" s="263"/>
      <c r="AG50" s="31"/>
      <c r="AH50" s="32"/>
      <c r="AI50" s="42"/>
      <c r="AJ50" s="42"/>
    </row>
    <row r="51" spans="1:36" x14ac:dyDescent="0.35">
      <c r="A51" s="274"/>
      <c r="B51" s="275"/>
      <c r="C51" s="276"/>
      <c r="D51" s="274"/>
      <c r="E51" s="274"/>
      <c r="F51" s="274"/>
      <c r="G51" s="274"/>
      <c r="H51" s="274"/>
      <c r="I51" s="274"/>
      <c r="J51" s="274"/>
      <c r="K51" s="33"/>
      <c r="L51" s="33"/>
      <c r="M51" s="32"/>
      <c r="N51" s="32"/>
      <c r="O51" s="32"/>
      <c r="P51" s="33"/>
      <c r="Q51" s="32"/>
      <c r="R51" s="242"/>
      <c r="S51" s="32"/>
      <c r="T51" s="32"/>
      <c r="U51" s="252"/>
      <c r="V51" s="32"/>
      <c r="W51" s="33"/>
      <c r="X51" s="32"/>
      <c r="Y51" s="42"/>
      <c r="Z51" s="31"/>
      <c r="AA51" s="42"/>
      <c r="AB51" s="42"/>
      <c r="AC51" s="252"/>
      <c r="AD51" s="32"/>
      <c r="AE51" s="284"/>
      <c r="AF51" s="263"/>
      <c r="AG51" s="31"/>
      <c r="AH51" s="32"/>
      <c r="AI51" s="42"/>
      <c r="AJ51" s="42"/>
    </row>
    <row r="52" spans="1:36" x14ac:dyDescent="0.35">
      <c r="A52" s="274"/>
      <c r="B52" s="275"/>
      <c r="C52" s="276"/>
      <c r="D52" s="274"/>
      <c r="E52" s="274"/>
      <c r="F52" s="274"/>
      <c r="G52" s="274"/>
      <c r="H52" s="274"/>
      <c r="I52" s="274"/>
      <c r="J52" s="274"/>
      <c r="K52" s="33"/>
      <c r="L52" s="33"/>
      <c r="M52" s="32"/>
      <c r="N52" s="32"/>
      <c r="O52" s="32"/>
      <c r="P52" s="33"/>
      <c r="Q52" s="32"/>
      <c r="R52" s="242"/>
      <c r="S52" s="32"/>
      <c r="T52" s="32"/>
      <c r="U52" s="252"/>
      <c r="V52" s="32"/>
      <c r="W52" s="33"/>
      <c r="X52" s="32"/>
      <c r="Y52" s="42"/>
      <c r="Z52" s="31"/>
      <c r="AA52" s="42"/>
      <c r="AB52" s="42"/>
      <c r="AC52" s="252"/>
      <c r="AD52" s="32"/>
      <c r="AE52" s="284"/>
      <c r="AF52" s="263"/>
      <c r="AG52" s="31"/>
      <c r="AH52" s="32"/>
      <c r="AI52" s="42"/>
      <c r="AJ52" s="42"/>
    </row>
    <row r="53" spans="1:36" x14ac:dyDescent="0.35">
      <c r="A53" s="274"/>
      <c r="B53" s="275"/>
      <c r="C53" s="276"/>
      <c r="D53" s="274"/>
      <c r="E53" s="274"/>
      <c r="F53" s="274"/>
      <c r="G53" s="274"/>
      <c r="H53" s="274"/>
      <c r="I53" s="274"/>
      <c r="J53" s="274"/>
      <c r="K53" s="33"/>
      <c r="L53" s="33"/>
      <c r="M53" s="32"/>
      <c r="N53" s="32"/>
      <c r="O53" s="32"/>
      <c r="P53" s="33"/>
      <c r="Q53" s="32"/>
      <c r="R53" s="242"/>
      <c r="S53" s="32"/>
      <c r="T53" s="32"/>
      <c r="U53" s="252"/>
      <c r="V53" s="32"/>
      <c r="W53" s="33"/>
      <c r="X53" s="32"/>
      <c r="Y53" s="42"/>
      <c r="Z53" s="31"/>
      <c r="AA53" s="42"/>
      <c r="AB53" s="42"/>
      <c r="AC53" s="252"/>
      <c r="AD53" s="32"/>
      <c r="AE53" s="284"/>
      <c r="AF53" s="263"/>
      <c r="AG53" s="31"/>
      <c r="AH53" s="32"/>
      <c r="AI53" s="42"/>
      <c r="AJ53" s="42"/>
    </row>
    <row r="54" spans="1:36" x14ac:dyDescent="0.35">
      <c r="A54" s="274"/>
      <c r="B54" s="275"/>
      <c r="C54" s="276"/>
      <c r="D54" s="274"/>
      <c r="E54" s="274"/>
      <c r="F54" s="274"/>
      <c r="G54" s="274"/>
      <c r="H54" s="274"/>
      <c r="I54" s="274"/>
      <c r="J54" s="274"/>
      <c r="K54" s="33"/>
      <c r="L54" s="33"/>
      <c r="M54" s="32"/>
      <c r="N54" s="32"/>
      <c r="O54" s="32"/>
      <c r="P54" s="33"/>
      <c r="Q54" s="32"/>
      <c r="R54" s="242"/>
      <c r="S54" s="32"/>
      <c r="T54" s="32"/>
      <c r="U54" s="252"/>
      <c r="V54" s="32"/>
      <c r="W54" s="33"/>
      <c r="X54" s="32"/>
      <c r="Y54" s="42"/>
      <c r="Z54" s="31"/>
      <c r="AA54" s="42"/>
      <c r="AB54" s="42"/>
      <c r="AC54" s="252"/>
      <c r="AD54" s="32"/>
      <c r="AE54" s="284"/>
      <c r="AF54" s="263"/>
      <c r="AG54" s="31"/>
      <c r="AH54" s="32"/>
      <c r="AI54" s="42"/>
      <c r="AJ54" s="42"/>
    </row>
    <row r="55" spans="1:36" x14ac:dyDescent="0.35">
      <c r="A55" s="274"/>
      <c r="B55" s="275"/>
      <c r="C55" s="276"/>
      <c r="D55" s="274"/>
      <c r="E55" s="274"/>
      <c r="F55" s="274"/>
      <c r="G55" s="274"/>
      <c r="H55" s="274"/>
      <c r="I55" s="274"/>
      <c r="J55" s="274"/>
      <c r="K55" s="33"/>
      <c r="L55" s="33"/>
      <c r="M55" s="32"/>
      <c r="N55" s="32"/>
      <c r="O55" s="32"/>
      <c r="P55" s="33"/>
      <c r="Q55" s="32"/>
      <c r="R55" s="242"/>
      <c r="S55" s="32"/>
      <c r="T55" s="32"/>
      <c r="U55" s="252"/>
      <c r="V55" s="32"/>
      <c r="W55" s="33"/>
      <c r="X55" s="32"/>
      <c r="Y55" s="42"/>
      <c r="Z55" s="31"/>
      <c r="AA55" s="42"/>
      <c r="AB55" s="42"/>
      <c r="AC55" s="252"/>
      <c r="AD55" s="32"/>
      <c r="AE55" s="284"/>
      <c r="AF55" s="263"/>
      <c r="AG55" s="31"/>
      <c r="AH55" s="32"/>
      <c r="AI55" s="42"/>
      <c r="AJ55" s="42"/>
    </row>
    <row r="56" spans="1:36" x14ac:dyDescent="0.35">
      <c r="A56" s="274"/>
      <c r="B56" s="275"/>
      <c r="C56" s="276"/>
      <c r="D56" s="274"/>
      <c r="E56" s="274"/>
      <c r="F56" s="274"/>
      <c r="G56" s="274"/>
      <c r="H56" s="274"/>
      <c r="I56" s="274"/>
      <c r="J56" s="274"/>
      <c r="K56" s="33"/>
      <c r="L56" s="33"/>
      <c r="M56" s="32"/>
      <c r="N56" s="32"/>
      <c r="O56" s="32"/>
      <c r="P56" s="33"/>
      <c r="Q56" s="32"/>
      <c r="R56" s="242"/>
      <c r="S56" s="32"/>
      <c r="T56" s="32"/>
      <c r="U56" s="252"/>
      <c r="V56" s="32"/>
      <c r="W56" s="33"/>
      <c r="X56" s="32"/>
      <c r="Y56" s="42"/>
      <c r="Z56" s="31"/>
      <c r="AA56" s="42"/>
      <c r="AB56" s="42"/>
      <c r="AC56" s="252"/>
      <c r="AD56" s="32"/>
      <c r="AE56" s="284"/>
      <c r="AF56" s="263"/>
      <c r="AG56" s="31"/>
      <c r="AH56" s="32"/>
      <c r="AI56" s="42"/>
      <c r="AJ56" s="42"/>
    </row>
    <row r="57" spans="1:36" x14ac:dyDescent="0.35">
      <c r="A57" s="274"/>
      <c r="B57" s="275"/>
      <c r="C57" s="276"/>
      <c r="D57" s="274"/>
      <c r="E57" s="274"/>
      <c r="F57" s="274"/>
      <c r="G57" s="274"/>
      <c r="H57" s="274"/>
      <c r="I57" s="274"/>
      <c r="J57" s="274"/>
      <c r="K57" s="33"/>
      <c r="L57" s="33"/>
      <c r="M57" s="32"/>
      <c r="N57" s="32"/>
      <c r="O57" s="32"/>
      <c r="P57" s="33"/>
      <c r="Q57" s="32"/>
      <c r="R57" s="242"/>
      <c r="S57" s="32"/>
      <c r="T57" s="32"/>
      <c r="U57" s="252"/>
      <c r="V57" s="32"/>
      <c r="W57" s="33"/>
      <c r="X57" s="32"/>
      <c r="Y57" s="42"/>
      <c r="Z57" s="31"/>
      <c r="AA57" s="42"/>
      <c r="AB57" s="42"/>
      <c r="AC57" s="252"/>
      <c r="AD57" s="32"/>
      <c r="AE57" s="284"/>
      <c r="AF57" s="263"/>
      <c r="AG57" s="31"/>
      <c r="AH57" s="32"/>
      <c r="AI57" s="42"/>
      <c r="AJ57" s="42"/>
    </row>
    <row r="58" spans="1:36" x14ac:dyDescent="0.35">
      <c r="A58" s="274"/>
      <c r="B58" s="275"/>
      <c r="C58" s="276"/>
      <c r="D58" s="274"/>
      <c r="E58" s="274"/>
      <c r="F58" s="274"/>
      <c r="G58" s="274"/>
      <c r="H58" s="274"/>
      <c r="I58" s="274"/>
      <c r="J58" s="274"/>
      <c r="K58" s="33"/>
      <c r="L58" s="33"/>
      <c r="M58" s="32"/>
      <c r="N58" s="32"/>
      <c r="O58" s="32"/>
      <c r="P58" s="33"/>
      <c r="Q58" s="32"/>
      <c r="R58" s="242"/>
      <c r="S58" s="32"/>
      <c r="T58" s="32"/>
      <c r="U58" s="252"/>
      <c r="V58" s="32"/>
      <c r="W58" s="33"/>
      <c r="X58" s="32"/>
      <c r="Y58" s="42"/>
      <c r="Z58" s="31"/>
      <c r="AA58" s="42"/>
      <c r="AB58" s="42"/>
      <c r="AC58" s="252"/>
      <c r="AD58" s="32"/>
      <c r="AE58" s="284"/>
      <c r="AF58" s="263"/>
      <c r="AG58" s="31"/>
      <c r="AH58" s="32"/>
      <c r="AI58" s="42"/>
      <c r="AJ58" s="42"/>
    </row>
    <row r="59" spans="1:36" x14ac:dyDescent="0.35">
      <c r="A59" s="274"/>
      <c r="B59" s="275"/>
      <c r="C59" s="276"/>
      <c r="D59" s="274"/>
      <c r="E59" s="274"/>
      <c r="F59" s="274"/>
      <c r="G59" s="274"/>
      <c r="H59" s="274"/>
      <c r="I59" s="274"/>
      <c r="J59" s="274"/>
      <c r="K59" s="33"/>
      <c r="L59" s="33"/>
      <c r="M59" s="32"/>
      <c r="N59" s="32"/>
      <c r="O59" s="32"/>
      <c r="P59" s="33"/>
      <c r="Q59" s="32"/>
      <c r="R59" s="242"/>
      <c r="S59" s="32"/>
      <c r="T59" s="32"/>
      <c r="U59" s="252"/>
      <c r="V59" s="32"/>
      <c r="W59" s="33"/>
      <c r="X59" s="32"/>
      <c r="Y59" s="42"/>
      <c r="Z59" s="31"/>
      <c r="AA59" s="42"/>
      <c r="AB59" s="42"/>
      <c r="AC59" s="252"/>
      <c r="AD59" s="32"/>
      <c r="AE59" s="284"/>
      <c r="AF59" s="263"/>
      <c r="AG59" s="31"/>
      <c r="AH59" s="32"/>
      <c r="AI59" s="42"/>
      <c r="AJ59" s="42"/>
    </row>
    <row r="60" spans="1:36" x14ac:dyDescent="0.35">
      <c r="A60" s="274"/>
      <c r="B60" s="275"/>
      <c r="C60" s="276"/>
      <c r="D60" s="274"/>
      <c r="E60" s="274"/>
      <c r="F60" s="274"/>
      <c r="G60" s="274"/>
      <c r="H60" s="274"/>
      <c r="I60" s="274"/>
      <c r="J60" s="274"/>
      <c r="K60" s="33"/>
      <c r="L60" s="33"/>
      <c r="M60" s="32"/>
      <c r="N60" s="32"/>
      <c r="O60" s="32"/>
      <c r="P60" s="33"/>
      <c r="Q60" s="32"/>
      <c r="R60" s="242"/>
      <c r="S60" s="32"/>
      <c r="T60" s="32"/>
      <c r="U60" s="252"/>
      <c r="V60" s="32"/>
      <c r="W60" s="33"/>
      <c r="X60" s="32"/>
      <c r="Y60" s="42"/>
      <c r="Z60" s="31"/>
      <c r="AA60" s="42"/>
      <c r="AB60" s="42"/>
      <c r="AC60" s="252"/>
      <c r="AD60" s="32"/>
      <c r="AE60" s="284"/>
      <c r="AF60" s="263"/>
      <c r="AG60" s="31"/>
      <c r="AH60" s="32"/>
      <c r="AI60" s="42"/>
      <c r="AJ60" s="42"/>
    </row>
    <row r="61" spans="1:36" x14ac:dyDescent="0.35">
      <c r="A61" s="274"/>
      <c r="B61" s="275"/>
      <c r="C61" s="276"/>
      <c r="D61" s="274"/>
      <c r="E61" s="274"/>
      <c r="F61" s="274"/>
      <c r="G61" s="274"/>
      <c r="H61" s="274"/>
      <c r="I61" s="274"/>
      <c r="J61" s="274"/>
      <c r="K61" s="33"/>
      <c r="L61" s="33"/>
      <c r="M61" s="32"/>
      <c r="N61" s="32"/>
      <c r="O61" s="32"/>
      <c r="P61" s="33"/>
      <c r="Q61" s="32"/>
      <c r="R61" s="242"/>
      <c r="S61" s="32"/>
      <c r="T61" s="32"/>
      <c r="U61" s="252"/>
      <c r="V61" s="32"/>
      <c r="W61" s="33"/>
      <c r="X61" s="32"/>
      <c r="Y61" s="42"/>
      <c r="Z61" s="31"/>
      <c r="AA61" s="42"/>
      <c r="AB61" s="42"/>
      <c r="AC61" s="252"/>
      <c r="AD61" s="32"/>
      <c r="AE61" s="284"/>
      <c r="AF61" s="263"/>
      <c r="AG61" s="31"/>
      <c r="AH61" s="32"/>
      <c r="AI61" s="42"/>
      <c r="AJ61" s="42"/>
    </row>
    <row r="62" spans="1:36" x14ac:dyDescent="0.35">
      <c r="A62" s="274"/>
      <c r="B62" s="275"/>
      <c r="C62" s="276"/>
      <c r="D62" s="274"/>
      <c r="E62" s="274"/>
      <c r="F62" s="274"/>
      <c r="G62" s="274"/>
      <c r="H62" s="274"/>
      <c r="I62" s="274"/>
      <c r="J62" s="274"/>
      <c r="K62" s="33"/>
      <c r="L62" s="33"/>
      <c r="M62" s="32"/>
      <c r="N62" s="32"/>
      <c r="O62" s="32"/>
      <c r="P62" s="33"/>
      <c r="Q62" s="32"/>
      <c r="R62" s="242"/>
      <c r="S62" s="32"/>
      <c r="T62" s="32"/>
      <c r="U62" s="252"/>
      <c r="V62" s="32"/>
      <c r="W62" s="33"/>
      <c r="X62" s="32"/>
      <c r="Y62" s="42"/>
      <c r="Z62" s="31"/>
      <c r="AA62" s="42"/>
      <c r="AB62" s="42"/>
      <c r="AC62" s="252"/>
      <c r="AD62" s="32"/>
      <c r="AE62" s="284"/>
      <c r="AF62" s="263"/>
      <c r="AG62" s="31"/>
      <c r="AH62" s="32"/>
      <c r="AI62" s="42"/>
      <c r="AJ62" s="42"/>
    </row>
    <row r="63" spans="1:36" x14ac:dyDescent="0.35">
      <c r="A63" s="274"/>
      <c r="B63" s="275"/>
      <c r="C63" s="276"/>
      <c r="D63" s="274"/>
      <c r="E63" s="274"/>
      <c r="F63" s="274"/>
      <c r="G63" s="274"/>
      <c r="H63" s="274"/>
      <c r="I63" s="274"/>
      <c r="J63" s="274"/>
      <c r="K63" s="33"/>
      <c r="L63" s="33"/>
      <c r="M63" s="32"/>
      <c r="N63" s="32"/>
      <c r="O63" s="32"/>
      <c r="P63" s="33"/>
      <c r="Q63" s="32"/>
      <c r="R63" s="242"/>
      <c r="S63" s="32"/>
      <c r="T63" s="32"/>
      <c r="U63" s="252"/>
      <c r="V63" s="32"/>
      <c r="W63" s="33"/>
      <c r="X63" s="32"/>
      <c r="Y63" s="42"/>
      <c r="Z63" s="31"/>
      <c r="AA63" s="42"/>
      <c r="AB63" s="42"/>
      <c r="AC63" s="252"/>
      <c r="AD63" s="32"/>
      <c r="AE63" s="284"/>
      <c r="AF63" s="263"/>
      <c r="AG63" s="31"/>
      <c r="AH63" s="32"/>
      <c r="AI63" s="42"/>
      <c r="AJ63" s="42"/>
    </row>
    <row r="64" spans="1:36" x14ac:dyDescent="0.35">
      <c r="A64" s="274"/>
      <c r="B64" s="275"/>
      <c r="C64" s="276"/>
      <c r="D64" s="274"/>
      <c r="E64" s="274"/>
      <c r="F64" s="274"/>
      <c r="G64" s="274"/>
      <c r="H64" s="274"/>
      <c r="I64" s="274"/>
      <c r="J64" s="274"/>
      <c r="K64" s="33"/>
      <c r="L64" s="33"/>
      <c r="M64" s="32"/>
      <c r="N64" s="32"/>
      <c r="O64" s="32"/>
      <c r="P64" s="33"/>
      <c r="Q64" s="32"/>
      <c r="R64" s="242"/>
      <c r="S64" s="32"/>
      <c r="T64" s="32"/>
      <c r="U64" s="252"/>
      <c r="V64" s="32"/>
      <c r="W64" s="33"/>
      <c r="X64" s="32"/>
      <c r="Y64" s="42"/>
      <c r="Z64" s="31"/>
      <c r="AA64" s="42"/>
      <c r="AB64" s="42"/>
      <c r="AC64" s="252"/>
      <c r="AD64" s="32"/>
      <c r="AE64" s="284"/>
      <c r="AF64" s="263"/>
      <c r="AG64" s="31"/>
      <c r="AH64" s="32"/>
      <c r="AI64" s="42"/>
      <c r="AJ64" s="42"/>
    </row>
    <row r="65" spans="1:36" x14ac:dyDescent="0.35">
      <c r="A65" s="274"/>
      <c r="B65" s="275"/>
      <c r="C65" s="276"/>
      <c r="D65" s="274"/>
      <c r="E65" s="274"/>
      <c r="F65" s="274"/>
      <c r="G65" s="274"/>
      <c r="H65" s="274"/>
      <c r="I65" s="274"/>
      <c r="J65" s="274"/>
      <c r="K65" s="33"/>
      <c r="L65" s="33"/>
      <c r="M65" s="32"/>
      <c r="N65" s="32"/>
      <c r="O65" s="32"/>
      <c r="P65" s="33"/>
      <c r="Q65" s="32"/>
      <c r="R65" s="242"/>
      <c r="S65" s="32"/>
      <c r="T65" s="32"/>
      <c r="U65" s="252"/>
      <c r="V65" s="32"/>
      <c r="W65" s="33"/>
      <c r="X65" s="32"/>
      <c r="Y65" s="42"/>
      <c r="Z65" s="31"/>
      <c r="AA65" s="42"/>
      <c r="AB65" s="42"/>
      <c r="AC65" s="252"/>
      <c r="AD65" s="32"/>
      <c r="AE65" s="284"/>
      <c r="AF65" s="263"/>
      <c r="AG65" s="31"/>
      <c r="AH65" s="32"/>
      <c r="AI65" s="42"/>
      <c r="AJ65" s="42"/>
    </row>
    <row r="66" spans="1:36" x14ac:dyDescent="0.35">
      <c r="A66" s="274"/>
      <c r="B66" s="275"/>
      <c r="C66" s="276"/>
      <c r="D66" s="274"/>
      <c r="E66" s="274"/>
      <c r="F66" s="274"/>
      <c r="G66" s="274"/>
      <c r="H66" s="274"/>
      <c r="I66" s="274"/>
      <c r="J66" s="274"/>
      <c r="K66" s="33"/>
      <c r="L66" s="33"/>
      <c r="M66" s="32"/>
      <c r="N66" s="32"/>
      <c r="O66" s="32"/>
      <c r="P66" s="33"/>
      <c r="Q66" s="32"/>
      <c r="R66" s="242"/>
      <c r="S66" s="32"/>
      <c r="T66" s="32"/>
      <c r="U66" s="252"/>
      <c r="V66" s="32"/>
      <c r="W66" s="33"/>
      <c r="X66" s="32"/>
      <c r="Y66" s="42"/>
      <c r="Z66" s="31"/>
      <c r="AA66" s="42"/>
      <c r="AB66" s="42"/>
      <c r="AC66" s="252"/>
      <c r="AD66" s="32"/>
      <c r="AE66" s="284"/>
      <c r="AF66" s="263"/>
      <c r="AG66" s="31"/>
      <c r="AH66" s="32"/>
      <c r="AI66" s="42"/>
      <c r="AJ66" s="42"/>
    </row>
    <row r="67" spans="1:36" x14ac:dyDescent="0.35">
      <c r="A67" s="274"/>
      <c r="B67" s="275"/>
      <c r="C67" s="276"/>
      <c r="D67" s="274"/>
      <c r="E67" s="274"/>
      <c r="F67" s="274"/>
      <c r="G67" s="274"/>
      <c r="H67" s="274"/>
      <c r="I67" s="274"/>
      <c r="J67" s="274"/>
      <c r="K67" s="33"/>
      <c r="L67" s="33"/>
      <c r="M67" s="32"/>
      <c r="N67" s="32"/>
      <c r="O67" s="32"/>
      <c r="P67" s="33"/>
      <c r="Q67" s="32"/>
      <c r="R67" s="242"/>
      <c r="S67" s="32"/>
      <c r="T67" s="32"/>
      <c r="U67" s="252"/>
      <c r="V67" s="32"/>
      <c r="W67" s="33"/>
      <c r="X67" s="32"/>
      <c r="Y67" s="42"/>
      <c r="Z67" s="31"/>
      <c r="AA67" s="42"/>
      <c r="AB67" s="42"/>
      <c r="AC67" s="252"/>
      <c r="AD67" s="32"/>
      <c r="AE67" s="284"/>
      <c r="AF67" s="263"/>
      <c r="AG67" s="31"/>
      <c r="AH67" s="32"/>
      <c r="AI67" s="42"/>
      <c r="AJ67" s="42"/>
    </row>
    <row r="68" spans="1:36" x14ac:dyDescent="0.35">
      <c r="A68" s="274"/>
      <c r="B68" s="275"/>
      <c r="C68" s="276"/>
      <c r="D68" s="274"/>
      <c r="E68" s="274"/>
      <c r="F68" s="274"/>
      <c r="G68" s="274"/>
      <c r="H68" s="274"/>
      <c r="I68" s="274"/>
      <c r="J68" s="274"/>
      <c r="K68" s="33"/>
      <c r="L68" s="33"/>
      <c r="M68" s="32"/>
      <c r="N68" s="32"/>
      <c r="O68" s="32"/>
      <c r="P68" s="33"/>
      <c r="Q68" s="32"/>
      <c r="R68" s="242"/>
      <c r="S68" s="32"/>
      <c r="T68" s="32"/>
      <c r="U68" s="252"/>
      <c r="V68" s="32"/>
      <c r="W68" s="33"/>
      <c r="X68" s="32"/>
      <c r="Y68" s="42"/>
      <c r="Z68" s="31"/>
      <c r="AA68" s="42"/>
      <c r="AB68" s="42"/>
      <c r="AC68" s="252"/>
      <c r="AD68" s="32"/>
      <c r="AE68" s="284"/>
      <c r="AF68" s="263"/>
      <c r="AG68" s="31"/>
      <c r="AH68" s="32"/>
      <c r="AI68" s="42"/>
      <c r="AJ68" s="42"/>
    </row>
    <row r="69" spans="1:36" x14ac:dyDescent="0.35">
      <c r="A69" s="274"/>
      <c r="B69" s="275"/>
      <c r="C69" s="276"/>
      <c r="D69" s="274"/>
      <c r="E69" s="274"/>
      <c r="F69" s="274"/>
      <c r="G69" s="274"/>
      <c r="H69" s="274"/>
      <c r="I69" s="274"/>
      <c r="J69" s="274"/>
      <c r="K69" s="33"/>
      <c r="L69" s="33"/>
      <c r="M69" s="32"/>
      <c r="N69" s="32"/>
      <c r="O69" s="32"/>
      <c r="P69" s="33"/>
      <c r="Q69" s="32"/>
      <c r="R69" s="242"/>
      <c r="S69" s="32"/>
      <c r="T69" s="32"/>
      <c r="U69" s="252"/>
      <c r="V69" s="32"/>
      <c r="W69" s="33"/>
      <c r="X69" s="32"/>
      <c r="Y69" s="42"/>
      <c r="Z69" s="31"/>
      <c r="AA69" s="42"/>
      <c r="AB69" s="42"/>
      <c r="AC69" s="252"/>
      <c r="AD69" s="32"/>
      <c r="AE69" s="284"/>
      <c r="AF69" s="263"/>
      <c r="AG69" s="31"/>
      <c r="AH69" s="32"/>
      <c r="AI69" s="42"/>
      <c r="AJ69" s="42"/>
    </row>
    <row r="70" spans="1:36" x14ac:dyDescent="0.35">
      <c r="A70" s="274"/>
      <c r="B70" s="275"/>
      <c r="C70" s="276"/>
      <c r="D70" s="274"/>
      <c r="E70" s="274"/>
      <c r="F70" s="274"/>
      <c r="G70" s="274"/>
      <c r="H70" s="274"/>
      <c r="I70" s="274"/>
      <c r="J70" s="274"/>
      <c r="K70" s="33"/>
      <c r="L70" s="33"/>
      <c r="M70" s="32"/>
      <c r="N70" s="32"/>
      <c r="O70" s="32"/>
      <c r="P70" s="33"/>
      <c r="Q70" s="32"/>
      <c r="R70" s="242"/>
      <c r="S70" s="32"/>
      <c r="T70" s="32"/>
      <c r="U70" s="252"/>
      <c r="V70" s="32"/>
      <c r="W70" s="33"/>
      <c r="X70" s="32"/>
      <c r="Y70" s="42"/>
      <c r="Z70" s="31"/>
      <c r="AA70" s="42"/>
      <c r="AB70" s="42"/>
      <c r="AC70" s="252"/>
      <c r="AD70" s="32"/>
      <c r="AE70" s="284"/>
      <c r="AF70" s="263"/>
      <c r="AG70" s="31"/>
      <c r="AH70" s="32"/>
      <c r="AI70" s="42"/>
      <c r="AJ70" s="42"/>
    </row>
    <row r="71" spans="1:36" x14ac:dyDescent="0.35">
      <c r="A71" s="274"/>
      <c r="B71" s="275"/>
      <c r="C71" s="276"/>
      <c r="D71" s="274"/>
      <c r="E71" s="274"/>
      <c r="F71" s="274"/>
      <c r="G71" s="274"/>
      <c r="H71" s="274"/>
      <c r="I71" s="274"/>
      <c r="J71" s="274"/>
      <c r="K71" s="33"/>
      <c r="L71" s="33"/>
      <c r="M71" s="32"/>
      <c r="N71" s="32"/>
      <c r="O71" s="32"/>
      <c r="P71" s="33"/>
      <c r="Q71" s="32"/>
      <c r="R71" s="242"/>
      <c r="S71" s="32"/>
      <c r="T71" s="32"/>
      <c r="U71" s="252"/>
      <c r="V71" s="32"/>
      <c r="W71" s="33"/>
      <c r="X71" s="32"/>
      <c r="Y71" s="42"/>
      <c r="Z71" s="31"/>
      <c r="AA71" s="42"/>
      <c r="AB71" s="42"/>
      <c r="AC71" s="252"/>
      <c r="AD71" s="32"/>
      <c r="AE71" s="284"/>
      <c r="AF71" s="263"/>
      <c r="AG71" s="31"/>
      <c r="AH71" s="32"/>
      <c r="AI71" s="42"/>
      <c r="AJ71" s="42"/>
    </row>
    <row r="72" spans="1:36" x14ac:dyDescent="0.35">
      <c r="A72" s="274"/>
      <c r="B72" s="275"/>
      <c r="C72" s="276"/>
      <c r="D72" s="274"/>
      <c r="E72" s="274"/>
      <c r="F72" s="274"/>
      <c r="G72" s="274"/>
      <c r="H72" s="274"/>
      <c r="I72" s="274"/>
      <c r="J72" s="274"/>
      <c r="K72" s="33"/>
      <c r="L72" s="33"/>
      <c r="M72" s="32"/>
      <c r="N72" s="32"/>
      <c r="O72" s="32"/>
      <c r="P72" s="33"/>
      <c r="Q72" s="32"/>
      <c r="R72" s="242"/>
      <c r="S72" s="32"/>
      <c r="T72" s="32"/>
      <c r="U72" s="252"/>
      <c r="V72" s="32"/>
      <c r="W72" s="33"/>
      <c r="X72" s="32"/>
      <c r="Y72" s="42"/>
      <c r="Z72" s="31"/>
      <c r="AA72" s="42"/>
      <c r="AB72" s="42"/>
      <c r="AC72" s="252"/>
      <c r="AD72" s="32"/>
      <c r="AE72" s="284"/>
      <c r="AF72" s="263"/>
      <c r="AG72" s="31"/>
      <c r="AH72" s="32"/>
      <c r="AI72" s="42"/>
      <c r="AJ72" s="42"/>
    </row>
    <row r="73" spans="1:36" x14ac:dyDescent="0.35">
      <c r="A73" s="274"/>
      <c r="B73" s="275"/>
      <c r="C73" s="276"/>
      <c r="D73" s="274"/>
      <c r="E73" s="274"/>
      <c r="F73" s="274"/>
      <c r="G73" s="274"/>
      <c r="H73" s="274"/>
      <c r="I73" s="274"/>
      <c r="J73" s="274"/>
      <c r="K73" s="33"/>
      <c r="L73" s="33"/>
      <c r="M73" s="32"/>
      <c r="N73" s="32"/>
      <c r="O73" s="32"/>
      <c r="P73" s="33"/>
      <c r="Q73" s="32"/>
      <c r="R73" s="242"/>
      <c r="S73" s="32"/>
      <c r="T73" s="32"/>
      <c r="U73" s="252"/>
      <c r="V73" s="32"/>
      <c r="W73" s="33"/>
      <c r="X73" s="32"/>
      <c r="Y73" s="42"/>
      <c r="Z73" s="31"/>
      <c r="AA73" s="42"/>
      <c r="AB73" s="42"/>
      <c r="AC73" s="252"/>
      <c r="AD73" s="32"/>
      <c r="AE73" s="284"/>
      <c r="AF73" s="263"/>
      <c r="AG73" s="31"/>
      <c r="AH73" s="32"/>
      <c r="AI73" s="42"/>
      <c r="AJ73" s="42"/>
    </row>
    <row r="74" spans="1:36" x14ac:dyDescent="0.35">
      <c r="A74" s="274"/>
      <c r="B74" s="275"/>
      <c r="C74" s="276"/>
      <c r="D74" s="274"/>
      <c r="E74" s="274"/>
      <c r="F74" s="274"/>
      <c r="G74" s="274"/>
      <c r="H74" s="274"/>
      <c r="I74" s="274"/>
      <c r="J74" s="274"/>
      <c r="K74" s="33"/>
      <c r="L74" s="33"/>
      <c r="M74" s="32"/>
      <c r="N74" s="32"/>
      <c r="O74" s="32"/>
      <c r="P74" s="33"/>
      <c r="Q74" s="32"/>
      <c r="R74" s="242"/>
      <c r="S74" s="32"/>
      <c r="T74" s="32"/>
      <c r="U74" s="252"/>
      <c r="V74" s="32"/>
      <c r="W74" s="33"/>
      <c r="X74" s="32"/>
      <c r="Y74" s="42"/>
      <c r="Z74" s="31"/>
      <c r="AA74" s="42"/>
      <c r="AB74" s="42"/>
      <c r="AC74" s="252"/>
      <c r="AD74" s="32"/>
      <c r="AE74" s="284"/>
      <c r="AF74" s="263"/>
      <c r="AG74" s="31"/>
      <c r="AH74" s="32"/>
      <c r="AI74" s="42"/>
      <c r="AJ74" s="42"/>
    </row>
    <row r="75" spans="1:36" x14ac:dyDescent="0.35">
      <c r="A75" s="274"/>
      <c r="B75" s="275"/>
      <c r="C75" s="276"/>
      <c r="D75" s="274"/>
      <c r="E75" s="274"/>
      <c r="F75" s="274"/>
      <c r="G75" s="274"/>
      <c r="H75" s="274"/>
      <c r="I75" s="274"/>
      <c r="J75" s="274"/>
      <c r="K75" s="33"/>
      <c r="L75" s="33"/>
      <c r="M75" s="32"/>
      <c r="N75" s="32"/>
      <c r="O75" s="32"/>
      <c r="P75" s="33"/>
      <c r="Q75" s="32"/>
      <c r="R75" s="242"/>
      <c r="S75" s="32"/>
      <c r="T75" s="32"/>
      <c r="U75" s="252"/>
      <c r="V75" s="32"/>
      <c r="W75" s="33"/>
      <c r="X75" s="32"/>
      <c r="Y75" s="42"/>
      <c r="Z75" s="31"/>
      <c r="AA75" s="42"/>
      <c r="AB75" s="42"/>
      <c r="AC75" s="252"/>
      <c r="AD75" s="32"/>
      <c r="AE75" s="284"/>
      <c r="AF75" s="263"/>
      <c r="AG75" s="31"/>
      <c r="AH75" s="32"/>
      <c r="AI75" s="42"/>
      <c r="AJ75" s="42"/>
    </row>
    <row r="76" spans="1:36" x14ac:dyDescent="0.35">
      <c r="A76" s="274"/>
      <c r="B76" s="275"/>
      <c r="C76" s="276"/>
      <c r="D76" s="274"/>
      <c r="E76" s="274"/>
      <c r="F76" s="274"/>
      <c r="G76" s="274"/>
      <c r="H76" s="274"/>
      <c r="I76" s="274"/>
      <c r="J76" s="274"/>
      <c r="K76" s="33"/>
      <c r="L76" s="33"/>
      <c r="M76" s="32"/>
      <c r="N76" s="32"/>
      <c r="O76" s="32"/>
      <c r="P76" s="33"/>
      <c r="Q76" s="32"/>
      <c r="R76" s="242"/>
      <c r="S76" s="32"/>
      <c r="T76" s="32"/>
      <c r="U76" s="252"/>
      <c r="V76" s="32"/>
      <c r="W76" s="33"/>
      <c r="X76" s="32"/>
      <c r="Y76" s="42"/>
      <c r="Z76" s="31"/>
      <c r="AA76" s="42"/>
      <c r="AB76" s="42"/>
      <c r="AC76" s="252"/>
      <c r="AD76" s="32"/>
      <c r="AE76" s="284"/>
      <c r="AF76" s="263"/>
      <c r="AG76" s="31"/>
      <c r="AH76" s="32"/>
      <c r="AI76" s="42"/>
      <c r="AJ76" s="42"/>
    </row>
    <row r="77" spans="1:36" x14ac:dyDescent="0.35">
      <c r="A77" s="274"/>
      <c r="B77" s="275"/>
      <c r="C77" s="276"/>
      <c r="D77" s="274"/>
      <c r="E77" s="274"/>
      <c r="F77" s="274"/>
      <c r="G77" s="274"/>
      <c r="H77" s="274"/>
      <c r="I77" s="274"/>
      <c r="J77" s="274"/>
      <c r="K77" s="33"/>
      <c r="L77" s="33"/>
      <c r="M77" s="32"/>
      <c r="N77" s="32"/>
      <c r="O77" s="32"/>
      <c r="P77" s="33"/>
      <c r="Q77" s="32"/>
      <c r="R77" s="242"/>
      <c r="S77" s="32"/>
      <c r="T77" s="32"/>
      <c r="U77" s="252"/>
      <c r="V77" s="32"/>
      <c r="W77" s="33"/>
      <c r="X77" s="32"/>
      <c r="Y77" s="42"/>
      <c r="Z77" s="31"/>
      <c r="AA77" s="42"/>
      <c r="AB77" s="42"/>
      <c r="AC77" s="252"/>
      <c r="AD77" s="32"/>
      <c r="AE77" s="284"/>
      <c r="AF77" s="263"/>
      <c r="AG77" s="31"/>
      <c r="AH77" s="32"/>
      <c r="AI77" s="42"/>
      <c r="AJ77" s="42"/>
    </row>
    <row r="78" spans="1:36" x14ac:dyDescent="0.35">
      <c r="A78" s="274"/>
      <c r="B78" s="275"/>
      <c r="C78" s="276"/>
      <c r="D78" s="274"/>
      <c r="E78" s="274"/>
      <c r="F78" s="274"/>
      <c r="G78" s="274"/>
      <c r="H78" s="274"/>
      <c r="I78" s="274"/>
      <c r="J78" s="274"/>
      <c r="K78" s="33"/>
      <c r="L78" s="33"/>
      <c r="M78" s="32"/>
      <c r="N78" s="32"/>
      <c r="O78" s="32"/>
      <c r="P78" s="33"/>
      <c r="Q78" s="32"/>
      <c r="R78" s="242"/>
      <c r="S78" s="32"/>
      <c r="T78" s="32"/>
      <c r="U78" s="252"/>
      <c r="V78" s="32"/>
      <c r="W78" s="33"/>
      <c r="X78" s="32"/>
      <c r="Y78" s="42"/>
      <c r="Z78" s="31"/>
      <c r="AA78" s="42"/>
      <c r="AB78" s="42"/>
      <c r="AC78" s="252"/>
      <c r="AD78" s="32"/>
      <c r="AE78" s="284"/>
      <c r="AF78" s="263"/>
      <c r="AG78" s="31"/>
      <c r="AH78" s="32"/>
      <c r="AI78" s="42"/>
      <c r="AJ78" s="42"/>
    </row>
    <row r="79" spans="1:36" x14ac:dyDescent="0.35">
      <c r="A79" s="274"/>
      <c r="B79" s="275"/>
      <c r="C79" s="276"/>
      <c r="D79" s="274"/>
      <c r="E79" s="274"/>
      <c r="F79" s="274"/>
      <c r="G79" s="274"/>
      <c r="H79" s="274"/>
      <c r="I79" s="274"/>
      <c r="J79" s="274"/>
      <c r="K79" s="33"/>
      <c r="L79" s="33"/>
      <c r="M79" s="32"/>
      <c r="N79" s="32"/>
      <c r="O79" s="32"/>
      <c r="P79" s="33"/>
      <c r="Q79" s="32"/>
      <c r="R79" s="242"/>
      <c r="S79" s="32"/>
      <c r="T79" s="32"/>
      <c r="U79" s="252"/>
      <c r="V79" s="32"/>
      <c r="W79" s="33"/>
      <c r="X79" s="32"/>
      <c r="Y79" s="42"/>
      <c r="Z79" s="31"/>
      <c r="AA79" s="42"/>
      <c r="AB79" s="42"/>
      <c r="AC79" s="252"/>
      <c r="AD79" s="32"/>
      <c r="AE79" s="284"/>
      <c r="AF79" s="263"/>
      <c r="AG79" s="31"/>
      <c r="AH79" s="32"/>
      <c r="AI79" s="42"/>
      <c r="AJ79" s="42"/>
    </row>
    <row r="80" spans="1:36" x14ac:dyDescent="0.35">
      <c r="A80" s="274"/>
      <c r="B80" s="275"/>
      <c r="C80" s="276"/>
      <c r="D80" s="274"/>
      <c r="E80" s="274"/>
      <c r="F80" s="274"/>
      <c r="G80" s="274"/>
      <c r="H80" s="274"/>
      <c r="I80" s="274"/>
      <c r="J80" s="274"/>
      <c r="K80" s="33"/>
      <c r="L80" s="33"/>
      <c r="M80" s="32"/>
      <c r="N80" s="32"/>
      <c r="O80" s="32"/>
      <c r="P80" s="33"/>
      <c r="Q80" s="32"/>
      <c r="R80" s="242"/>
      <c r="S80" s="32"/>
      <c r="T80" s="32"/>
      <c r="U80" s="252"/>
      <c r="V80" s="32"/>
      <c r="W80" s="33"/>
      <c r="X80" s="32"/>
      <c r="Y80" s="42"/>
      <c r="Z80" s="31"/>
      <c r="AA80" s="42"/>
      <c r="AB80" s="42"/>
      <c r="AC80" s="252"/>
      <c r="AD80" s="32"/>
      <c r="AE80" s="284"/>
      <c r="AF80" s="263"/>
      <c r="AG80" s="31"/>
      <c r="AH80" s="32"/>
      <c r="AI80" s="42"/>
      <c r="AJ80" s="42"/>
    </row>
    <row r="81" spans="1:36" x14ac:dyDescent="0.35">
      <c r="A81" s="274"/>
      <c r="B81" s="275"/>
      <c r="C81" s="276"/>
      <c r="D81" s="274"/>
      <c r="E81" s="274"/>
      <c r="F81" s="274"/>
      <c r="G81" s="274"/>
      <c r="H81" s="274"/>
      <c r="I81" s="274"/>
      <c r="J81" s="274"/>
      <c r="K81" s="33"/>
      <c r="L81" s="33"/>
      <c r="M81" s="32"/>
      <c r="N81" s="32"/>
      <c r="O81" s="32"/>
      <c r="P81" s="33"/>
      <c r="Q81" s="32"/>
      <c r="R81" s="242"/>
      <c r="S81" s="32"/>
      <c r="T81" s="32"/>
      <c r="U81" s="252"/>
      <c r="V81" s="32"/>
      <c r="W81" s="33"/>
      <c r="X81" s="32"/>
      <c r="Y81" s="42"/>
      <c r="Z81" s="31"/>
      <c r="AA81" s="42"/>
      <c r="AB81" s="42"/>
      <c r="AC81" s="252"/>
      <c r="AD81" s="32"/>
      <c r="AE81" s="284"/>
      <c r="AF81" s="263"/>
      <c r="AG81" s="31"/>
      <c r="AH81" s="32"/>
      <c r="AI81" s="42"/>
      <c r="AJ81" s="42"/>
    </row>
    <row r="82" spans="1:36" x14ac:dyDescent="0.35">
      <c r="A82" s="274"/>
      <c r="B82" s="275"/>
      <c r="C82" s="276"/>
      <c r="D82" s="274"/>
      <c r="E82" s="274"/>
      <c r="F82" s="274"/>
      <c r="G82" s="274"/>
      <c r="H82" s="274"/>
      <c r="I82" s="274"/>
      <c r="J82" s="274"/>
      <c r="K82" s="33"/>
      <c r="L82" s="33"/>
      <c r="M82" s="32"/>
      <c r="N82" s="32"/>
      <c r="O82" s="32"/>
      <c r="P82" s="33"/>
      <c r="Q82" s="32"/>
      <c r="R82" s="242"/>
      <c r="S82" s="32"/>
      <c r="T82" s="32"/>
      <c r="U82" s="252"/>
      <c r="V82" s="32"/>
      <c r="W82" s="33"/>
      <c r="X82" s="32"/>
      <c r="Y82" s="42"/>
      <c r="Z82" s="31"/>
      <c r="AA82" s="42"/>
      <c r="AB82" s="42"/>
      <c r="AC82" s="252"/>
      <c r="AD82" s="32"/>
      <c r="AE82" s="284"/>
      <c r="AF82" s="263"/>
      <c r="AG82" s="31"/>
      <c r="AH82" s="32"/>
      <c r="AI82" s="42"/>
      <c r="AJ82" s="42"/>
    </row>
    <row r="83" spans="1:36" x14ac:dyDescent="0.35">
      <c r="A83" s="274"/>
      <c r="B83" s="275"/>
      <c r="C83" s="276"/>
      <c r="D83" s="274"/>
      <c r="E83" s="274"/>
      <c r="F83" s="274"/>
      <c r="G83" s="274"/>
      <c r="H83" s="274"/>
      <c r="I83" s="274"/>
      <c r="J83" s="274"/>
      <c r="K83" s="33"/>
      <c r="L83" s="33"/>
      <c r="M83" s="32"/>
      <c r="N83" s="32"/>
      <c r="O83" s="32"/>
      <c r="P83" s="33"/>
      <c r="Q83" s="32"/>
      <c r="R83" s="242"/>
      <c r="S83" s="32"/>
      <c r="T83" s="32"/>
      <c r="U83" s="252"/>
      <c r="V83" s="32"/>
      <c r="W83" s="33"/>
      <c r="X83" s="32"/>
      <c r="Y83" s="42"/>
      <c r="Z83" s="31"/>
      <c r="AA83" s="42"/>
      <c r="AB83" s="42"/>
      <c r="AC83" s="252"/>
      <c r="AD83" s="32"/>
      <c r="AE83" s="284"/>
      <c r="AF83" s="263"/>
      <c r="AG83" s="31"/>
      <c r="AH83" s="32"/>
      <c r="AI83" s="42"/>
      <c r="AJ83" s="42"/>
    </row>
    <row r="84" spans="1:36" x14ac:dyDescent="0.35">
      <c r="A84" s="274"/>
      <c r="B84" s="275"/>
      <c r="C84" s="276"/>
      <c r="D84" s="274"/>
      <c r="E84" s="274"/>
      <c r="F84" s="274"/>
      <c r="G84" s="274"/>
      <c r="H84" s="274"/>
      <c r="I84" s="274"/>
      <c r="J84" s="274"/>
      <c r="K84" s="33"/>
      <c r="L84" s="33"/>
      <c r="M84" s="32"/>
      <c r="N84" s="32"/>
      <c r="O84" s="32"/>
      <c r="P84" s="33"/>
      <c r="Q84" s="32"/>
      <c r="R84" s="242"/>
      <c r="S84" s="32"/>
      <c r="T84" s="32"/>
      <c r="U84" s="252"/>
      <c r="V84" s="32"/>
      <c r="W84" s="33"/>
      <c r="X84" s="32"/>
      <c r="Y84" s="42"/>
      <c r="Z84" s="31"/>
      <c r="AA84" s="42"/>
      <c r="AB84" s="42"/>
      <c r="AC84" s="252"/>
      <c r="AD84" s="32"/>
      <c r="AE84" s="284"/>
      <c r="AF84" s="263"/>
      <c r="AG84" s="31"/>
      <c r="AH84" s="32"/>
      <c r="AI84" s="42"/>
      <c r="AJ84" s="42"/>
    </row>
    <row r="85" spans="1:36" x14ac:dyDescent="0.35">
      <c r="A85" s="274"/>
      <c r="B85" s="275"/>
      <c r="C85" s="276"/>
      <c r="D85" s="274"/>
      <c r="E85" s="274"/>
      <c r="F85" s="274"/>
      <c r="G85" s="274"/>
      <c r="H85" s="274"/>
      <c r="I85" s="274"/>
      <c r="J85" s="274"/>
      <c r="K85" s="33"/>
      <c r="L85" s="33"/>
      <c r="M85" s="32"/>
      <c r="N85" s="32"/>
      <c r="O85" s="32"/>
      <c r="P85" s="33"/>
      <c r="Q85" s="32"/>
      <c r="R85" s="242"/>
      <c r="S85" s="32"/>
      <c r="T85" s="32"/>
      <c r="U85" s="252"/>
      <c r="V85" s="32"/>
      <c r="W85" s="33"/>
      <c r="X85" s="32"/>
      <c r="Y85" s="42"/>
      <c r="Z85" s="31"/>
      <c r="AA85" s="42"/>
      <c r="AB85" s="42"/>
      <c r="AC85" s="252"/>
      <c r="AD85" s="32"/>
      <c r="AE85" s="284"/>
      <c r="AF85" s="263"/>
      <c r="AG85" s="31"/>
      <c r="AH85" s="32"/>
      <c r="AI85" s="42"/>
      <c r="AJ85" s="42"/>
    </row>
    <row r="86" spans="1:36" x14ac:dyDescent="0.35">
      <c r="A86" s="274"/>
      <c r="B86" s="275"/>
      <c r="C86" s="276"/>
      <c r="D86" s="274"/>
      <c r="E86" s="274"/>
      <c r="F86" s="274"/>
      <c r="G86" s="274"/>
      <c r="H86" s="274"/>
      <c r="I86" s="274"/>
      <c r="J86" s="274"/>
      <c r="K86" s="33"/>
      <c r="L86" s="33"/>
      <c r="M86" s="32"/>
      <c r="N86" s="32"/>
      <c r="O86" s="32"/>
      <c r="P86" s="33"/>
      <c r="Q86" s="32"/>
      <c r="R86" s="242"/>
      <c r="S86" s="32"/>
      <c r="T86" s="32"/>
      <c r="U86" s="252"/>
      <c r="V86" s="32"/>
      <c r="W86" s="33"/>
      <c r="X86" s="32"/>
      <c r="Y86" s="42"/>
      <c r="Z86" s="31"/>
      <c r="AA86" s="42"/>
      <c r="AB86" s="42"/>
      <c r="AC86" s="252"/>
      <c r="AD86" s="32"/>
      <c r="AE86" s="284"/>
      <c r="AF86" s="263"/>
      <c r="AG86" s="31"/>
      <c r="AH86" s="32"/>
      <c r="AI86" s="42"/>
      <c r="AJ86" s="42"/>
    </row>
    <row r="87" spans="1:36" x14ac:dyDescent="0.35">
      <c r="A87" s="274"/>
      <c r="B87" s="275"/>
      <c r="C87" s="276"/>
      <c r="D87" s="274"/>
      <c r="E87" s="274"/>
      <c r="F87" s="274"/>
      <c r="G87" s="274"/>
      <c r="H87" s="274"/>
      <c r="I87" s="274"/>
      <c r="J87" s="274"/>
      <c r="K87" s="33"/>
      <c r="L87" s="33"/>
      <c r="M87" s="32"/>
      <c r="N87" s="32"/>
      <c r="O87" s="32"/>
      <c r="P87" s="33"/>
      <c r="Q87" s="32"/>
      <c r="R87" s="242"/>
      <c r="S87" s="32"/>
      <c r="T87" s="32"/>
      <c r="U87" s="252"/>
      <c r="V87" s="32"/>
      <c r="W87" s="33"/>
      <c r="X87" s="32"/>
      <c r="Y87" s="42"/>
      <c r="Z87" s="31"/>
      <c r="AA87" s="42"/>
      <c r="AB87" s="42"/>
      <c r="AC87" s="252"/>
      <c r="AD87" s="32"/>
      <c r="AE87" s="284"/>
      <c r="AF87" s="263"/>
      <c r="AG87" s="31"/>
      <c r="AH87" s="32"/>
      <c r="AI87" s="42"/>
      <c r="AJ87" s="42"/>
    </row>
    <row r="88" spans="1:36" x14ac:dyDescent="0.35">
      <c r="A88" s="274"/>
      <c r="B88" s="275"/>
      <c r="C88" s="276"/>
      <c r="D88" s="274"/>
      <c r="E88" s="274"/>
      <c r="F88" s="274"/>
      <c r="G88" s="274"/>
      <c r="H88" s="274"/>
      <c r="I88" s="274"/>
      <c r="J88" s="274"/>
      <c r="K88" s="33"/>
      <c r="L88" s="33"/>
      <c r="M88" s="32"/>
      <c r="N88" s="32"/>
      <c r="O88" s="32"/>
      <c r="P88" s="33"/>
      <c r="Q88" s="32"/>
      <c r="R88" s="242"/>
      <c r="S88" s="32"/>
      <c r="T88" s="32"/>
      <c r="U88" s="252"/>
      <c r="V88" s="32"/>
      <c r="W88" s="33"/>
      <c r="X88" s="32"/>
      <c r="Y88" s="42"/>
      <c r="Z88" s="31"/>
      <c r="AA88" s="42"/>
      <c r="AB88" s="42"/>
      <c r="AC88" s="252"/>
      <c r="AD88" s="32"/>
      <c r="AE88" s="284"/>
      <c r="AF88" s="263"/>
      <c r="AG88" s="31"/>
      <c r="AH88" s="32"/>
      <c r="AI88" s="42"/>
      <c r="AJ88" s="42"/>
    </row>
    <row r="89" spans="1:36" x14ac:dyDescent="0.35">
      <c r="A89" s="274"/>
      <c r="B89" s="275"/>
      <c r="C89" s="276"/>
      <c r="D89" s="274"/>
      <c r="E89" s="274"/>
      <c r="F89" s="274"/>
      <c r="G89" s="274"/>
      <c r="H89" s="274"/>
      <c r="I89" s="274"/>
      <c r="J89" s="274"/>
      <c r="K89" s="33"/>
      <c r="L89" s="33"/>
      <c r="M89" s="32"/>
      <c r="N89" s="32"/>
      <c r="O89" s="32"/>
      <c r="P89" s="33"/>
      <c r="Q89" s="32"/>
      <c r="R89" s="242"/>
      <c r="S89" s="32"/>
      <c r="T89" s="32"/>
      <c r="U89" s="252"/>
      <c r="V89" s="32"/>
      <c r="W89" s="33"/>
      <c r="X89" s="32"/>
      <c r="Y89" s="42"/>
      <c r="Z89" s="31"/>
      <c r="AA89" s="42"/>
      <c r="AB89" s="42"/>
      <c r="AC89" s="252"/>
      <c r="AD89" s="32"/>
      <c r="AE89" s="284"/>
      <c r="AF89" s="263"/>
      <c r="AG89" s="31"/>
      <c r="AH89" s="32"/>
      <c r="AI89" s="42"/>
      <c r="AJ89" s="42"/>
    </row>
    <row r="90" spans="1:36" x14ac:dyDescent="0.35">
      <c r="A90" s="274"/>
      <c r="B90" s="275"/>
      <c r="C90" s="276"/>
      <c r="D90" s="274"/>
      <c r="E90" s="274"/>
      <c r="F90" s="274"/>
      <c r="G90" s="274"/>
      <c r="H90" s="274"/>
      <c r="I90" s="274"/>
      <c r="J90" s="274"/>
      <c r="K90" s="33"/>
      <c r="L90" s="33"/>
      <c r="M90" s="32"/>
      <c r="N90" s="32"/>
      <c r="O90" s="32"/>
      <c r="P90" s="33"/>
      <c r="Q90" s="32"/>
      <c r="R90" s="242"/>
      <c r="S90" s="32"/>
      <c r="T90" s="32"/>
      <c r="U90" s="252"/>
      <c r="V90" s="32"/>
      <c r="W90" s="33"/>
      <c r="X90" s="32"/>
      <c r="Y90" s="42"/>
      <c r="Z90" s="31"/>
      <c r="AA90" s="42"/>
      <c r="AB90" s="42"/>
      <c r="AC90" s="252"/>
      <c r="AD90" s="32"/>
      <c r="AE90" s="284"/>
      <c r="AF90" s="263"/>
      <c r="AG90" s="31"/>
      <c r="AH90" s="32"/>
      <c r="AI90" s="42"/>
      <c r="AJ90" s="42"/>
    </row>
    <row r="91" spans="1:36" x14ac:dyDescent="0.35">
      <c r="A91" s="274"/>
      <c r="B91" s="275"/>
      <c r="C91" s="276"/>
      <c r="D91" s="274"/>
      <c r="E91" s="274"/>
      <c r="F91" s="274"/>
      <c r="G91" s="274"/>
      <c r="H91" s="274"/>
      <c r="I91" s="274"/>
      <c r="J91" s="274"/>
      <c r="K91" s="33"/>
      <c r="L91" s="33"/>
      <c r="M91" s="32"/>
      <c r="N91" s="32"/>
      <c r="O91" s="32"/>
      <c r="P91" s="33"/>
      <c r="Q91" s="32"/>
      <c r="R91" s="242"/>
      <c r="S91" s="32"/>
      <c r="T91" s="32"/>
      <c r="U91" s="252"/>
      <c r="V91" s="32"/>
      <c r="W91" s="33"/>
      <c r="X91" s="32"/>
      <c r="Y91" s="42"/>
      <c r="Z91" s="31"/>
      <c r="AA91" s="42"/>
      <c r="AB91" s="42"/>
      <c r="AC91" s="252"/>
      <c r="AD91" s="32"/>
      <c r="AE91" s="284"/>
      <c r="AF91" s="263"/>
      <c r="AG91" s="31"/>
      <c r="AH91" s="32"/>
      <c r="AI91" s="42"/>
      <c r="AJ91" s="42"/>
    </row>
    <row r="92" spans="1:36" x14ac:dyDescent="0.35">
      <c r="A92" s="274"/>
      <c r="B92" s="275"/>
      <c r="C92" s="276"/>
      <c r="D92" s="274"/>
      <c r="E92" s="274"/>
      <c r="F92" s="274"/>
      <c r="G92" s="274"/>
      <c r="H92" s="274"/>
      <c r="I92" s="274"/>
      <c r="J92" s="274"/>
      <c r="K92" s="33"/>
      <c r="L92" s="33"/>
      <c r="M92" s="32"/>
      <c r="N92" s="32"/>
      <c r="O92" s="32"/>
      <c r="P92" s="33"/>
      <c r="Q92" s="32"/>
      <c r="R92" s="242"/>
      <c r="S92" s="32"/>
      <c r="T92" s="32"/>
      <c r="U92" s="252"/>
      <c r="V92" s="32"/>
      <c r="W92" s="33"/>
      <c r="X92" s="32"/>
      <c r="Y92" s="42"/>
      <c r="Z92" s="31"/>
      <c r="AA92" s="42"/>
      <c r="AB92" s="42"/>
      <c r="AC92" s="252"/>
      <c r="AD92" s="32"/>
      <c r="AE92" s="284"/>
      <c r="AF92" s="263"/>
      <c r="AG92" s="31"/>
      <c r="AH92" s="32"/>
      <c r="AI92" s="42"/>
      <c r="AJ92" s="42"/>
    </row>
    <row r="93" spans="1:36" x14ac:dyDescent="0.35">
      <c r="A93" s="274"/>
      <c r="B93" s="275"/>
      <c r="C93" s="276"/>
      <c r="D93" s="274"/>
      <c r="E93" s="274"/>
      <c r="F93" s="274"/>
      <c r="G93" s="274"/>
      <c r="H93" s="274"/>
      <c r="I93" s="274"/>
      <c r="J93" s="274"/>
      <c r="K93" s="33"/>
      <c r="L93" s="33"/>
      <c r="M93" s="32"/>
      <c r="N93" s="32"/>
      <c r="O93" s="32"/>
      <c r="P93" s="33"/>
      <c r="Q93" s="32"/>
      <c r="R93" s="242"/>
      <c r="S93" s="32"/>
      <c r="T93" s="32"/>
      <c r="U93" s="252"/>
      <c r="V93" s="32"/>
      <c r="W93" s="33"/>
      <c r="X93" s="32"/>
      <c r="Y93" s="42"/>
      <c r="Z93" s="31"/>
      <c r="AA93" s="42"/>
      <c r="AB93" s="42"/>
      <c r="AC93" s="252"/>
      <c r="AD93" s="32"/>
      <c r="AE93" s="284"/>
      <c r="AF93" s="263"/>
      <c r="AG93" s="31"/>
      <c r="AH93" s="32"/>
      <c r="AI93" s="42"/>
      <c r="AJ93" s="42"/>
    </row>
    <row r="94" spans="1:36" x14ac:dyDescent="0.35">
      <c r="A94" s="274"/>
      <c r="B94" s="275"/>
      <c r="C94" s="276"/>
      <c r="D94" s="274"/>
      <c r="E94" s="274"/>
      <c r="F94" s="274"/>
      <c r="G94" s="274"/>
      <c r="H94" s="274"/>
      <c r="I94" s="274"/>
      <c r="J94" s="274"/>
      <c r="K94" s="33"/>
      <c r="L94" s="33"/>
      <c r="M94" s="32"/>
      <c r="N94" s="32"/>
      <c r="O94" s="32"/>
      <c r="P94" s="33"/>
      <c r="Q94" s="32"/>
      <c r="R94" s="242"/>
      <c r="S94" s="32"/>
      <c r="T94" s="32"/>
      <c r="U94" s="252"/>
      <c r="V94" s="32"/>
      <c r="W94" s="33"/>
      <c r="X94" s="32"/>
      <c r="Y94" s="42"/>
      <c r="Z94" s="31"/>
      <c r="AA94" s="42"/>
      <c r="AB94" s="42"/>
      <c r="AC94" s="252"/>
      <c r="AD94" s="32"/>
      <c r="AE94" s="284"/>
      <c r="AF94" s="263"/>
      <c r="AG94" s="31"/>
      <c r="AH94" s="32"/>
      <c r="AI94" s="42"/>
      <c r="AJ94" s="42"/>
    </row>
    <row r="95" spans="1:36" x14ac:dyDescent="0.35">
      <c r="A95" s="274"/>
      <c r="B95" s="275"/>
      <c r="C95" s="276"/>
      <c r="D95" s="274"/>
      <c r="E95" s="274"/>
      <c r="F95" s="274"/>
      <c r="G95" s="274"/>
      <c r="H95" s="274"/>
      <c r="I95" s="274"/>
      <c r="J95" s="274"/>
      <c r="K95" s="33"/>
      <c r="L95" s="33"/>
      <c r="M95" s="32"/>
      <c r="N95" s="32"/>
      <c r="O95" s="32"/>
      <c r="P95" s="33"/>
      <c r="Q95" s="32"/>
      <c r="R95" s="242"/>
      <c r="S95" s="32"/>
      <c r="T95" s="32"/>
      <c r="U95" s="252"/>
      <c r="V95" s="32"/>
      <c r="W95" s="33"/>
      <c r="X95" s="32"/>
      <c r="Y95" s="42"/>
      <c r="Z95" s="31"/>
      <c r="AA95" s="42"/>
      <c r="AB95" s="42"/>
      <c r="AC95" s="252"/>
      <c r="AD95" s="32"/>
      <c r="AE95" s="284"/>
      <c r="AF95" s="263"/>
      <c r="AG95" s="31"/>
      <c r="AH95" s="32"/>
      <c r="AI95" s="42"/>
      <c r="AJ95" s="42"/>
    </row>
    <row r="96" spans="1:36" x14ac:dyDescent="0.35">
      <c r="A96" s="274"/>
      <c r="B96" s="275"/>
      <c r="C96" s="276"/>
      <c r="D96" s="274"/>
      <c r="E96" s="274"/>
      <c r="F96" s="274"/>
      <c r="G96" s="274"/>
      <c r="H96" s="274"/>
      <c r="I96" s="274"/>
      <c r="J96" s="274"/>
      <c r="K96" s="33"/>
      <c r="L96" s="33"/>
      <c r="M96" s="32"/>
      <c r="N96" s="32"/>
      <c r="O96" s="32"/>
      <c r="P96" s="33"/>
      <c r="Q96" s="32"/>
      <c r="R96" s="242"/>
      <c r="S96" s="32"/>
      <c r="T96" s="32"/>
      <c r="U96" s="252"/>
      <c r="V96" s="32"/>
      <c r="W96" s="33"/>
      <c r="X96" s="32"/>
      <c r="Y96" s="42"/>
      <c r="Z96" s="31"/>
      <c r="AA96" s="42"/>
      <c r="AB96" s="42"/>
      <c r="AC96" s="252"/>
      <c r="AD96" s="32"/>
      <c r="AE96" s="284"/>
      <c r="AF96" s="263"/>
      <c r="AG96" s="31"/>
      <c r="AH96" s="32"/>
      <c r="AI96" s="42"/>
      <c r="AJ96" s="42"/>
    </row>
    <row r="97" spans="1:36" x14ac:dyDescent="0.35">
      <c r="A97" s="274"/>
      <c r="B97" s="275"/>
      <c r="C97" s="276"/>
      <c r="D97" s="274"/>
      <c r="E97" s="274"/>
      <c r="F97" s="274"/>
      <c r="G97" s="274"/>
      <c r="H97" s="274"/>
      <c r="I97" s="274"/>
      <c r="J97" s="274"/>
      <c r="K97" s="33"/>
      <c r="L97" s="33"/>
      <c r="M97" s="32"/>
      <c r="N97" s="32"/>
      <c r="O97" s="32"/>
      <c r="P97" s="33"/>
      <c r="Q97" s="32"/>
      <c r="R97" s="242"/>
      <c r="S97" s="32"/>
      <c r="T97" s="32"/>
      <c r="U97" s="252"/>
      <c r="V97" s="32"/>
      <c r="W97" s="33"/>
      <c r="X97" s="32"/>
      <c r="Y97" s="42"/>
      <c r="Z97" s="31"/>
      <c r="AA97" s="42"/>
      <c r="AB97" s="42"/>
      <c r="AC97" s="252"/>
      <c r="AD97" s="32"/>
      <c r="AE97" s="284"/>
      <c r="AF97" s="263"/>
      <c r="AG97" s="31"/>
      <c r="AH97" s="32"/>
      <c r="AI97" s="42"/>
      <c r="AJ97" s="42"/>
    </row>
    <row r="98" spans="1:36" x14ac:dyDescent="0.35">
      <c r="A98" s="274"/>
      <c r="B98" s="275"/>
      <c r="C98" s="276"/>
      <c r="D98" s="274"/>
      <c r="E98" s="274"/>
      <c r="F98" s="274"/>
      <c r="G98" s="274"/>
      <c r="H98" s="274"/>
      <c r="I98" s="274"/>
      <c r="J98" s="274"/>
      <c r="K98" s="33"/>
      <c r="L98" s="33"/>
      <c r="M98" s="32"/>
      <c r="N98" s="32"/>
      <c r="O98" s="32"/>
      <c r="P98" s="33"/>
      <c r="Q98" s="32"/>
      <c r="R98" s="242"/>
      <c r="S98" s="32"/>
      <c r="T98" s="32"/>
      <c r="U98" s="252"/>
      <c r="V98" s="32"/>
      <c r="W98" s="33"/>
      <c r="X98" s="32"/>
      <c r="Y98" s="42"/>
      <c r="Z98" s="31"/>
      <c r="AA98" s="42"/>
      <c r="AB98" s="42"/>
      <c r="AC98" s="252"/>
      <c r="AD98" s="32"/>
      <c r="AE98" s="284"/>
      <c r="AF98" s="263"/>
      <c r="AG98" s="31"/>
      <c r="AH98" s="32"/>
      <c r="AI98" s="42"/>
      <c r="AJ98" s="42"/>
    </row>
    <row r="99" spans="1:36" x14ac:dyDescent="0.35">
      <c r="A99" s="274"/>
      <c r="B99" s="275"/>
      <c r="C99" s="276"/>
      <c r="D99" s="274"/>
      <c r="E99" s="274"/>
      <c r="F99" s="274"/>
      <c r="G99" s="274"/>
      <c r="H99" s="274"/>
      <c r="I99" s="274"/>
      <c r="J99" s="274"/>
      <c r="K99" s="33"/>
      <c r="L99" s="33"/>
      <c r="M99" s="32"/>
      <c r="N99" s="32"/>
      <c r="O99" s="32"/>
      <c r="P99" s="33"/>
      <c r="Q99" s="32"/>
      <c r="R99" s="242"/>
      <c r="S99" s="32"/>
      <c r="T99" s="32"/>
      <c r="U99" s="252"/>
      <c r="V99" s="32"/>
      <c r="W99" s="33"/>
      <c r="X99" s="32"/>
      <c r="Y99" s="42"/>
      <c r="Z99" s="31"/>
      <c r="AA99" s="42"/>
      <c r="AB99" s="42"/>
      <c r="AC99" s="252"/>
      <c r="AD99" s="32"/>
      <c r="AE99" s="284"/>
      <c r="AF99" s="263"/>
      <c r="AG99" s="31"/>
      <c r="AH99" s="32"/>
      <c r="AI99" s="42"/>
      <c r="AJ99" s="42"/>
    </row>
    <row r="100" spans="1:36" x14ac:dyDescent="0.35">
      <c r="A100" s="274"/>
      <c r="B100" s="275"/>
      <c r="C100" s="276"/>
      <c r="D100" s="274"/>
      <c r="E100" s="274"/>
      <c r="F100" s="274"/>
      <c r="G100" s="274"/>
      <c r="H100" s="274"/>
      <c r="I100" s="274"/>
      <c r="J100" s="274"/>
      <c r="K100" s="33"/>
      <c r="L100" s="33"/>
      <c r="M100" s="32"/>
      <c r="N100" s="32"/>
      <c r="O100" s="32"/>
      <c r="P100" s="33"/>
      <c r="Q100" s="32"/>
      <c r="R100" s="242"/>
      <c r="S100" s="32"/>
      <c r="T100" s="32"/>
      <c r="U100" s="252"/>
      <c r="V100" s="32"/>
      <c r="W100" s="33"/>
      <c r="X100" s="32"/>
      <c r="Y100" s="42"/>
      <c r="Z100" s="31"/>
      <c r="AA100" s="42"/>
      <c r="AB100" s="42"/>
      <c r="AC100" s="252"/>
      <c r="AD100" s="32"/>
      <c r="AE100" s="284"/>
      <c r="AF100" s="263"/>
      <c r="AG100" s="31"/>
      <c r="AH100" s="32"/>
      <c r="AI100" s="42"/>
      <c r="AJ100" s="42"/>
    </row>
    <row r="101" spans="1:36" x14ac:dyDescent="0.35">
      <c r="A101" s="274"/>
      <c r="B101" s="275"/>
      <c r="C101" s="276"/>
      <c r="D101" s="274"/>
      <c r="E101" s="274"/>
      <c r="F101" s="274"/>
      <c r="G101" s="274"/>
      <c r="H101" s="274"/>
      <c r="I101" s="274"/>
      <c r="J101" s="274"/>
      <c r="K101" s="33"/>
      <c r="L101" s="33"/>
      <c r="M101" s="32"/>
      <c r="N101" s="32"/>
      <c r="O101" s="32"/>
      <c r="P101" s="33"/>
      <c r="Q101" s="32"/>
      <c r="R101" s="242"/>
      <c r="S101" s="32"/>
      <c r="T101" s="32"/>
      <c r="U101" s="252"/>
      <c r="V101" s="32"/>
      <c r="W101" s="33"/>
      <c r="X101" s="32"/>
      <c r="Y101" s="42"/>
      <c r="Z101" s="31"/>
      <c r="AA101" s="42"/>
      <c r="AB101" s="42"/>
      <c r="AC101" s="252"/>
      <c r="AD101" s="32"/>
      <c r="AE101" s="284"/>
      <c r="AF101" s="263"/>
      <c r="AG101" s="31"/>
      <c r="AH101" s="32"/>
      <c r="AI101" s="42"/>
      <c r="AJ101" s="42"/>
    </row>
    <row r="102" spans="1:36" x14ac:dyDescent="0.35">
      <c r="A102" s="274"/>
      <c r="B102" s="275"/>
      <c r="C102" s="276"/>
      <c r="D102" s="274"/>
      <c r="E102" s="274"/>
      <c r="F102" s="274"/>
      <c r="G102" s="274"/>
      <c r="H102" s="274"/>
      <c r="I102" s="274"/>
      <c r="J102" s="274"/>
      <c r="K102" s="33"/>
      <c r="L102" s="33"/>
      <c r="M102" s="32"/>
      <c r="N102" s="32"/>
      <c r="O102" s="32"/>
      <c r="P102" s="33"/>
      <c r="Q102" s="32"/>
      <c r="R102" s="242"/>
      <c r="S102" s="32"/>
      <c r="T102" s="32"/>
      <c r="U102" s="252"/>
      <c r="V102" s="32"/>
      <c r="W102" s="33"/>
      <c r="X102" s="32"/>
      <c r="Y102" s="42"/>
      <c r="Z102" s="31"/>
      <c r="AA102" s="42"/>
      <c r="AB102" s="42"/>
      <c r="AC102" s="252"/>
      <c r="AD102" s="32"/>
      <c r="AE102" s="284"/>
      <c r="AF102" s="263"/>
      <c r="AG102" s="31"/>
      <c r="AH102" s="32"/>
      <c r="AI102" s="42"/>
      <c r="AJ102" s="42"/>
    </row>
    <row r="103" spans="1:36" x14ac:dyDescent="0.35">
      <c r="A103" s="274"/>
      <c r="B103" s="275"/>
      <c r="C103" s="276"/>
      <c r="D103" s="274"/>
      <c r="E103" s="274"/>
      <c r="F103" s="274"/>
      <c r="G103" s="274"/>
      <c r="H103" s="274"/>
      <c r="I103" s="274"/>
      <c r="J103" s="274"/>
      <c r="K103" s="33"/>
      <c r="L103" s="33"/>
      <c r="M103" s="32"/>
      <c r="N103" s="32"/>
      <c r="O103" s="32"/>
      <c r="P103" s="33"/>
      <c r="Q103" s="32"/>
      <c r="R103" s="242"/>
      <c r="S103" s="32"/>
      <c r="T103" s="32"/>
      <c r="U103" s="252"/>
      <c r="V103" s="32"/>
      <c r="W103" s="33"/>
      <c r="X103" s="32"/>
      <c r="Y103" s="42"/>
      <c r="Z103" s="31"/>
      <c r="AA103" s="42"/>
      <c r="AB103" s="42"/>
      <c r="AC103" s="252"/>
      <c r="AD103" s="32"/>
      <c r="AE103" s="284"/>
      <c r="AF103" s="263"/>
      <c r="AG103" s="31"/>
      <c r="AH103" s="32"/>
      <c r="AI103" s="42"/>
      <c r="AJ103" s="42"/>
    </row>
    <row r="104" spans="1:36" x14ac:dyDescent="0.35">
      <c r="A104" s="274"/>
      <c r="B104" s="275"/>
      <c r="C104" s="276"/>
      <c r="D104" s="274"/>
      <c r="E104" s="274"/>
      <c r="F104" s="274"/>
      <c r="G104" s="274"/>
      <c r="H104" s="274"/>
      <c r="I104" s="274"/>
      <c r="J104" s="274"/>
      <c r="K104" s="33"/>
      <c r="L104" s="33"/>
      <c r="M104" s="32"/>
      <c r="N104" s="32"/>
      <c r="O104" s="32"/>
      <c r="P104" s="33"/>
      <c r="Q104" s="32"/>
      <c r="R104" s="242"/>
      <c r="S104" s="32"/>
      <c r="T104" s="32"/>
      <c r="U104" s="252"/>
      <c r="V104" s="32"/>
      <c r="W104" s="33"/>
      <c r="X104" s="32"/>
      <c r="Y104" s="42"/>
      <c r="Z104" s="31"/>
      <c r="AA104" s="42"/>
      <c r="AB104" s="42"/>
      <c r="AC104" s="252"/>
      <c r="AD104" s="32"/>
      <c r="AE104" s="284"/>
      <c r="AF104" s="263"/>
      <c r="AG104" s="31"/>
      <c r="AH104" s="32"/>
      <c r="AI104" s="42"/>
      <c r="AJ104" s="42"/>
    </row>
    <row r="105" spans="1:36" x14ac:dyDescent="0.35">
      <c r="A105" s="274"/>
      <c r="B105" s="275"/>
      <c r="C105" s="276"/>
      <c r="D105" s="274"/>
      <c r="E105" s="274"/>
      <c r="F105" s="274"/>
      <c r="G105" s="274"/>
      <c r="H105" s="274"/>
      <c r="I105" s="274"/>
      <c r="J105" s="274"/>
      <c r="K105" s="33"/>
      <c r="L105" s="33"/>
      <c r="M105" s="32"/>
      <c r="N105" s="32"/>
      <c r="O105" s="32"/>
      <c r="P105" s="33"/>
      <c r="Q105" s="32"/>
      <c r="R105" s="242"/>
      <c r="S105" s="32"/>
      <c r="T105" s="32"/>
      <c r="U105" s="252"/>
      <c r="V105" s="32"/>
      <c r="W105" s="33"/>
      <c r="X105" s="32"/>
      <c r="Y105" s="42"/>
      <c r="Z105" s="31"/>
      <c r="AA105" s="42"/>
      <c r="AB105" s="42"/>
      <c r="AC105" s="252"/>
      <c r="AD105" s="32"/>
      <c r="AE105" s="284"/>
      <c r="AF105" s="263"/>
      <c r="AG105" s="31"/>
      <c r="AH105" s="32"/>
      <c r="AI105" s="42"/>
      <c r="AJ105" s="42"/>
    </row>
    <row r="106" spans="1:36" x14ac:dyDescent="0.35">
      <c r="A106" s="274"/>
      <c r="B106" s="275"/>
      <c r="C106" s="276"/>
      <c r="D106" s="274"/>
      <c r="E106" s="274"/>
      <c r="F106" s="274"/>
      <c r="G106" s="274"/>
      <c r="H106" s="274"/>
      <c r="I106" s="274"/>
      <c r="J106" s="274"/>
      <c r="K106" s="33"/>
      <c r="L106" s="33"/>
      <c r="M106" s="32"/>
      <c r="N106" s="32"/>
      <c r="O106" s="32"/>
      <c r="P106" s="33"/>
      <c r="Q106" s="32"/>
      <c r="R106" s="242"/>
      <c r="S106" s="32"/>
      <c r="T106" s="32"/>
      <c r="U106" s="252"/>
      <c r="V106" s="32"/>
      <c r="W106" s="33"/>
      <c r="X106" s="32"/>
      <c r="Y106" s="42"/>
      <c r="Z106" s="31"/>
      <c r="AA106" s="42"/>
      <c r="AB106" s="42"/>
      <c r="AC106" s="252"/>
      <c r="AD106" s="32"/>
      <c r="AE106" s="284"/>
      <c r="AF106" s="263"/>
      <c r="AG106" s="31"/>
      <c r="AH106" s="32"/>
      <c r="AI106" s="42"/>
      <c r="AJ106" s="42"/>
    </row>
    <row r="107" spans="1:36" x14ac:dyDescent="0.35">
      <c r="A107" s="274"/>
      <c r="B107" s="275"/>
      <c r="C107" s="276"/>
      <c r="D107" s="274"/>
      <c r="E107" s="274"/>
      <c r="F107" s="274"/>
      <c r="G107" s="274"/>
      <c r="H107" s="274"/>
      <c r="I107" s="274"/>
      <c r="J107" s="274"/>
      <c r="K107" s="33"/>
      <c r="L107" s="33"/>
      <c r="M107" s="32"/>
      <c r="N107" s="32"/>
      <c r="O107" s="32"/>
      <c r="P107" s="33"/>
      <c r="Q107" s="32"/>
      <c r="R107" s="242"/>
      <c r="S107" s="32"/>
      <c r="T107" s="32"/>
      <c r="U107" s="252"/>
      <c r="V107" s="32"/>
      <c r="W107" s="33"/>
      <c r="X107" s="32"/>
      <c r="Y107" s="42"/>
      <c r="Z107" s="31"/>
      <c r="AA107" s="42"/>
      <c r="AB107" s="42"/>
      <c r="AC107" s="252"/>
      <c r="AD107" s="32"/>
      <c r="AE107" s="284"/>
      <c r="AF107" s="263"/>
      <c r="AG107" s="31"/>
      <c r="AH107" s="32"/>
      <c r="AI107" s="42"/>
      <c r="AJ107" s="42"/>
    </row>
    <row r="108" spans="1:36" x14ac:dyDescent="0.35">
      <c r="A108" s="274"/>
      <c r="B108" s="275"/>
      <c r="C108" s="276"/>
      <c r="D108" s="274"/>
      <c r="E108" s="274"/>
      <c r="F108" s="274"/>
      <c r="G108" s="274"/>
      <c r="H108" s="274"/>
      <c r="I108" s="274"/>
      <c r="J108" s="274"/>
      <c r="K108" s="33"/>
      <c r="L108" s="33"/>
      <c r="M108" s="32"/>
      <c r="N108" s="32"/>
      <c r="O108" s="32"/>
      <c r="P108" s="33"/>
      <c r="Q108" s="32"/>
      <c r="R108" s="242"/>
      <c r="S108" s="32"/>
      <c r="T108" s="32"/>
      <c r="U108" s="252"/>
      <c r="V108" s="32"/>
      <c r="W108" s="33"/>
      <c r="X108" s="32"/>
      <c r="Y108" s="42"/>
      <c r="Z108" s="31"/>
      <c r="AA108" s="42"/>
      <c r="AB108" s="42"/>
      <c r="AC108" s="252"/>
      <c r="AD108" s="32"/>
      <c r="AE108" s="284"/>
      <c r="AF108" s="263"/>
      <c r="AG108" s="31"/>
      <c r="AH108" s="32"/>
      <c r="AI108" s="42"/>
      <c r="AJ108" s="42"/>
    </row>
    <row r="109" spans="1:36" x14ac:dyDescent="0.35">
      <c r="A109" s="274"/>
      <c r="B109" s="275"/>
      <c r="C109" s="276"/>
      <c r="D109" s="274"/>
      <c r="E109" s="274"/>
      <c r="F109" s="274"/>
      <c r="G109" s="274"/>
      <c r="H109" s="274"/>
      <c r="I109" s="274"/>
      <c r="J109" s="274"/>
      <c r="K109" s="33"/>
      <c r="L109" s="33"/>
      <c r="M109" s="32"/>
      <c r="N109" s="32"/>
      <c r="O109" s="32"/>
      <c r="P109" s="33"/>
      <c r="Q109" s="32"/>
      <c r="R109" s="242"/>
      <c r="S109" s="32"/>
      <c r="T109" s="32"/>
      <c r="U109" s="252"/>
      <c r="V109" s="32"/>
      <c r="W109" s="33"/>
      <c r="X109" s="32"/>
      <c r="Y109" s="42"/>
      <c r="Z109" s="31"/>
      <c r="AA109" s="42"/>
      <c r="AB109" s="42"/>
      <c r="AC109" s="252"/>
      <c r="AD109" s="32"/>
      <c r="AE109" s="284"/>
      <c r="AF109" s="263"/>
      <c r="AG109" s="31"/>
      <c r="AH109" s="32"/>
      <c r="AI109" s="42"/>
      <c r="AJ109" s="42"/>
    </row>
    <row r="110" spans="1:36" x14ac:dyDescent="0.35">
      <c r="A110" s="274"/>
      <c r="B110" s="275"/>
      <c r="C110" s="276"/>
      <c r="D110" s="274"/>
      <c r="E110" s="274"/>
      <c r="F110" s="274"/>
      <c r="G110" s="274"/>
      <c r="H110" s="274"/>
      <c r="I110" s="274"/>
      <c r="J110" s="274"/>
      <c r="K110" s="33"/>
      <c r="L110" s="33"/>
      <c r="M110" s="32"/>
      <c r="N110" s="32"/>
      <c r="O110" s="32"/>
      <c r="P110" s="33"/>
      <c r="Q110" s="32"/>
      <c r="R110" s="242"/>
      <c r="S110" s="32"/>
      <c r="T110" s="32"/>
      <c r="U110" s="252"/>
      <c r="V110" s="32"/>
      <c r="W110" s="33"/>
      <c r="X110" s="32"/>
      <c r="Y110" s="42"/>
      <c r="Z110" s="31"/>
      <c r="AA110" s="42"/>
      <c r="AB110" s="42"/>
      <c r="AC110" s="252"/>
      <c r="AD110" s="32"/>
      <c r="AE110" s="284"/>
      <c r="AF110" s="263"/>
      <c r="AG110" s="31"/>
      <c r="AH110" s="32"/>
      <c r="AI110" s="42"/>
      <c r="AJ110" s="42"/>
    </row>
    <row r="111" spans="1:36" x14ac:dyDescent="0.35">
      <c r="A111" s="274"/>
      <c r="B111" s="275"/>
      <c r="C111" s="276"/>
      <c r="D111" s="274"/>
      <c r="E111" s="274"/>
      <c r="F111" s="274"/>
      <c r="G111" s="274"/>
      <c r="H111" s="274"/>
      <c r="I111" s="274"/>
      <c r="J111" s="274"/>
      <c r="K111" s="33"/>
      <c r="L111" s="33"/>
      <c r="M111" s="32"/>
      <c r="N111" s="32"/>
      <c r="O111" s="32"/>
      <c r="P111" s="33"/>
      <c r="Q111" s="32"/>
      <c r="R111" s="242"/>
      <c r="S111" s="32"/>
      <c r="T111" s="32"/>
      <c r="U111" s="252"/>
      <c r="V111" s="32"/>
      <c r="W111" s="33"/>
      <c r="X111" s="32"/>
      <c r="Y111" s="42"/>
      <c r="Z111" s="31"/>
      <c r="AA111" s="42"/>
      <c r="AB111" s="42"/>
      <c r="AC111" s="252"/>
      <c r="AD111" s="32"/>
      <c r="AE111" s="284"/>
      <c r="AF111" s="263"/>
      <c r="AG111" s="31"/>
      <c r="AH111" s="32"/>
      <c r="AI111" s="42"/>
      <c r="AJ111" s="42"/>
    </row>
    <row r="112" spans="1:36" x14ac:dyDescent="0.35">
      <c r="A112" s="274"/>
      <c r="B112" s="275"/>
      <c r="C112" s="276"/>
      <c r="D112" s="274"/>
      <c r="E112" s="274"/>
      <c r="F112" s="274"/>
      <c r="G112" s="274"/>
      <c r="H112" s="274"/>
      <c r="I112" s="274"/>
      <c r="J112" s="274"/>
      <c r="K112" s="33"/>
      <c r="L112" s="33"/>
      <c r="M112" s="32"/>
      <c r="N112" s="32"/>
      <c r="O112" s="32"/>
      <c r="P112" s="33"/>
      <c r="Q112" s="32"/>
      <c r="R112" s="242"/>
      <c r="S112" s="32"/>
      <c r="T112" s="32"/>
      <c r="U112" s="252"/>
      <c r="V112" s="32"/>
      <c r="W112" s="33"/>
      <c r="X112" s="32"/>
      <c r="Y112" s="42"/>
      <c r="Z112" s="31"/>
      <c r="AA112" s="42"/>
      <c r="AB112" s="42"/>
      <c r="AC112" s="252"/>
      <c r="AD112" s="32"/>
      <c r="AE112" s="284"/>
      <c r="AF112" s="263"/>
      <c r="AG112" s="31"/>
      <c r="AH112" s="32"/>
      <c r="AI112" s="42"/>
      <c r="AJ112" s="42"/>
    </row>
    <row r="113" spans="1:36" x14ac:dyDescent="0.35">
      <c r="A113" s="274"/>
      <c r="B113" s="275"/>
      <c r="C113" s="276"/>
      <c r="D113" s="274"/>
      <c r="E113" s="274"/>
      <c r="F113" s="274"/>
      <c r="G113" s="274"/>
      <c r="H113" s="274"/>
      <c r="I113" s="274"/>
      <c r="J113" s="274"/>
      <c r="K113" s="33"/>
      <c r="L113" s="33"/>
      <c r="M113" s="32"/>
      <c r="N113" s="32"/>
      <c r="O113" s="32"/>
      <c r="P113" s="33"/>
      <c r="Q113" s="32"/>
      <c r="R113" s="242"/>
      <c r="S113" s="32"/>
      <c r="T113" s="32"/>
      <c r="U113" s="252"/>
      <c r="V113" s="32"/>
      <c r="W113" s="33"/>
      <c r="X113" s="32"/>
      <c r="Y113" s="42"/>
      <c r="Z113" s="31"/>
      <c r="AA113" s="42"/>
      <c r="AB113" s="42"/>
      <c r="AC113" s="252"/>
      <c r="AD113" s="32"/>
      <c r="AE113" s="284"/>
      <c r="AF113" s="263"/>
      <c r="AG113" s="31"/>
      <c r="AH113" s="32"/>
      <c r="AI113" s="42"/>
      <c r="AJ113" s="42"/>
    </row>
    <row r="114" spans="1:36" x14ac:dyDescent="0.35">
      <c r="A114" s="274"/>
      <c r="B114" s="275"/>
      <c r="C114" s="276"/>
      <c r="D114" s="274"/>
      <c r="E114" s="274"/>
      <c r="F114" s="274"/>
      <c r="G114" s="274"/>
      <c r="H114" s="274"/>
      <c r="I114" s="274"/>
      <c r="J114" s="274"/>
      <c r="K114" s="33"/>
      <c r="L114" s="33"/>
      <c r="M114" s="32"/>
      <c r="N114" s="32"/>
      <c r="O114" s="32"/>
      <c r="P114" s="33"/>
      <c r="Q114" s="32"/>
      <c r="R114" s="242"/>
      <c r="S114" s="32"/>
      <c r="T114" s="32"/>
      <c r="U114" s="252"/>
      <c r="V114" s="32"/>
      <c r="W114" s="33"/>
      <c r="X114" s="32"/>
      <c r="Y114" s="42"/>
      <c r="Z114" s="31"/>
      <c r="AA114" s="42"/>
      <c r="AB114" s="42"/>
      <c r="AC114" s="252"/>
      <c r="AD114" s="32"/>
      <c r="AE114" s="284"/>
      <c r="AF114" s="263"/>
      <c r="AG114" s="31"/>
      <c r="AH114" s="32"/>
      <c r="AI114" s="42"/>
      <c r="AJ114" s="42"/>
    </row>
    <row r="115" spans="1:36" x14ac:dyDescent="0.35">
      <c r="A115" s="274"/>
      <c r="B115" s="275"/>
      <c r="C115" s="276"/>
      <c r="D115" s="274"/>
      <c r="E115" s="274"/>
      <c r="F115" s="274"/>
      <c r="G115" s="274"/>
      <c r="H115" s="274"/>
      <c r="I115" s="274"/>
      <c r="J115" s="274"/>
      <c r="K115" s="33"/>
      <c r="L115" s="33"/>
      <c r="M115" s="32"/>
      <c r="N115" s="32"/>
      <c r="O115" s="32"/>
      <c r="P115" s="33"/>
      <c r="Q115" s="32"/>
      <c r="R115" s="242"/>
      <c r="S115" s="32"/>
      <c r="T115" s="32"/>
      <c r="U115" s="252"/>
      <c r="V115" s="32"/>
      <c r="W115" s="33"/>
      <c r="X115" s="32"/>
      <c r="Y115" s="42"/>
      <c r="Z115" s="31"/>
      <c r="AA115" s="42"/>
      <c r="AB115" s="42"/>
      <c r="AC115" s="252"/>
      <c r="AD115" s="32"/>
      <c r="AE115" s="284"/>
      <c r="AF115" s="263"/>
      <c r="AG115" s="31"/>
      <c r="AH115" s="32"/>
      <c r="AI115" s="42"/>
      <c r="AJ115" s="42"/>
    </row>
    <row r="116" spans="1:36" x14ac:dyDescent="0.35">
      <c r="A116" s="274"/>
      <c r="B116" s="275"/>
      <c r="C116" s="276"/>
      <c r="D116" s="274"/>
      <c r="E116" s="274"/>
      <c r="F116" s="274"/>
      <c r="G116" s="274"/>
      <c r="H116" s="274"/>
      <c r="I116" s="274"/>
      <c r="J116" s="274"/>
      <c r="K116" s="33"/>
      <c r="L116" s="33"/>
      <c r="M116" s="32"/>
      <c r="N116" s="32"/>
      <c r="O116" s="32"/>
      <c r="P116" s="33"/>
      <c r="Q116" s="32"/>
      <c r="R116" s="242"/>
      <c r="S116" s="32"/>
      <c r="T116" s="32"/>
      <c r="U116" s="252"/>
      <c r="V116" s="32"/>
      <c r="W116" s="33"/>
      <c r="X116" s="32"/>
      <c r="Y116" s="42"/>
      <c r="Z116" s="31"/>
      <c r="AA116" s="42"/>
      <c r="AB116" s="42"/>
      <c r="AC116" s="252"/>
      <c r="AD116" s="32"/>
      <c r="AE116" s="284"/>
      <c r="AF116" s="263"/>
      <c r="AG116" s="31"/>
      <c r="AH116" s="32"/>
      <c r="AI116" s="42"/>
      <c r="AJ116" s="42"/>
    </row>
    <row r="117" spans="1:36" x14ac:dyDescent="0.35">
      <c r="A117" s="274"/>
      <c r="B117" s="275"/>
      <c r="C117" s="276"/>
      <c r="D117" s="274"/>
      <c r="E117" s="274"/>
      <c r="F117" s="274"/>
      <c r="G117" s="274"/>
      <c r="H117" s="274"/>
      <c r="I117" s="274"/>
      <c r="J117" s="274"/>
      <c r="K117" s="33"/>
      <c r="L117" s="33"/>
      <c r="M117" s="32"/>
      <c r="N117" s="32"/>
      <c r="O117" s="32"/>
      <c r="P117" s="33"/>
      <c r="Q117" s="32"/>
      <c r="R117" s="242"/>
      <c r="S117" s="32"/>
      <c r="T117" s="32"/>
      <c r="U117" s="252"/>
      <c r="V117" s="32"/>
      <c r="W117" s="33"/>
      <c r="X117" s="32"/>
      <c r="Y117" s="42"/>
      <c r="Z117" s="31"/>
      <c r="AA117" s="42"/>
      <c r="AB117" s="42"/>
      <c r="AC117" s="252"/>
      <c r="AD117" s="32"/>
      <c r="AE117" s="284"/>
      <c r="AF117" s="263"/>
      <c r="AG117" s="31"/>
      <c r="AH117" s="32"/>
      <c r="AI117" s="42"/>
      <c r="AJ117" s="42"/>
    </row>
    <row r="118" spans="1:36" x14ac:dyDescent="0.35">
      <c r="A118" s="274"/>
      <c r="B118" s="275"/>
      <c r="C118" s="276"/>
      <c r="D118" s="274"/>
      <c r="E118" s="274"/>
      <c r="F118" s="274"/>
      <c r="G118" s="274"/>
      <c r="H118" s="274"/>
      <c r="I118" s="274"/>
      <c r="J118" s="274"/>
      <c r="K118" s="33"/>
      <c r="L118" s="33"/>
      <c r="M118" s="32"/>
      <c r="N118" s="32"/>
      <c r="O118" s="32"/>
      <c r="P118" s="33"/>
      <c r="Q118" s="32"/>
      <c r="R118" s="242"/>
      <c r="S118" s="32"/>
      <c r="T118" s="32"/>
      <c r="U118" s="252"/>
      <c r="V118" s="32"/>
      <c r="W118" s="33"/>
      <c r="X118" s="32"/>
      <c r="Y118" s="42"/>
      <c r="Z118" s="31"/>
      <c r="AA118" s="42"/>
      <c r="AB118" s="42"/>
      <c r="AC118" s="252"/>
      <c r="AD118" s="32"/>
      <c r="AE118" s="284"/>
      <c r="AF118" s="263"/>
      <c r="AG118" s="31"/>
      <c r="AH118" s="32"/>
      <c r="AI118" s="42"/>
      <c r="AJ118" s="42"/>
    </row>
    <row r="119" spans="1:36" x14ac:dyDescent="0.35">
      <c r="A119" s="274"/>
      <c r="B119" s="275"/>
      <c r="C119" s="276"/>
      <c r="D119" s="274"/>
      <c r="E119" s="274"/>
      <c r="F119" s="274"/>
      <c r="G119" s="274"/>
      <c r="H119" s="274"/>
      <c r="I119" s="274"/>
      <c r="J119" s="274"/>
      <c r="K119" s="33"/>
      <c r="L119" s="33"/>
      <c r="M119" s="32"/>
      <c r="N119" s="32"/>
      <c r="O119" s="32"/>
      <c r="P119" s="33"/>
      <c r="Q119" s="32"/>
      <c r="R119" s="242"/>
      <c r="S119" s="32"/>
      <c r="T119" s="32"/>
      <c r="U119" s="252"/>
      <c r="V119" s="32"/>
      <c r="W119" s="33"/>
      <c r="X119" s="32"/>
      <c r="Y119" s="42"/>
      <c r="Z119" s="31"/>
      <c r="AA119" s="42"/>
      <c r="AB119" s="42"/>
      <c r="AC119" s="252"/>
      <c r="AD119" s="32"/>
      <c r="AE119" s="284"/>
      <c r="AF119" s="263"/>
      <c r="AG119" s="31"/>
      <c r="AH119" s="32"/>
      <c r="AI119" s="42"/>
      <c r="AJ119" s="42"/>
    </row>
    <row r="120" spans="1:36" x14ac:dyDescent="0.35">
      <c r="A120" s="274"/>
      <c r="B120" s="275"/>
      <c r="C120" s="276"/>
      <c r="D120" s="274"/>
      <c r="E120" s="274"/>
      <c r="F120" s="274"/>
      <c r="G120" s="274"/>
      <c r="H120" s="274"/>
      <c r="I120" s="274"/>
      <c r="J120" s="274"/>
      <c r="K120" s="33"/>
      <c r="L120" s="33"/>
      <c r="M120" s="32"/>
      <c r="N120" s="32"/>
      <c r="O120" s="32"/>
      <c r="P120" s="33"/>
      <c r="Q120" s="32"/>
      <c r="R120" s="242"/>
      <c r="S120" s="32"/>
      <c r="T120" s="32"/>
      <c r="U120" s="252"/>
      <c r="V120" s="32"/>
      <c r="W120" s="33"/>
      <c r="X120" s="32"/>
      <c r="Y120" s="42"/>
      <c r="Z120" s="31"/>
      <c r="AA120" s="42"/>
      <c r="AB120" s="42"/>
      <c r="AC120" s="252"/>
      <c r="AD120" s="32"/>
      <c r="AE120" s="284"/>
      <c r="AF120" s="263"/>
      <c r="AG120" s="31"/>
      <c r="AH120" s="32"/>
      <c r="AI120" s="42"/>
      <c r="AJ120" s="42"/>
    </row>
    <row r="121" spans="1:36" x14ac:dyDescent="0.35">
      <c r="A121" s="274"/>
      <c r="B121" s="275"/>
      <c r="C121" s="276"/>
      <c r="D121" s="274"/>
      <c r="E121" s="274"/>
      <c r="F121" s="274"/>
      <c r="G121" s="274"/>
      <c r="H121" s="274"/>
      <c r="I121" s="274"/>
      <c r="J121" s="274"/>
      <c r="K121" s="33"/>
      <c r="L121" s="33"/>
      <c r="M121" s="32"/>
      <c r="N121" s="32"/>
      <c r="O121" s="32"/>
      <c r="P121" s="33"/>
      <c r="Q121" s="32"/>
      <c r="R121" s="242"/>
      <c r="S121" s="32"/>
      <c r="T121" s="32"/>
      <c r="U121" s="252"/>
      <c r="V121" s="32"/>
      <c r="W121" s="33"/>
      <c r="X121" s="32"/>
      <c r="Y121" s="42"/>
      <c r="Z121" s="31"/>
      <c r="AA121" s="42"/>
      <c r="AB121" s="42"/>
      <c r="AC121" s="252"/>
      <c r="AD121" s="32"/>
      <c r="AE121" s="284"/>
      <c r="AF121" s="263"/>
      <c r="AG121" s="31"/>
      <c r="AH121" s="32"/>
      <c r="AI121" s="42"/>
      <c r="AJ121" s="42"/>
    </row>
    <row r="122" spans="1:36" x14ac:dyDescent="0.35">
      <c r="A122" s="274"/>
      <c r="B122" s="275"/>
      <c r="C122" s="276"/>
      <c r="D122" s="274"/>
      <c r="E122" s="274"/>
      <c r="F122" s="274"/>
      <c r="G122" s="274"/>
      <c r="H122" s="274"/>
      <c r="I122" s="274"/>
      <c r="J122" s="274"/>
      <c r="K122" s="33"/>
      <c r="L122" s="33"/>
      <c r="M122" s="32"/>
      <c r="N122" s="32"/>
      <c r="O122" s="32"/>
      <c r="P122" s="33"/>
      <c r="Q122" s="32"/>
      <c r="R122" s="242"/>
      <c r="S122" s="32"/>
      <c r="T122" s="32"/>
      <c r="U122" s="252"/>
      <c r="V122" s="32"/>
      <c r="W122" s="33"/>
      <c r="X122" s="32"/>
      <c r="Y122" s="42"/>
      <c r="Z122" s="31"/>
      <c r="AA122" s="42"/>
      <c r="AB122" s="42"/>
      <c r="AC122" s="252"/>
      <c r="AD122" s="32"/>
      <c r="AE122" s="284"/>
      <c r="AF122" s="263"/>
      <c r="AG122" s="31"/>
      <c r="AH122" s="32"/>
      <c r="AI122" s="42"/>
      <c r="AJ122" s="42"/>
    </row>
    <row r="123" spans="1:36" x14ac:dyDescent="0.35">
      <c r="A123" s="274"/>
      <c r="B123" s="275"/>
      <c r="C123" s="276"/>
      <c r="D123" s="274"/>
      <c r="E123" s="274"/>
      <c r="F123" s="274"/>
      <c r="G123" s="274"/>
      <c r="H123" s="274"/>
      <c r="I123" s="274"/>
      <c r="J123" s="274"/>
      <c r="K123" s="33"/>
      <c r="L123" s="33"/>
      <c r="M123" s="32"/>
      <c r="N123" s="32"/>
      <c r="O123" s="32"/>
      <c r="P123" s="33"/>
      <c r="Q123" s="32"/>
      <c r="R123" s="242"/>
      <c r="S123" s="32"/>
      <c r="T123" s="32"/>
      <c r="U123" s="252"/>
      <c r="V123" s="32"/>
      <c r="W123" s="33"/>
      <c r="X123" s="32"/>
      <c r="Y123" s="42"/>
      <c r="Z123" s="31"/>
      <c r="AA123" s="42"/>
      <c r="AB123" s="42"/>
      <c r="AC123" s="252"/>
      <c r="AD123" s="32"/>
      <c r="AE123" s="284"/>
      <c r="AF123" s="263"/>
      <c r="AG123" s="31"/>
      <c r="AH123" s="32"/>
      <c r="AI123" s="42"/>
      <c r="AJ123" s="42"/>
    </row>
    <row r="124" spans="1:36" x14ac:dyDescent="0.35">
      <c r="A124" s="274"/>
      <c r="B124" s="275"/>
      <c r="C124" s="276"/>
      <c r="D124" s="274"/>
      <c r="E124" s="274"/>
      <c r="F124" s="274"/>
      <c r="G124" s="274"/>
      <c r="H124" s="274"/>
      <c r="I124" s="274"/>
      <c r="J124" s="274"/>
      <c r="K124" s="33"/>
      <c r="L124" s="33"/>
      <c r="M124" s="32"/>
      <c r="N124" s="32"/>
      <c r="O124" s="32"/>
      <c r="P124" s="33"/>
      <c r="Q124" s="32"/>
      <c r="R124" s="242"/>
      <c r="S124" s="32"/>
      <c r="T124" s="32"/>
      <c r="U124" s="252"/>
      <c r="V124" s="32"/>
      <c r="W124" s="33"/>
      <c r="X124" s="32"/>
      <c r="Y124" s="42"/>
      <c r="Z124" s="31"/>
      <c r="AA124" s="42"/>
      <c r="AB124" s="42"/>
      <c r="AC124" s="252"/>
      <c r="AD124" s="32"/>
      <c r="AE124" s="284"/>
      <c r="AF124" s="263"/>
      <c r="AG124" s="31"/>
      <c r="AH124" s="32"/>
      <c r="AI124" s="42"/>
      <c r="AJ124" s="42"/>
    </row>
    <row r="125" spans="1:36" x14ac:dyDescent="0.35">
      <c r="A125" s="274"/>
      <c r="B125" s="275"/>
      <c r="C125" s="276"/>
      <c r="D125" s="274"/>
      <c r="E125" s="274"/>
      <c r="F125" s="274"/>
      <c r="G125" s="274"/>
      <c r="H125" s="274"/>
      <c r="I125" s="274"/>
      <c r="J125" s="274"/>
      <c r="K125" s="33"/>
      <c r="L125" s="33"/>
      <c r="M125" s="32"/>
      <c r="N125" s="32"/>
      <c r="O125" s="32"/>
      <c r="P125" s="33"/>
      <c r="Q125" s="32"/>
      <c r="R125" s="242"/>
      <c r="S125" s="32"/>
      <c r="T125" s="32"/>
      <c r="U125" s="252"/>
      <c r="V125" s="32"/>
      <c r="W125" s="33"/>
      <c r="X125" s="32"/>
      <c r="Y125" s="42"/>
      <c r="Z125" s="31"/>
      <c r="AA125" s="42"/>
      <c r="AB125" s="42"/>
      <c r="AC125" s="252"/>
      <c r="AD125" s="32"/>
      <c r="AE125" s="284"/>
      <c r="AF125" s="263"/>
      <c r="AG125" s="31"/>
      <c r="AH125" s="32"/>
      <c r="AI125" s="42"/>
      <c r="AJ125" s="42"/>
    </row>
    <row r="126" spans="1:36" x14ac:dyDescent="0.35">
      <c r="A126" s="274"/>
      <c r="B126" s="275"/>
      <c r="C126" s="276"/>
      <c r="D126" s="274"/>
      <c r="E126" s="274"/>
      <c r="F126" s="274"/>
      <c r="G126" s="274"/>
      <c r="H126" s="274"/>
      <c r="I126" s="274"/>
      <c r="J126" s="274"/>
      <c r="K126" s="33"/>
      <c r="L126" s="33"/>
      <c r="M126" s="32"/>
      <c r="N126" s="32"/>
      <c r="O126" s="32"/>
      <c r="P126" s="33"/>
      <c r="Q126" s="32"/>
      <c r="R126" s="242"/>
      <c r="S126" s="32"/>
      <c r="T126" s="32"/>
      <c r="U126" s="252"/>
      <c r="V126" s="32"/>
      <c r="W126" s="33"/>
      <c r="X126" s="32"/>
      <c r="Y126" s="42"/>
      <c r="Z126" s="31"/>
      <c r="AA126" s="42"/>
      <c r="AB126" s="42"/>
      <c r="AC126" s="252"/>
      <c r="AD126" s="32"/>
      <c r="AE126" s="284"/>
      <c r="AF126" s="263"/>
      <c r="AG126" s="31"/>
      <c r="AH126" s="32"/>
      <c r="AI126" s="42"/>
      <c r="AJ126" s="42"/>
    </row>
    <row r="127" spans="1:36" x14ac:dyDescent="0.35">
      <c r="A127" s="274"/>
      <c r="B127" s="275"/>
      <c r="C127" s="276"/>
      <c r="D127" s="274"/>
      <c r="E127" s="274"/>
      <c r="F127" s="274"/>
      <c r="G127" s="274"/>
      <c r="H127" s="274"/>
      <c r="I127" s="274"/>
      <c r="J127" s="274"/>
      <c r="K127" s="33"/>
      <c r="L127" s="33"/>
      <c r="M127" s="32"/>
      <c r="N127" s="32"/>
      <c r="O127" s="32"/>
      <c r="P127" s="33"/>
      <c r="Q127" s="32"/>
      <c r="R127" s="242"/>
      <c r="S127" s="32"/>
      <c r="T127" s="32"/>
      <c r="U127" s="252"/>
      <c r="V127" s="32"/>
      <c r="W127" s="33"/>
      <c r="X127" s="32"/>
      <c r="Y127" s="42"/>
      <c r="Z127" s="31"/>
      <c r="AA127" s="42"/>
      <c r="AB127" s="42"/>
      <c r="AC127" s="252"/>
      <c r="AD127" s="32"/>
      <c r="AE127" s="284"/>
      <c r="AF127" s="263"/>
      <c r="AG127" s="31"/>
      <c r="AH127" s="32"/>
      <c r="AI127" s="42"/>
      <c r="AJ127" s="42"/>
    </row>
    <row r="128" spans="1:36" x14ac:dyDescent="0.35">
      <c r="A128" s="274"/>
      <c r="B128" s="275"/>
      <c r="C128" s="276"/>
      <c r="D128" s="274"/>
      <c r="E128" s="274"/>
      <c r="F128" s="274"/>
      <c r="G128" s="274"/>
      <c r="H128" s="274"/>
      <c r="I128" s="274"/>
      <c r="J128" s="274"/>
      <c r="K128" s="33"/>
      <c r="L128" s="33"/>
      <c r="M128" s="32"/>
      <c r="N128" s="32"/>
      <c r="O128" s="32"/>
      <c r="P128" s="33"/>
      <c r="Q128" s="32"/>
      <c r="R128" s="242"/>
      <c r="S128" s="32"/>
      <c r="T128" s="32"/>
      <c r="U128" s="252"/>
      <c r="V128" s="32"/>
      <c r="W128" s="33"/>
      <c r="X128" s="32"/>
      <c r="Y128" s="42"/>
      <c r="Z128" s="31"/>
      <c r="AA128" s="42"/>
      <c r="AB128" s="42"/>
      <c r="AC128" s="252"/>
      <c r="AD128" s="32"/>
      <c r="AE128" s="284"/>
      <c r="AF128" s="263"/>
      <c r="AG128" s="31"/>
      <c r="AH128" s="32"/>
      <c r="AI128" s="42"/>
      <c r="AJ128" s="42"/>
    </row>
    <row r="129" spans="1:36" x14ac:dyDescent="0.35">
      <c r="A129" s="274"/>
      <c r="B129" s="275"/>
      <c r="C129" s="276"/>
      <c r="D129" s="274"/>
      <c r="E129" s="274"/>
      <c r="F129" s="274"/>
      <c r="G129" s="274"/>
      <c r="H129" s="274"/>
      <c r="I129" s="274"/>
      <c r="J129" s="274"/>
      <c r="K129" s="33"/>
      <c r="L129" s="33"/>
      <c r="M129" s="32"/>
      <c r="N129" s="32"/>
      <c r="O129" s="32"/>
      <c r="P129" s="33"/>
      <c r="Q129" s="32"/>
      <c r="R129" s="242"/>
      <c r="S129" s="32"/>
      <c r="T129" s="32"/>
      <c r="U129" s="252"/>
      <c r="V129" s="32"/>
      <c r="W129" s="33"/>
      <c r="X129" s="32"/>
      <c r="Y129" s="42"/>
      <c r="Z129" s="31"/>
      <c r="AA129" s="42"/>
      <c r="AB129" s="42"/>
      <c r="AC129" s="252"/>
      <c r="AD129" s="32"/>
      <c r="AE129" s="284"/>
      <c r="AF129" s="263"/>
      <c r="AG129" s="31"/>
      <c r="AH129" s="32"/>
      <c r="AI129" s="42"/>
      <c r="AJ129" s="42"/>
    </row>
    <row r="130" spans="1:36" x14ac:dyDescent="0.35">
      <c r="A130" s="274"/>
      <c r="B130" s="275"/>
      <c r="C130" s="276"/>
      <c r="D130" s="274"/>
      <c r="E130" s="274"/>
      <c r="F130" s="274"/>
      <c r="G130" s="274"/>
      <c r="H130" s="274"/>
      <c r="I130" s="274"/>
      <c r="J130" s="274"/>
      <c r="K130" s="33"/>
      <c r="L130" s="33"/>
      <c r="M130" s="32"/>
      <c r="N130" s="32"/>
      <c r="O130" s="32"/>
      <c r="P130" s="33"/>
      <c r="Q130" s="32"/>
      <c r="R130" s="242"/>
      <c r="S130" s="32"/>
      <c r="T130" s="32"/>
      <c r="U130" s="252"/>
      <c r="V130" s="32"/>
      <c r="W130" s="33"/>
      <c r="X130" s="32"/>
      <c r="Y130" s="42"/>
      <c r="Z130" s="31"/>
      <c r="AA130" s="42"/>
      <c r="AB130" s="42"/>
      <c r="AC130" s="252"/>
      <c r="AD130" s="32"/>
      <c r="AE130" s="284"/>
      <c r="AF130" s="263"/>
      <c r="AG130" s="31"/>
      <c r="AH130" s="32"/>
      <c r="AI130" s="42"/>
      <c r="AJ130" s="42"/>
    </row>
    <row r="131" spans="1:36" x14ac:dyDescent="0.35">
      <c r="A131" s="274"/>
      <c r="B131" s="275"/>
      <c r="C131" s="276"/>
      <c r="D131" s="274"/>
      <c r="E131" s="274"/>
      <c r="F131" s="274"/>
      <c r="G131" s="274"/>
      <c r="H131" s="274"/>
      <c r="I131" s="274"/>
      <c r="J131" s="274"/>
      <c r="K131" s="33"/>
      <c r="L131" s="33"/>
      <c r="M131" s="32"/>
      <c r="N131" s="32"/>
      <c r="O131" s="32"/>
      <c r="P131" s="33"/>
      <c r="Q131" s="32"/>
      <c r="R131" s="242"/>
      <c r="S131" s="32"/>
      <c r="T131" s="32"/>
      <c r="U131" s="252"/>
      <c r="V131" s="32"/>
      <c r="W131" s="33"/>
      <c r="X131" s="32"/>
      <c r="Y131" s="42"/>
      <c r="Z131" s="31"/>
      <c r="AA131" s="42"/>
      <c r="AB131" s="42"/>
      <c r="AC131" s="252"/>
      <c r="AD131" s="32"/>
      <c r="AE131" s="284"/>
      <c r="AF131" s="263"/>
      <c r="AG131" s="31"/>
      <c r="AH131" s="32"/>
      <c r="AI131" s="42"/>
      <c r="AJ131" s="42"/>
    </row>
    <row r="132" spans="1:36" x14ac:dyDescent="0.35">
      <c r="A132" s="274"/>
      <c r="B132" s="275"/>
      <c r="C132" s="276"/>
      <c r="D132" s="274"/>
      <c r="E132" s="274"/>
      <c r="F132" s="274"/>
      <c r="G132" s="274"/>
      <c r="H132" s="274"/>
      <c r="I132" s="274"/>
      <c r="J132" s="274"/>
      <c r="K132" s="33"/>
      <c r="L132" s="33"/>
      <c r="M132" s="32"/>
      <c r="N132" s="32"/>
      <c r="O132" s="32"/>
      <c r="P132" s="33"/>
      <c r="Q132" s="32"/>
      <c r="R132" s="242"/>
      <c r="S132" s="32"/>
      <c r="T132" s="32"/>
      <c r="U132" s="252"/>
      <c r="V132" s="32"/>
      <c r="W132" s="33"/>
      <c r="X132" s="32"/>
      <c r="Y132" s="42"/>
      <c r="Z132" s="31"/>
      <c r="AA132" s="42"/>
      <c r="AB132" s="42"/>
      <c r="AC132" s="252"/>
      <c r="AD132" s="32"/>
      <c r="AE132" s="284"/>
      <c r="AF132" s="263"/>
      <c r="AG132" s="31"/>
      <c r="AH132" s="32"/>
      <c r="AI132" s="42"/>
      <c r="AJ132" s="42"/>
    </row>
    <row r="133" spans="1:36" x14ac:dyDescent="0.35">
      <c r="A133" s="274"/>
      <c r="B133" s="275"/>
      <c r="C133" s="276"/>
      <c r="D133" s="274"/>
      <c r="E133" s="274"/>
      <c r="F133" s="274"/>
      <c r="G133" s="274"/>
      <c r="H133" s="274"/>
      <c r="I133" s="274"/>
      <c r="J133" s="274"/>
      <c r="K133" s="33"/>
      <c r="L133" s="33"/>
      <c r="M133" s="32"/>
      <c r="N133" s="32"/>
      <c r="O133" s="32"/>
      <c r="P133" s="33"/>
      <c r="Q133" s="32"/>
      <c r="R133" s="242"/>
      <c r="S133" s="32"/>
      <c r="T133" s="32"/>
      <c r="U133" s="252"/>
      <c r="V133" s="32"/>
      <c r="W133" s="33"/>
      <c r="X133" s="32"/>
      <c r="Y133" s="42"/>
      <c r="Z133" s="31"/>
      <c r="AA133" s="42"/>
      <c r="AB133" s="42"/>
      <c r="AC133" s="252"/>
      <c r="AD133" s="32"/>
      <c r="AE133" s="284"/>
      <c r="AF133" s="263"/>
      <c r="AG133" s="31"/>
      <c r="AH133" s="32"/>
      <c r="AI133" s="42"/>
      <c r="AJ133" s="42"/>
    </row>
    <row r="134" spans="1:36" x14ac:dyDescent="0.35">
      <c r="A134" s="274"/>
      <c r="B134" s="275"/>
      <c r="C134" s="276"/>
      <c r="D134" s="274"/>
      <c r="E134" s="274"/>
      <c r="F134" s="274"/>
      <c r="G134" s="274"/>
      <c r="H134" s="274"/>
      <c r="I134" s="274"/>
      <c r="J134" s="274"/>
      <c r="K134" s="33"/>
      <c r="L134" s="33"/>
      <c r="M134" s="32"/>
      <c r="N134" s="32"/>
      <c r="O134" s="32"/>
      <c r="P134" s="33"/>
      <c r="Q134" s="32"/>
      <c r="R134" s="242"/>
      <c r="S134" s="32"/>
      <c r="T134" s="32"/>
      <c r="U134" s="252"/>
      <c r="V134" s="32"/>
      <c r="W134" s="33"/>
      <c r="X134" s="32"/>
      <c r="Y134" s="42"/>
      <c r="Z134" s="31"/>
      <c r="AA134" s="42"/>
      <c r="AB134" s="42"/>
      <c r="AC134" s="252"/>
      <c r="AD134" s="32"/>
      <c r="AE134" s="284"/>
      <c r="AF134" s="263"/>
      <c r="AG134" s="31"/>
      <c r="AH134" s="32"/>
      <c r="AI134" s="42"/>
      <c r="AJ134" s="42"/>
    </row>
    <row r="135" spans="1:36" x14ac:dyDescent="0.35">
      <c r="A135" s="274"/>
      <c r="B135" s="275"/>
      <c r="C135" s="276"/>
      <c r="D135" s="274"/>
      <c r="E135" s="274"/>
      <c r="F135" s="274"/>
      <c r="G135" s="274"/>
      <c r="H135" s="274"/>
      <c r="I135" s="274"/>
      <c r="J135" s="274"/>
      <c r="K135" s="33"/>
      <c r="L135" s="33"/>
      <c r="M135" s="32"/>
      <c r="N135" s="32"/>
      <c r="O135" s="32"/>
      <c r="P135" s="33"/>
      <c r="Q135" s="32"/>
      <c r="R135" s="242"/>
      <c r="S135" s="32"/>
      <c r="T135" s="32"/>
      <c r="U135" s="252"/>
      <c r="V135" s="32"/>
      <c r="W135" s="33"/>
      <c r="X135" s="32"/>
      <c r="Y135" s="42"/>
      <c r="Z135" s="31"/>
      <c r="AA135" s="42"/>
      <c r="AB135" s="42"/>
      <c r="AC135" s="252"/>
      <c r="AD135" s="32"/>
      <c r="AE135" s="284"/>
      <c r="AF135" s="263"/>
      <c r="AG135" s="31"/>
      <c r="AH135" s="32"/>
      <c r="AI135" s="42"/>
      <c r="AJ135" s="42"/>
    </row>
    <row r="136" spans="1:36" x14ac:dyDescent="0.35">
      <c r="A136" s="274"/>
      <c r="B136" s="275"/>
      <c r="C136" s="276"/>
      <c r="D136" s="274"/>
      <c r="E136" s="274"/>
      <c r="F136" s="274"/>
      <c r="G136" s="274"/>
      <c r="H136" s="274"/>
      <c r="I136" s="274"/>
      <c r="J136" s="274"/>
      <c r="K136" s="33"/>
      <c r="L136" s="33"/>
      <c r="M136" s="32"/>
      <c r="N136" s="32"/>
      <c r="O136" s="32"/>
      <c r="P136" s="33"/>
      <c r="Q136" s="32"/>
      <c r="R136" s="242"/>
      <c r="S136" s="32"/>
      <c r="T136" s="32"/>
      <c r="U136" s="252"/>
      <c r="V136" s="32"/>
      <c r="W136" s="33"/>
      <c r="X136" s="32"/>
      <c r="Y136" s="42"/>
      <c r="Z136" s="31"/>
      <c r="AA136" s="42"/>
      <c r="AB136" s="42"/>
      <c r="AC136" s="252"/>
      <c r="AD136" s="32"/>
      <c r="AE136" s="284"/>
      <c r="AF136" s="263"/>
      <c r="AG136" s="31"/>
      <c r="AH136" s="32"/>
      <c r="AI136" s="42"/>
      <c r="AJ136" s="42"/>
    </row>
    <row r="137" spans="1:36" x14ac:dyDescent="0.35">
      <c r="A137" s="274"/>
      <c r="B137" s="275"/>
      <c r="C137" s="276"/>
      <c r="D137" s="274"/>
      <c r="E137" s="274"/>
      <c r="F137" s="274"/>
      <c r="G137" s="274"/>
      <c r="H137" s="274"/>
      <c r="I137" s="274"/>
      <c r="J137" s="274"/>
      <c r="K137" s="33"/>
      <c r="L137" s="33"/>
      <c r="M137" s="32"/>
      <c r="N137" s="32"/>
      <c r="O137" s="32"/>
      <c r="P137" s="33"/>
      <c r="Q137" s="32"/>
      <c r="R137" s="242"/>
      <c r="S137" s="32"/>
      <c r="T137" s="32"/>
      <c r="U137" s="252"/>
      <c r="V137" s="32"/>
      <c r="W137" s="33"/>
      <c r="X137" s="32"/>
      <c r="Y137" s="42"/>
      <c r="Z137" s="31"/>
      <c r="AA137" s="42"/>
      <c r="AB137" s="42"/>
      <c r="AC137" s="252"/>
      <c r="AD137" s="32"/>
      <c r="AE137" s="284"/>
      <c r="AF137" s="263"/>
      <c r="AG137" s="31"/>
      <c r="AH137" s="32"/>
      <c r="AI137" s="42"/>
      <c r="AJ137" s="42"/>
    </row>
    <row r="138" spans="1:36" x14ac:dyDescent="0.35">
      <c r="A138" s="274"/>
      <c r="B138" s="275"/>
      <c r="C138" s="276"/>
      <c r="D138" s="274"/>
      <c r="E138" s="274"/>
      <c r="F138" s="274"/>
      <c r="G138" s="274"/>
      <c r="H138" s="274"/>
      <c r="I138" s="274"/>
      <c r="J138" s="274"/>
      <c r="K138" s="33"/>
      <c r="L138" s="33"/>
      <c r="M138" s="32"/>
      <c r="N138" s="32"/>
      <c r="O138" s="32"/>
      <c r="P138" s="33"/>
      <c r="Q138" s="32"/>
      <c r="R138" s="242"/>
      <c r="S138" s="32"/>
      <c r="T138" s="32"/>
      <c r="U138" s="252"/>
      <c r="V138" s="32"/>
      <c r="W138" s="33"/>
      <c r="X138" s="32"/>
      <c r="Y138" s="42"/>
      <c r="Z138" s="31"/>
      <c r="AA138" s="42"/>
      <c r="AB138" s="42"/>
      <c r="AC138" s="252"/>
      <c r="AD138" s="32"/>
      <c r="AE138" s="284"/>
      <c r="AF138" s="263"/>
      <c r="AG138" s="31"/>
      <c r="AH138" s="32"/>
      <c r="AI138" s="42"/>
      <c r="AJ138" s="42"/>
    </row>
    <row r="139" spans="1:36" x14ac:dyDescent="0.35">
      <c r="A139" s="274"/>
      <c r="B139" s="275"/>
      <c r="C139" s="276"/>
      <c r="D139" s="274"/>
      <c r="E139" s="274"/>
      <c r="F139" s="274"/>
      <c r="G139" s="274"/>
      <c r="H139" s="274"/>
      <c r="I139" s="274"/>
      <c r="J139" s="274"/>
      <c r="K139" s="33"/>
      <c r="L139" s="33"/>
      <c r="M139" s="32"/>
      <c r="N139" s="32"/>
      <c r="O139" s="32"/>
      <c r="P139" s="33"/>
      <c r="Q139" s="32"/>
      <c r="R139" s="242"/>
      <c r="S139" s="32"/>
      <c r="T139" s="32"/>
      <c r="U139" s="252"/>
      <c r="V139" s="32"/>
      <c r="W139" s="33"/>
      <c r="X139" s="32"/>
      <c r="Y139" s="42"/>
      <c r="Z139" s="31"/>
      <c r="AA139" s="42"/>
      <c r="AB139" s="42"/>
      <c r="AC139" s="252"/>
      <c r="AD139" s="32"/>
      <c r="AE139" s="284"/>
      <c r="AF139" s="263"/>
      <c r="AG139" s="31"/>
      <c r="AH139" s="32"/>
      <c r="AI139" s="42"/>
      <c r="AJ139" s="42"/>
    </row>
    <row r="140" spans="1:36" x14ac:dyDescent="0.35">
      <c r="A140" s="274"/>
      <c r="B140" s="275"/>
      <c r="C140" s="276"/>
      <c r="D140" s="274"/>
      <c r="E140" s="274"/>
      <c r="F140" s="274"/>
      <c r="G140" s="274"/>
      <c r="H140" s="274"/>
      <c r="I140" s="274"/>
      <c r="J140" s="274"/>
      <c r="K140" s="33"/>
      <c r="L140" s="33"/>
      <c r="M140" s="32"/>
      <c r="N140" s="32"/>
      <c r="O140" s="32"/>
      <c r="P140" s="33"/>
      <c r="Q140" s="32"/>
      <c r="R140" s="242"/>
      <c r="S140" s="32"/>
      <c r="T140" s="32"/>
      <c r="U140" s="252"/>
      <c r="V140" s="32"/>
      <c r="W140" s="33"/>
      <c r="X140" s="32"/>
      <c r="Y140" s="42"/>
      <c r="Z140" s="31"/>
      <c r="AA140" s="42"/>
      <c r="AB140" s="42"/>
      <c r="AC140" s="252"/>
      <c r="AD140" s="32"/>
      <c r="AE140" s="284"/>
      <c r="AF140" s="263"/>
      <c r="AG140" s="31"/>
      <c r="AH140" s="32"/>
      <c r="AI140" s="42"/>
      <c r="AJ140" s="42"/>
    </row>
    <row r="141" spans="1:36" x14ac:dyDescent="0.35">
      <c r="A141" s="274"/>
      <c r="B141" s="275"/>
      <c r="C141" s="276"/>
      <c r="D141" s="274"/>
      <c r="E141" s="274"/>
      <c r="F141" s="274"/>
      <c r="G141" s="274"/>
      <c r="H141" s="274"/>
      <c r="I141" s="274"/>
      <c r="J141" s="274"/>
      <c r="K141" s="33"/>
      <c r="L141" s="33"/>
      <c r="M141" s="32"/>
      <c r="N141" s="32"/>
      <c r="O141" s="32"/>
      <c r="P141" s="33"/>
      <c r="Q141" s="32"/>
      <c r="R141" s="242"/>
      <c r="S141" s="32"/>
      <c r="T141" s="32"/>
      <c r="U141" s="252"/>
      <c r="V141" s="32"/>
      <c r="W141" s="33"/>
      <c r="X141" s="32"/>
      <c r="Y141" s="42"/>
      <c r="Z141" s="31"/>
      <c r="AA141" s="42"/>
      <c r="AB141" s="42"/>
      <c r="AC141" s="252"/>
      <c r="AD141" s="32"/>
      <c r="AE141" s="284"/>
      <c r="AF141" s="263"/>
      <c r="AG141" s="31"/>
      <c r="AH141" s="32"/>
      <c r="AI141" s="42"/>
      <c r="AJ141" s="42"/>
    </row>
    <row r="142" spans="1:36" x14ac:dyDescent="0.35">
      <c r="A142" s="274"/>
      <c r="B142" s="275"/>
      <c r="C142" s="276"/>
      <c r="D142" s="274"/>
      <c r="E142" s="274"/>
      <c r="F142" s="274"/>
      <c r="G142" s="274"/>
      <c r="H142" s="274"/>
      <c r="I142" s="274"/>
      <c r="J142" s="274"/>
      <c r="K142" s="33"/>
      <c r="L142" s="33"/>
      <c r="M142" s="32"/>
      <c r="N142" s="32"/>
      <c r="O142" s="32"/>
      <c r="P142" s="33"/>
      <c r="Q142" s="32"/>
      <c r="R142" s="242"/>
      <c r="S142" s="32"/>
      <c r="T142" s="32"/>
      <c r="U142" s="252"/>
      <c r="V142" s="32"/>
      <c r="W142" s="33"/>
      <c r="X142" s="32"/>
      <c r="Y142" s="42"/>
      <c r="Z142" s="31"/>
      <c r="AA142" s="42"/>
      <c r="AB142" s="42"/>
      <c r="AC142" s="252"/>
      <c r="AD142" s="32"/>
      <c r="AE142" s="284"/>
      <c r="AF142" s="263"/>
      <c r="AG142" s="31"/>
      <c r="AH142" s="32"/>
      <c r="AI142" s="42"/>
      <c r="AJ142" s="42"/>
    </row>
    <row r="143" spans="1:36" x14ac:dyDescent="0.35">
      <c r="A143" s="274"/>
      <c r="B143" s="275"/>
      <c r="C143" s="276"/>
      <c r="D143" s="274"/>
      <c r="E143" s="274"/>
      <c r="F143" s="274"/>
      <c r="G143" s="274"/>
      <c r="H143" s="274"/>
      <c r="I143" s="274"/>
      <c r="J143" s="274"/>
      <c r="K143" s="33"/>
      <c r="L143" s="33"/>
      <c r="M143" s="32"/>
      <c r="N143" s="32"/>
      <c r="O143" s="32"/>
      <c r="P143" s="33"/>
      <c r="Q143" s="32"/>
      <c r="R143" s="242"/>
      <c r="S143" s="32"/>
      <c r="T143" s="32"/>
      <c r="U143" s="252"/>
      <c r="V143" s="32"/>
      <c r="W143" s="33"/>
      <c r="X143" s="32"/>
      <c r="Y143" s="42"/>
      <c r="Z143" s="31"/>
      <c r="AA143" s="42"/>
      <c r="AB143" s="42"/>
      <c r="AC143" s="252"/>
      <c r="AD143" s="32"/>
      <c r="AE143" s="284"/>
      <c r="AF143" s="263"/>
      <c r="AG143" s="31"/>
      <c r="AH143" s="32"/>
      <c r="AI143" s="42"/>
      <c r="AJ143" s="42"/>
    </row>
    <row r="144" spans="1:36" x14ac:dyDescent="0.35">
      <c r="A144" s="274"/>
      <c r="B144" s="275"/>
      <c r="C144" s="276"/>
      <c r="D144" s="274"/>
      <c r="E144" s="274"/>
      <c r="F144" s="274"/>
      <c r="G144" s="274"/>
      <c r="H144" s="274"/>
      <c r="I144" s="274"/>
      <c r="J144" s="274"/>
      <c r="K144" s="33"/>
      <c r="L144" s="33"/>
      <c r="M144" s="32"/>
      <c r="N144" s="32"/>
      <c r="O144" s="32"/>
      <c r="P144" s="33"/>
      <c r="Q144" s="32"/>
      <c r="R144" s="242"/>
      <c r="S144" s="32"/>
      <c r="T144" s="32"/>
      <c r="U144" s="252"/>
      <c r="V144" s="32"/>
      <c r="W144" s="33"/>
      <c r="X144" s="32"/>
      <c r="Y144" s="42"/>
      <c r="Z144" s="31"/>
      <c r="AA144" s="42"/>
      <c r="AB144" s="42"/>
      <c r="AC144" s="252"/>
      <c r="AD144" s="32"/>
      <c r="AE144" s="284"/>
      <c r="AF144" s="263"/>
      <c r="AG144" s="31"/>
      <c r="AH144" s="32"/>
      <c r="AI144" s="42"/>
      <c r="AJ144" s="42"/>
    </row>
    <row r="145" spans="1:36" x14ac:dyDescent="0.35">
      <c r="A145" s="274"/>
      <c r="B145" s="275"/>
      <c r="C145" s="276"/>
      <c r="D145" s="274"/>
      <c r="E145" s="274"/>
      <c r="F145" s="274"/>
      <c r="G145" s="274"/>
      <c r="H145" s="274"/>
      <c r="I145" s="274"/>
      <c r="J145" s="274"/>
      <c r="K145" s="33"/>
      <c r="L145" s="33"/>
      <c r="M145" s="32"/>
      <c r="N145" s="32"/>
      <c r="O145" s="32"/>
      <c r="P145" s="33"/>
      <c r="Q145" s="32"/>
      <c r="R145" s="242"/>
      <c r="S145" s="32"/>
      <c r="T145" s="32"/>
      <c r="U145" s="252"/>
      <c r="V145" s="32"/>
      <c r="W145" s="33"/>
      <c r="X145" s="32"/>
      <c r="Y145" s="42"/>
      <c r="Z145" s="31"/>
      <c r="AA145" s="42"/>
      <c r="AB145" s="42"/>
      <c r="AC145" s="252"/>
      <c r="AD145" s="32"/>
      <c r="AE145" s="284"/>
      <c r="AF145" s="263"/>
      <c r="AG145" s="31"/>
      <c r="AH145" s="32"/>
      <c r="AI145" s="42"/>
      <c r="AJ145" s="42"/>
    </row>
    <row r="146" spans="1:36" x14ac:dyDescent="0.35">
      <c r="A146" s="274"/>
      <c r="B146" s="275"/>
      <c r="C146" s="276"/>
      <c r="D146" s="274"/>
      <c r="E146" s="274"/>
      <c r="F146" s="274"/>
      <c r="G146" s="274"/>
      <c r="H146" s="274"/>
      <c r="I146" s="274"/>
      <c r="J146" s="274"/>
      <c r="K146" s="33"/>
      <c r="L146" s="33"/>
      <c r="M146" s="32"/>
      <c r="N146" s="32"/>
      <c r="O146" s="32"/>
      <c r="P146" s="33"/>
      <c r="Q146" s="32"/>
      <c r="R146" s="242"/>
      <c r="S146" s="32"/>
      <c r="T146" s="32"/>
      <c r="U146" s="252"/>
      <c r="V146" s="32"/>
      <c r="W146" s="33"/>
      <c r="X146" s="32"/>
      <c r="Y146" s="42"/>
      <c r="Z146" s="31"/>
      <c r="AA146" s="42"/>
      <c r="AB146" s="42"/>
      <c r="AC146" s="252"/>
      <c r="AD146" s="32"/>
      <c r="AE146" s="284"/>
      <c r="AF146" s="263"/>
      <c r="AG146" s="31"/>
      <c r="AH146" s="32"/>
      <c r="AI146" s="42"/>
      <c r="AJ146" s="42"/>
    </row>
    <row r="147" spans="1:36" x14ac:dyDescent="0.35">
      <c r="A147" s="274"/>
      <c r="B147" s="275"/>
      <c r="C147" s="276"/>
      <c r="D147" s="274"/>
      <c r="E147" s="274"/>
      <c r="F147" s="274"/>
      <c r="G147" s="274"/>
      <c r="H147" s="274"/>
      <c r="I147" s="274"/>
      <c r="J147" s="274"/>
      <c r="K147" s="33"/>
      <c r="L147" s="33"/>
      <c r="M147" s="32"/>
      <c r="N147" s="32"/>
      <c r="O147" s="32"/>
      <c r="P147" s="33"/>
      <c r="Q147" s="32"/>
      <c r="R147" s="242"/>
      <c r="S147" s="32"/>
      <c r="T147" s="32"/>
      <c r="U147" s="252"/>
      <c r="V147" s="32"/>
      <c r="W147" s="33"/>
      <c r="X147" s="32"/>
      <c r="Y147" s="42"/>
      <c r="Z147" s="31"/>
      <c r="AA147" s="42"/>
      <c r="AB147" s="42"/>
      <c r="AC147" s="252"/>
      <c r="AD147" s="32"/>
      <c r="AE147" s="284"/>
      <c r="AF147" s="263"/>
      <c r="AG147" s="31"/>
      <c r="AH147" s="32"/>
      <c r="AI147" s="42"/>
      <c r="AJ147" s="42"/>
    </row>
    <row r="148" spans="1:36" x14ac:dyDescent="0.35">
      <c r="A148" s="274"/>
      <c r="B148" s="275"/>
      <c r="C148" s="276"/>
      <c r="D148" s="274"/>
      <c r="E148" s="274"/>
      <c r="F148" s="274"/>
      <c r="G148" s="274"/>
      <c r="H148" s="274"/>
      <c r="I148" s="274"/>
      <c r="J148" s="274"/>
      <c r="K148" s="33"/>
      <c r="L148" s="33"/>
      <c r="M148" s="32"/>
      <c r="N148" s="32"/>
      <c r="O148" s="32"/>
      <c r="P148" s="33"/>
      <c r="Q148" s="32"/>
      <c r="R148" s="242"/>
      <c r="S148" s="32"/>
      <c r="T148" s="32"/>
      <c r="U148" s="252"/>
      <c r="V148" s="32"/>
      <c r="W148" s="33"/>
      <c r="X148" s="32"/>
      <c r="Y148" s="42"/>
      <c r="Z148" s="31"/>
      <c r="AA148" s="42"/>
      <c r="AB148" s="42"/>
      <c r="AC148" s="252"/>
      <c r="AD148" s="32"/>
      <c r="AE148" s="284"/>
      <c r="AF148" s="263"/>
      <c r="AG148" s="31"/>
      <c r="AH148" s="32"/>
      <c r="AI148" s="42"/>
      <c r="AJ148" s="42"/>
    </row>
    <row r="149" spans="1:36" x14ac:dyDescent="0.35">
      <c r="A149" s="274"/>
      <c r="B149" s="275"/>
      <c r="C149" s="276"/>
      <c r="D149" s="274"/>
      <c r="E149" s="274"/>
      <c r="F149" s="274"/>
      <c r="G149" s="274"/>
      <c r="H149" s="274"/>
      <c r="I149" s="274"/>
      <c r="J149" s="274"/>
      <c r="K149" s="33"/>
      <c r="L149" s="33"/>
      <c r="M149" s="32"/>
      <c r="N149" s="32"/>
      <c r="O149" s="32"/>
      <c r="P149" s="33"/>
      <c r="Q149" s="32"/>
      <c r="R149" s="242"/>
      <c r="S149" s="32"/>
      <c r="T149" s="32"/>
      <c r="U149" s="252"/>
      <c r="V149" s="32"/>
      <c r="W149" s="33"/>
      <c r="X149" s="32"/>
      <c r="Y149" s="42"/>
      <c r="Z149" s="31"/>
      <c r="AA149" s="42"/>
      <c r="AB149" s="42"/>
      <c r="AC149" s="252"/>
      <c r="AD149" s="32"/>
      <c r="AE149" s="284"/>
      <c r="AF149" s="263"/>
      <c r="AG149" s="31"/>
      <c r="AH149" s="32"/>
      <c r="AI149" s="42"/>
      <c r="AJ149" s="42"/>
    </row>
    <row r="150" spans="1:36" x14ac:dyDescent="0.35">
      <c r="A150" s="274"/>
      <c r="B150" s="275"/>
      <c r="C150" s="276"/>
      <c r="D150" s="274"/>
      <c r="E150" s="274"/>
      <c r="F150" s="274"/>
      <c r="G150" s="274"/>
      <c r="H150" s="274"/>
      <c r="I150" s="274"/>
      <c r="J150" s="274"/>
      <c r="K150" s="33"/>
      <c r="L150" s="33"/>
      <c r="M150" s="32"/>
      <c r="N150" s="32"/>
      <c r="O150" s="32"/>
      <c r="P150" s="33"/>
      <c r="Q150" s="32"/>
      <c r="R150" s="242"/>
      <c r="S150" s="32"/>
      <c r="T150" s="32"/>
      <c r="U150" s="252"/>
      <c r="V150" s="32"/>
      <c r="W150" s="33"/>
      <c r="X150" s="32"/>
      <c r="Y150" s="42"/>
      <c r="Z150" s="31"/>
      <c r="AA150" s="42"/>
      <c r="AB150" s="42"/>
      <c r="AC150" s="252"/>
      <c r="AD150" s="32"/>
      <c r="AE150" s="284"/>
      <c r="AF150" s="263"/>
      <c r="AG150" s="31"/>
      <c r="AH150" s="32"/>
      <c r="AI150" s="42"/>
      <c r="AJ150" s="42"/>
    </row>
    <row r="151" spans="1:36" x14ac:dyDescent="0.35">
      <c r="A151" s="274"/>
      <c r="B151" s="275"/>
      <c r="C151" s="276"/>
      <c r="D151" s="274"/>
      <c r="E151" s="274"/>
      <c r="F151" s="274"/>
      <c r="G151" s="274"/>
      <c r="H151" s="274"/>
      <c r="I151" s="274"/>
      <c r="J151" s="274"/>
      <c r="K151" s="33"/>
      <c r="L151" s="33"/>
      <c r="M151" s="32"/>
      <c r="N151" s="32"/>
      <c r="O151" s="32"/>
      <c r="P151" s="33"/>
      <c r="Q151" s="32"/>
      <c r="R151" s="242"/>
      <c r="S151" s="32"/>
      <c r="T151" s="32"/>
      <c r="U151" s="252"/>
      <c r="V151" s="32"/>
      <c r="W151" s="33"/>
      <c r="X151" s="32"/>
      <c r="Y151" s="42"/>
      <c r="Z151" s="31"/>
      <c r="AA151" s="42"/>
      <c r="AB151" s="42"/>
      <c r="AC151" s="252"/>
      <c r="AD151" s="32"/>
      <c r="AE151" s="284"/>
      <c r="AF151" s="263"/>
      <c r="AG151" s="31"/>
      <c r="AH151" s="32"/>
      <c r="AI151" s="42"/>
      <c r="AJ151" s="42"/>
    </row>
    <row r="152" spans="1:36" x14ac:dyDescent="0.35">
      <c r="A152" s="274"/>
      <c r="B152" s="275"/>
      <c r="C152" s="276"/>
      <c r="D152" s="274"/>
      <c r="E152" s="274"/>
      <c r="F152" s="274"/>
      <c r="G152" s="274"/>
      <c r="H152" s="274"/>
      <c r="I152" s="274"/>
      <c r="J152" s="274"/>
      <c r="K152" s="33"/>
      <c r="L152" s="33"/>
      <c r="M152" s="32"/>
      <c r="N152" s="32"/>
      <c r="O152" s="32"/>
      <c r="P152" s="33"/>
      <c r="Q152" s="32"/>
      <c r="R152" s="242"/>
      <c r="S152" s="32"/>
      <c r="T152" s="32"/>
      <c r="U152" s="252"/>
      <c r="V152" s="32"/>
      <c r="W152" s="33"/>
      <c r="X152" s="32"/>
      <c r="Y152" s="42"/>
      <c r="Z152" s="31"/>
      <c r="AA152" s="42"/>
      <c r="AB152" s="42"/>
      <c r="AC152" s="252"/>
      <c r="AD152" s="32"/>
      <c r="AE152" s="284"/>
      <c r="AF152" s="263"/>
      <c r="AG152" s="31"/>
      <c r="AH152" s="32"/>
      <c r="AI152" s="42"/>
      <c r="AJ152" s="42"/>
    </row>
    <row r="153" spans="1:36" x14ac:dyDescent="0.35">
      <c r="A153" s="274"/>
      <c r="B153" s="275"/>
      <c r="C153" s="276"/>
      <c r="D153" s="274"/>
      <c r="E153" s="274"/>
      <c r="F153" s="274"/>
      <c r="G153" s="274"/>
      <c r="H153" s="274"/>
      <c r="I153" s="274"/>
      <c r="J153" s="274"/>
      <c r="K153" s="33"/>
      <c r="L153" s="33"/>
      <c r="M153" s="32"/>
      <c r="N153" s="32"/>
      <c r="O153" s="32"/>
      <c r="P153" s="33"/>
      <c r="Q153" s="32"/>
      <c r="R153" s="242"/>
      <c r="S153" s="32"/>
      <c r="T153" s="32"/>
      <c r="U153" s="252"/>
      <c r="V153" s="32"/>
      <c r="W153" s="33"/>
      <c r="X153" s="32"/>
      <c r="Y153" s="42"/>
      <c r="Z153" s="31"/>
      <c r="AA153" s="42"/>
      <c r="AB153" s="42"/>
      <c r="AC153" s="252"/>
      <c r="AD153" s="32"/>
      <c r="AE153" s="284"/>
      <c r="AF153" s="263"/>
      <c r="AG153" s="31"/>
      <c r="AH153" s="32"/>
      <c r="AI153" s="42"/>
      <c r="AJ153" s="42"/>
    </row>
    <row r="154" spans="1:36" x14ac:dyDescent="0.35">
      <c r="A154" s="274"/>
      <c r="B154" s="275"/>
      <c r="C154" s="276"/>
      <c r="D154" s="274"/>
      <c r="E154" s="274"/>
      <c r="F154" s="274"/>
      <c r="G154" s="274"/>
      <c r="H154" s="274"/>
      <c r="I154" s="274"/>
      <c r="J154" s="274"/>
      <c r="K154" s="33"/>
      <c r="L154" s="33"/>
      <c r="M154" s="32"/>
      <c r="N154" s="32"/>
      <c r="O154" s="32"/>
      <c r="P154" s="33"/>
      <c r="Q154" s="32"/>
      <c r="R154" s="242"/>
      <c r="S154" s="32"/>
      <c r="T154" s="32"/>
      <c r="U154" s="252"/>
      <c r="V154" s="32"/>
      <c r="W154" s="33"/>
      <c r="X154" s="32"/>
      <c r="Y154" s="42"/>
      <c r="Z154" s="31"/>
      <c r="AA154" s="42"/>
      <c r="AB154" s="42"/>
      <c r="AC154" s="252"/>
      <c r="AD154" s="32"/>
      <c r="AE154" s="284"/>
      <c r="AF154" s="263"/>
      <c r="AG154" s="31"/>
      <c r="AH154" s="32"/>
      <c r="AI154" s="42"/>
      <c r="AJ154" s="42"/>
    </row>
    <row r="155" spans="1:36" x14ac:dyDescent="0.35">
      <c r="A155" s="274"/>
      <c r="B155" s="275"/>
      <c r="C155" s="276"/>
      <c r="D155" s="274"/>
      <c r="E155" s="274"/>
      <c r="F155" s="274"/>
      <c r="G155" s="274"/>
      <c r="H155" s="274"/>
      <c r="I155" s="274"/>
      <c r="J155" s="274"/>
      <c r="K155" s="33"/>
      <c r="L155" s="33"/>
      <c r="M155" s="32"/>
      <c r="N155" s="32"/>
      <c r="O155" s="32"/>
      <c r="P155" s="33"/>
      <c r="Q155" s="32"/>
      <c r="R155" s="242"/>
      <c r="S155" s="32"/>
      <c r="T155" s="32"/>
      <c r="U155" s="252"/>
      <c r="V155" s="32"/>
      <c r="W155" s="33"/>
      <c r="X155" s="32"/>
      <c r="Y155" s="42"/>
      <c r="Z155" s="31"/>
      <c r="AA155" s="42"/>
      <c r="AB155" s="42"/>
      <c r="AC155" s="252"/>
      <c r="AD155" s="32"/>
      <c r="AE155" s="284"/>
      <c r="AF155" s="263"/>
      <c r="AG155" s="31"/>
      <c r="AH155" s="32"/>
      <c r="AI155" s="42"/>
      <c r="AJ155" s="42"/>
    </row>
    <row r="156" spans="1:36" x14ac:dyDescent="0.35">
      <c r="A156" s="274"/>
      <c r="B156" s="275"/>
      <c r="C156" s="276"/>
      <c r="D156" s="274"/>
      <c r="E156" s="274"/>
      <c r="F156" s="274"/>
      <c r="G156" s="274"/>
      <c r="H156" s="274"/>
      <c r="I156" s="274"/>
      <c r="J156" s="274"/>
      <c r="K156" s="33"/>
      <c r="L156" s="33"/>
      <c r="M156" s="32"/>
      <c r="N156" s="32"/>
      <c r="O156" s="32"/>
      <c r="P156" s="33"/>
      <c r="Q156" s="32"/>
      <c r="R156" s="242"/>
      <c r="S156" s="32"/>
      <c r="T156" s="32"/>
      <c r="U156" s="252"/>
      <c r="V156" s="32"/>
      <c r="W156" s="33"/>
      <c r="X156" s="32"/>
      <c r="Y156" s="42"/>
      <c r="Z156" s="31"/>
      <c r="AA156" s="42"/>
      <c r="AB156" s="42"/>
      <c r="AC156" s="252"/>
      <c r="AD156" s="32"/>
      <c r="AE156" s="284"/>
      <c r="AF156" s="263"/>
      <c r="AG156" s="31"/>
      <c r="AH156" s="32"/>
      <c r="AI156" s="42"/>
      <c r="AJ156" s="42"/>
    </row>
    <row r="157" spans="1:36" x14ac:dyDescent="0.35">
      <c r="A157" s="274"/>
      <c r="B157" s="275"/>
      <c r="C157" s="276"/>
      <c r="D157" s="274"/>
      <c r="E157" s="274"/>
      <c r="F157" s="274"/>
      <c r="G157" s="274"/>
      <c r="H157" s="274"/>
      <c r="I157" s="274"/>
      <c r="J157" s="274"/>
      <c r="K157" s="33"/>
      <c r="L157" s="33"/>
      <c r="M157" s="32"/>
      <c r="N157" s="32"/>
      <c r="O157" s="32"/>
      <c r="P157" s="33"/>
      <c r="Q157" s="32"/>
      <c r="R157" s="242"/>
      <c r="S157" s="32"/>
      <c r="T157" s="32"/>
      <c r="U157" s="252"/>
      <c r="V157" s="32"/>
      <c r="W157" s="33"/>
      <c r="X157" s="32"/>
      <c r="Y157" s="42"/>
      <c r="Z157" s="31"/>
      <c r="AA157" s="42"/>
      <c r="AB157" s="42"/>
      <c r="AC157" s="252"/>
      <c r="AD157" s="32"/>
      <c r="AE157" s="284"/>
      <c r="AF157" s="263"/>
      <c r="AG157" s="31"/>
      <c r="AH157" s="32"/>
      <c r="AI157" s="42"/>
      <c r="AJ157" s="42"/>
    </row>
    <row r="158" spans="1:36" x14ac:dyDescent="0.35">
      <c r="A158" s="274"/>
      <c r="B158" s="275"/>
      <c r="C158" s="276"/>
      <c r="D158" s="274"/>
      <c r="E158" s="274"/>
      <c r="F158" s="274"/>
      <c r="G158" s="274"/>
      <c r="H158" s="274"/>
      <c r="I158" s="274"/>
      <c r="J158" s="274"/>
      <c r="K158" s="33"/>
      <c r="L158" s="33"/>
      <c r="M158" s="32"/>
      <c r="N158" s="32"/>
      <c r="O158" s="32"/>
      <c r="P158" s="33"/>
      <c r="Q158" s="32"/>
      <c r="R158" s="242"/>
      <c r="S158" s="32"/>
      <c r="T158" s="32"/>
      <c r="U158" s="252"/>
      <c r="V158" s="32"/>
      <c r="W158" s="33"/>
      <c r="X158" s="32"/>
      <c r="Y158" s="42"/>
      <c r="Z158" s="31"/>
      <c r="AA158" s="42"/>
      <c r="AB158" s="42"/>
      <c r="AC158" s="252"/>
      <c r="AD158" s="32"/>
      <c r="AE158" s="284"/>
      <c r="AF158" s="263"/>
      <c r="AG158" s="31"/>
      <c r="AH158" s="32"/>
      <c r="AI158" s="42"/>
      <c r="AJ158" s="42"/>
    </row>
    <row r="159" spans="1:36" x14ac:dyDescent="0.35">
      <c r="A159" s="274"/>
      <c r="B159" s="275"/>
      <c r="C159" s="276"/>
      <c r="D159" s="274"/>
      <c r="E159" s="274"/>
      <c r="F159" s="274"/>
      <c r="G159" s="274"/>
      <c r="H159" s="274"/>
      <c r="I159" s="274"/>
      <c r="J159" s="274"/>
      <c r="K159" s="33"/>
      <c r="L159" s="33"/>
      <c r="M159" s="32"/>
      <c r="N159" s="32"/>
      <c r="O159" s="32"/>
      <c r="P159" s="33"/>
      <c r="Q159" s="32"/>
      <c r="R159" s="242"/>
      <c r="S159" s="32"/>
      <c r="T159" s="32"/>
      <c r="U159" s="252"/>
      <c r="V159" s="32"/>
      <c r="W159" s="33"/>
      <c r="X159" s="32"/>
      <c r="Y159" s="42"/>
      <c r="Z159" s="31"/>
      <c r="AA159" s="42"/>
      <c r="AB159" s="42"/>
      <c r="AC159" s="252"/>
      <c r="AD159" s="32"/>
      <c r="AE159" s="284"/>
      <c r="AF159" s="263"/>
      <c r="AG159" s="31"/>
      <c r="AH159" s="32"/>
      <c r="AI159" s="42"/>
      <c r="AJ159" s="42"/>
    </row>
    <row r="160" spans="1:36" x14ac:dyDescent="0.35">
      <c r="A160" s="274"/>
      <c r="B160" s="275"/>
      <c r="C160" s="276"/>
      <c r="D160" s="274"/>
      <c r="E160" s="274"/>
      <c r="F160" s="274"/>
      <c r="G160" s="274"/>
      <c r="H160" s="274"/>
      <c r="I160" s="274"/>
      <c r="J160" s="274"/>
      <c r="K160" s="33"/>
      <c r="L160" s="33"/>
      <c r="M160" s="32"/>
      <c r="N160" s="32"/>
      <c r="O160" s="32"/>
      <c r="P160" s="33"/>
      <c r="Q160" s="32"/>
      <c r="R160" s="242"/>
      <c r="S160" s="32"/>
      <c r="T160" s="32"/>
      <c r="U160" s="252"/>
      <c r="V160" s="32"/>
      <c r="W160" s="33"/>
      <c r="X160" s="32"/>
      <c r="Y160" s="42"/>
      <c r="Z160" s="31"/>
      <c r="AA160" s="42"/>
      <c r="AB160" s="42"/>
      <c r="AC160" s="252"/>
      <c r="AD160" s="32"/>
      <c r="AE160" s="284"/>
      <c r="AF160" s="263"/>
      <c r="AG160" s="31"/>
      <c r="AH160" s="32"/>
      <c r="AI160" s="42"/>
      <c r="AJ160" s="42"/>
    </row>
    <row r="161" spans="1:36" x14ac:dyDescent="0.35">
      <c r="A161" s="274"/>
      <c r="B161" s="275"/>
      <c r="C161" s="276"/>
      <c r="D161" s="274"/>
      <c r="E161" s="274"/>
      <c r="F161" s="274"/>
      <c r="G161" s="274"/>
      <c r="H161" s="274"/>
      <c r="I161" s="274"/>
      <c r="J161" s="274"/>
      <c r="K161" s="33"/>
      <c r="L161" s="33"/>
      <c r="M161" s="32"/>
      <c r="N161" s="32"/>
      <c r="O161" s="32"/>
      <c r="P161" s="33"/>
      <c r="Q161" s="32"/>
      <c r="R161" s="242"/>
      <c r="S161" s="32"/>
      <c r="T161" s="32"/>
      <c r="U161" s="252"/>
      <c r="V161" s="32"/>
      <c r="W161" s="33"/>
      <c r="X161" s="32"/>
      <c r="Y161" s="42"/>
      <c r="Z161" s="31"/>
      <c r="AA161" s="42"/>
      <c r="AB161" s="42"/>
      <c r="AC161" s="252"/>
      <c r="AD161" s="32"/>
      <c r="AE161" s="284"/>
      <c r="AF161" s="263"/>
      <c r="AG161" s="31"/>
      <c r="AH161" s="32"/>
      <c r="AI161" s="42"/>
      <c r="AJ161" s="42"/>
    </row>
    <row r="162" spans="1:36" x14ac:dyDescent="0.35">
      <c r="A162" s="274"/>
      <c r="B162" s="275"/>
      <c r="C162" s="276"/>
      <c r="D162" s="274"/>
      <c r="E162" s="274"/>
      <c r="F162" s="274"/>
      <c r="G162" s="274"/>
      <c r="H162" s="274"/>
      <c r="I162" s="274"/>
      <c r="J162" s="274"/>
      <c r="K162" s="33"/>
      <c r="L162" s="33"/>
      <c r="M162" s="32"/>
      <c r="N162" s="32"/>
      <c r="O162" s="32"/>
      <c r="P162" s="33"/>
      <c r="Q162" s="32"/>
      <c r="R162" s="242"/>
      <c r="S162" s="32"/>
      <c r="T162" s="32"/>
      <c r="U162" s="252"/>
      <c r="V162" s="32"/>
      <c r="W162" s="33"/>
      <c r="X162" s="32"/>
      <c r="Y162" s="42"/>
      <c r="Z162" s="31"/>
      <c r="AA162" s="42"/>
      <c r="AB162" s="42"/>
      <c r="AC162" s="252"/>
      <c r="AD162" s="32"/>
      <c r="AE162" s="284"/>
      <c r="AF162" s="263"/>
      <c r="AG162" s="31"/>
      <c r="AH162" s="32"/>
      <c r="AI162" s="42"/>
      <c r="AJ162" s="42"/>
    </row>
    <row r="163" spans="1:36" x14ac:dyDescent="0.35">
      <c r="A163" s="274"/>
      <c r="B163" s="275"/>
      <c r="C163" s="276"/>
      <c r="D163" s="274"/>
      <c r="E163" s="274"/>
      <c r="F163" s="274"/>
      <c r="G163" s="274"/>
      <c r="H163" s="274"/>
      <c r="I163" s="274"/>
      <c r="J163" s="274"/>
      <c r="K163" s="33"/>
      <c r="L163" s="33"/>
      <c r="M163" s="32"/>
      <c r="N163" s="32"/>
      <c r="O163" s="32"/>
      <c r="P163" s="33"/>
      <c r="Q163" s="32"/>
      <c r="R163" s="242"/>
      <c r="S163" s="32"/>
      <c r="T163" s="32"/>
      <c r="U163" s="252"/>
      <c r="V163" s="32"/>
      <c r="W163" s="33"/>
      <c r="X163" s="32"/>
      <c r="Y163" s="42"/>
      <c r="Z163" s="31"/>
      <c r="AA163" s="42"/>
      <c r="AB163" s="42"/>
      <c r="AC163" s="252"/>
      <c r="AD163" s="32"/>
      <c r="AE163" s="284"/>
      <c r="AF163" s="263"/>
      <c r="AG163" s="31"/>
      <c r="AH163" s="32"/>
      <c r="AI163" s="42"/>
      <c r="AJ163" s="42"/>
    </row>
    <row r="164" spans="1:36" x14ac:dyDescent="0.35">
      <c r="A164" s="274"/>
      <c r="B164" s="275"/>
      <c r="C164" s="276"/>
      <c r="D164" s="274"/>
      <c r="E164" s="274"/>
      <c r="F164" s="274"/>
      <c r="G164" s="274"/>
      <c r="H164" s="274"/>
      <c r="I164" s="274"/>
      <c r="J164" s="274"/>
      <c r="K164" s="33"/>
      <c r="L164" s="33"/>
      <c r="M164" s="32"/>
      <c r="N164" s="32"/>
      <c r="O164" s="32"/>
      <c r="P164" s="33"/>
      <c r="Q164" s="32"/>
      <c r="R164" s="242"/>
      <c r="S164" s="32"/>
      <c r="T164" s="32"/>
      <c r="U164" s="252"/>
      <c r="V164" s="32"/>
      <c r="W164" s="33"/>
      <c r="X164" s="32"/>
      <c r="Y164" s="42"/>
      <c r="Z164" s="31"/>
      <c r="AA164" s="42"/>
      <c r="AB164" s="42"/>
      <c r="AC164" s="252"/>
      <c r="AD164" s="32"/>
      <c r="AE164" s="284"/>
      <c r="AF164" s="263"/>
      <c r="AG164" s="31"/>
      <c r="AH164" s="32"/>
      <c r="AI164" s="42"/>
      <c r="AJ164" s="42"/>
    </row>
    <row r="165" spans="1:36" x14ac:dyDescent="0.35">
      <c r="A165" s="274"/>
      <c r="B165" s="275"/>
      <c r="C165" s="276"/>
      <c r="D165" s="274"/>
      <c r="E165" s="274"/>
      <c r="F165" s="274"/>
      <c r="G165" s="274"/>
      <c r="H165" s="274"/>
      <c r="I165" s="274"/>
      <c r="J165" s="274"/>
      <c r="K165" s="33"/>
      <c r="L165" s="33"/>
      <c r="M165" s="32"/>
      <c r="N165" s="32"/>
      <c r="O165" s="32"/>
      <c r="P165" s="33"/>
      <c r="Q165" s="32"/>
      <c r="R165" s="242"/>
      <c r="S165" s="32"/>
      <c r="T165" s="32"/>
      <c r="U165" s="252"/>
      <c r="V165" s="32"/>
      <c r="W165" s="33"/>
      <c r="X165" s="32"/>
      <c r="Y165" s="42"/>
      <c r="Z165" s="31"/>
      <c r="AA165" s="42"/>
      <c r="AB165" s="42"/>
      <c r="AC165" s="252"/>
      <c r="AD165" s="32"/>
      <c r="AE165" s="284"/>
      <c r="AF165" s="263"/>
      <c r="AG165" s="31"/>
      <c r="AH165" s="32"/>
      <c r="AI165" s="42"/>
      <c r="AJ165" s="42"/>
    </row>
    <row r="166" spans="1:36" x14ac:dyDescent="0.35">
      <c r="A166" s="274"/>
      <c r="B166" s="275"/>
      <c r="C166" s="276"/>
      <c r="D166" s="274"/>
      <c r="E166" s="274"/>
      <c r="F166" s="274"/>
      <c r="G166" s="274"/>
      <c r="H166" s="274"/>
      <c r="I166" s="274"/>
      <c r="J166" s="274"/>
      <c r="K166" s="33"/>
      <c r="L166" s="33"/>
      <c r="M166" s="32"/>
      <c r="N166" s="32"/>
      <c r="O166" s="32"/>
      <c r="P166" s="33"/>
      <c r="Q166" s="32"/>
      <c r="R166" s="242"/>
      <c r="S166" s="32"/>
      <c r="T166" s="32"/>
      <c r="U166" s="252"/>
      <c r="V166" s="32"/>
      <c r="W166" s="33"/>
      <c r="X166" s="32"/>
      <c r="Y166" s="42"/>
      <c r="Z166" s="31"/>
      <c r="AA166" s="42"/>
      <c r="AB166" s="42"/>
      <c r="AC166" s="252"/>
      <c r="AD166" s="32"/>
      <c r="AE166" s="284"/>
      <c r="AF166" s="263"/>
      <c r="AG166" s="31"/>
      <c r="AH166" s="32"/>
      <c r="AI166" s="42"/>
      <c r="AJ166" s="42"/>
    </row>
    <row r="167" spans="1:36" x14ac:dyDescent="0.35">
      <c r="A167" s="274"/>
      <c r="B167" s="275"/>
      <c r="C167" s="276"/>
      <c r="D167" s="274"/>
      <c r="E167" s="274"/>
      <c r="F167" s="274"/>
      <c r="G167" s="274"/>
      <c r="H167" s="274"/>
      <c r="I167" s="274"/>
      <c r="J167" s="274"/>
      <c r="K167" s="33"/>
      <c r="L167" s="33"/>
      <c r="M167" s="32"/>
      <c r="N167" s="32"/>
      <c r="O167" s="32"/>
      <c r="P167" s="33"/>
      <c r="Q167" s="32"/>
      <c r="R167" s="242"/>
      <c r="S167" s="32"/>
      <c r="T167" s="32"/>
      <c r="U167" s="252"/>
      <c r="V167" s="32"/>
      <c r="W167" s="33"/>
      <c r="X167" s="32"/>
      <c r="Y167" s="42"/>
      <c r="Z167" s="31"/>
      <c r="AA167" s="42"/>
      <c r="AB167" s="42"/>
      <c r="AC167" s="252"/>
      <c r="AD167" s="32"/>
      <c r="AE167" s="284"/>
      <c r="AF167" s="263"/>
      <c r="AG167" s="31"/>
      <c r="AH167" s="32"/>
      <c r="AI167" s="42"/>
      <c r="AJ167" s="42"/>
    </row>
    <row r="168" spans="1:36" x14ac:dyDescent="0.35">
      <c r="A168" s="274"/>
      <c r="B168" s="275"/>
      <c r="C168" s="276"/>
      <c r="D168" s="274"/>
      <c r="E168" s="274"/>
      <c r="F168" s="274"/>
      <c r="G168" s="274"/>
      <c r="H168" s="274"/>
      <c r="I168" s="274"/>
      <c r="J168" s="274"/>
      <c r="K168" s="33"/>
      <c r="L168" s="33"/>
      <c r="M168" s="32"/>
      <c r="N168" s="32"/>
      <c r="O168" s="32"/>
      <c r="P168" s="33"/>
      <c r="Q168" s="32"/>
      <c r="R168" s="242"/>
      <c r="S168" s="32"/>
      <c r="T168" s="32"/>
      <c r="U168" s="252"/>
      <c r="V168" s="32"/>
      <c r="W168" s="33"/>
      <c r="X168" s="32"/>
      <c r="Y168" s="42"/>
      <c r="Z168" s="31"/>
      <c r="AA168" s="42"/>
      <c r="AB168" s="42"/>
      <c r="AC168" s="252"/>
      <c r="AD168" s="32"/>
      <c r="AE168" s="284"/>
      <c r="AF168" s="263"/>
      <c r="AG168" s="31"/>
      <c r="AH168" s="32"/>
      <c r="AI168" s="42"/>
      <c r="AJ168" s="42"/>
    </row>
    <row r="169" spans="1:36" x14ac:dyDescent="0.35">
      <c r="A169" s="274"/>
      <c r="B169" s="275"/>
      <c r="C169" s="276"/>
      <c r="D169" s="274"/>
      <c r="E169" s="274"/>
      <c r="F169" s="274"/>
      <c r="G169" s="274"/>
      <c r="H169" s="274"/>
      <c r="I169" s="274"/>
      <c r="J169" s="274"/>
      <c r="K169" s="33"/>
      <c r="L169" s="33"/>
      <c r="M169" s="32"/>
      <c r="N169" s="32"/>
      <c r="O169" s="32"/>
      <c r="P169" s="33"/>
      <c r="Q169" s="32"/>
      <c r="R169" s="242"/>
      <c r="S169" s="32"/>
      <c r="T169" s="32"/>
      <c r="U169" s="252"/>
      <c r="V169" s="32"/>
      <c r="W169" s="33"/>
      <c r="X169" s="32"/>
      <c r="Y169" s="42"/>
      <c r="Z169" s="31"/>
      <c r="AA169" s="42"/>
      <c r="AB169" s="42"/>
      <c r="AC169" s="252"/>
      <c r="AD169" s="32"/>
      <c r="AE169" s="284"/>
      <c r="AF169" s="263"/>
      <c r="AG169" s="31"/>
      <c r="AH169" s="32"/>
      <c r="AI169" s="42"/>
      <c r="AJ169" s="42"/>
    </row>
    <row r="170" spans="1:36" x14ac:dyDescent="0.35">
      <c r="A170" s="274"/>
      <c r="B170" s="275"/>
      <c r="C170" s="276"/>
      <c r="D170" s="274"/>
      <c r="E170" s="274"/>
      <c r="F170" s="274"/>
      <c r="G170" s="274"/>
      <c r="H170" s="274"/>
      <c r="I170" s="274"/>
      <c r="J170" s="274"/>
      <c r="K170" s="33"/>
      <c r="L170" s="33"/>
      <c r="M170" s="32"/>
      <c r="N170" s="32"/>
      <c r="O170" s="32"/>
      <c r="P170" s="33"/>
      <c r="Q170" s="32"/>
      <c r="R170" s="242"/>
      <c r="S170" s="32"/>
      <c r="T170" s="32"/>
      <c r="U170" s="252"/>
      <c r="V170" s="32"/>
      <c r="W170" s="33"/>
      <c r="X170" s="32"/>
      <c r="Y170" s="42"/>
      <c r="Z170" s="31"/>
      <c r="AA170" s="42"/>
      <c r="AB170" s="42"/>
      <c r="AC170" s="252"/>
      <c r="AD170" s="32"/>
      <c r="AE170" s="284"/>
      <c r="AF170" s="263"/>
      <c r="AG170" s="31"/>
      <c r="AH170" s="32"/>
      <c r="AI170" s="42"/>
      <c r="AJ170" s="42"/>
    </row>
    <row r="171" spans="1:36" x14ac:dyDescent="0.35">
      <c r="A171" s="274"/>
      <c r="B171" s="275"/>
      <c r="C171" s="276"/>
      <c r="D171" s="274"/>
      <c r="E171" s="274"/>
      <c r="F171" s="274"/>
      <c r="G171" s="274"/>
      <c r="H171" s="274"/>
      <c r="I171" s="274"/>
      <c r="J171" s="274"/>
      <c r="K171" s="33"/>
      <c r="L171" s="33"/>
      <c r="M171" s="32"/>
      <c r="N171" s="32"/>
      <c r="O171" s="32"/>
      <c r="P171" s="33"/>
      <c r="Q171" s="32"/>
      <c r="R171" s="242"/>
      <c r="S171" s="32"/>
      <c r="T171" s="32"/>
      <c r="U171" s="252"/>
      <c r="V171" s="32"/>
      <c r="W171" s="33"/>
      <c r="X171" s="32"/>
      <c r="Y171" s="42"/>
      <c r="Z171" s="31"/>
      <c r="AA171" s="42"/>
      <c r="AB171" s="42"/>
      <c r="AC171" s="252"/>
      <c r="AD171" s="32"/>
      <c r="AE171" s="284"/>
      <c r="AF171" s="263"/>
      <c r="AG171" s="31"/>
      <c r="AH171" s="32"/>
      <c r="AI171" s="42"/>
      <c r="AJ171" s="42"/>
    </row>
    <row r="172" spans="1:36" x14ac:dyDescent="0.35">
      <c r="A172" s="274"/>
      <c r="B172" s="275"/>
      <c r="C172" s="276"/>
      <c r="D172" s="274"/>
      <c r="E172" s="274"/>
      <c r="F172" s="274"/>
      <c r="G172" s="274"/>
      <c r="H172" s="274"/>
      <c r="I172" s="274"/>
      <c r="J172" s="274"/>
      <c r="K172" s="33"/>
      <c r="L172" s="33"/>
      <c r="M172" s="32"/>
      <c r="N172" s="32"/>
      <c r="O172" s="32"/>
      <c r="P172" s="33"/>
      <c r="Q172" s="32"/>
      <c r="R172" s="242"/>
      <c r="S172" s="32"/>
      <c r="T172" s="32"/>
      <c r="U172" s="252"/>
      <c r="V172" s="32"/>
      <c r="W172" s="33"/>
      <c r="X172" s="32"/>
      <c r="Y172" s="42"/>
      <c r="Z172" s="31"/>
      <c r="AA172" s="42"/>
      <c r="AB172" s="42"/>
      <c r="AC172" s="252"/>
      <c r="AD172" s="32"/>
      <c r="AE172" s="284"/>
      <c r="AF172" s="263"/>
      <c r="AG172" s="31"/>
      <c r="AH172" s="32"/>
      <c r="AI172" s="42"/>
      <c r="AJ172" s="42"/>
    </row>
    <row r="173" spans="1:36" x14ac:dyDescent="0.35">
      <c r="A173" s="274"/>
      <c r="B173" s="275"/>
      <c r="C173" s="276"/>
      <c r="D173" s="274"/>
      <c r="E173" s="274"/>
      <c r="F173" s="274"/>
      <c r="G173" s="274"/>
      <c r="H173" s="274"/>
      <c r="I173" s="274"/>
      <c r="J173" s="274"/>
      <c r="K173" s="33"/>
      <c r="L173" s="33"/>
      <c r="M173" s="32"/>
      <c r="N173" s="32"/>
      <c r="O173" s="32"/>
      <c r="P173" s="33"/>
      <c r="Q173" s="32"/>
      <c r="R173" s="242"/>
      <c r="S173" s="32"/>
      <c r="T173" s="32"/>
      <c r="U173" s="252"/>
      <c r="V173" s="32"/>
      <c r="W173" s="33"/>
      <c r="X173" s="32"/>
      <c r="Y173" s="42"/>
      <c r="Z173" s="31"/>
      <c r="AA173" s="42"/>
      <c r="AB173" s="42"/>
      <c r="AC173" s="252"/>
      <c r="AD173" s="32"/>
      <c r="AE173" s="284"/>
      <c r="AF173" s="263"/>
      <c r="AG173" s="31"/>
      <c r="AH173" s="32"/>
      <c r="AI173" s="42"/>
      <c r="AJ173" s="42"/>
    </row>
    <row r="174" spans="1:36" x14ac:dyDescent="0.35">
      <c r="A174" s="274"/>
      <c r="B174" s="275"/>
      <c r="C174" s="276"/>
      <c r="D174" s="274"/>
      <c r="E174" s="274"/>
      <c r="F174" s="274"/>
      <c r="G174" s="274"/>
      <c r="H174" s="274"/>
      <c r="I174" s="274"/>
      <c r="J174" s="274"/>
      <c r="K174" s="33"/>
      <c r="L174" s="33"/>
      <c r="M174" s="32"/>
      <c r="N174" s="32"/>
      <c r="O174" s="32"/>
      <c r="P174" s="33"/>
      <c r="Q174" s="32"/>
      <c r="R174" s="242"/>
      <c r="S174" s="32"/>
      <c r="T174" s="32"/>
      <c r="U174" s="252"/>
      <c r="V174" s="32"/>
      <c r="W174" s="33"/>
      <c r="X174" s="32"/>
      <c r="Y174" s="42"/>
      <c r="Z174" s="31"/>
      <c r="AA174" s="42"/>
      <c r="AB174" s="42"/>
      <c r="AC174" s="252"/>
      <c r="AD174" s="32"/>
      <c r="AE174" s="284"/>
      <c r="AF174" s="263"/>
      <c r="AG174" s="31"/>
      <c r="AH174" s="32"/>
      <c r="AI174" s="42"/>
      <c r="AJ174" s="42"/>
    </row>
    <row r="175" spans="1:36" x14ac:dyDescent="0.35">
      <c r="A175" s="274"/>
      <c r="B175" s="275"/>
      <c r="C175" s="276"/>
      <c r="D175" s="274"/>
      <c r="E175" s="274"/>
      <c r="F175" s="274"/>
      <c r="G175" s="274"/>
      <c r="H175" s="274"/>
      <c r="I175" s="274"/>
      <c r="J175" s="274"/>
      <c r="K175" s="33"/>
      <c r="L175" s="33"/>
      <c r="M175" s="32"/>
      <c r="N175" s="32"/>
      <c r="O175" s="32"/>
      <c r="P175" s="33"/>
      <c r="Q175" s="32"/>
      <c r="R175" s="242"/>
      <c r="S175" s="32"/>
      <c r="T175" s="32"/>
      <c r="U175" s="252"/>
      <c r="V175" s="32"/>
      <c r="W175" s="33"/>
      <c r="X175" s="32"/>
      <c r="Y175" s="42"/>
      <c r="Z175" s="31"/>
      <c r="AA175" s="42"/>
      <c r="AB175" s="42"/>
      <c r="AC175" s="252"/>
      <c r="AD175" s="32"/>
      <c r="AE175" s="284"/>
      <c r="AF175" s="263"/>
      <c r="AG175" s="31"/>
      <c r="AH175" s="32"/>
      <c r="AI175" s="42"/>
      <c r="AJ175" s="42"/>
    </row>
    <row r="176" spans="1:36" x14ac:dyDescent="0.35">
      <c r="A176" s="274"/>
      <c r="B176" s="275"/>
      <c r="C176" s="276"/>
      <c r="D176" s="274"/>
      <c r="E176" s="274"/>
      <c r="F176" s="274"/>
      <c r="G176" s="274"/>
      <c r="H176" s="274"/>
      <c r="I176" s="274"/>
      <c r="J176" s="274"/>
      <c r="K176" s="33"/>
      <c r="L176" s="33"/>
      <c r="M176" s="32"/>
      <c r="N176" s="32"/>
      <c r="O176" s="32"/>
      <c r="P176" s="33"/>
      <c r="Q176" s="32"/>
      <c r="R176" s="242"/>
      <c r="S176" s="32"/>
      <c r="T176" s="32"/>
      <c r="U176" s="252"/>
      <c r="V176" s="32"/>
      <c r="W176" s="33"/>
      <c r="X176" s="32"/>
      <c r="Y176" s="42"/>
      <c r="Z176" s="31"/>
      <c r="AA176" s="42"/>
      <c r="AB176" s="42"/>
      <c r="AC176" s="252"/>
      <c r="AD176" s="32"/>
      <c r="AE176" s="284"/>
      <c r="AF176" s="263"/>
      <c r="AG176" s="31"/>
      <c r="AH176" s="32"/>
      <c r="AI176" s="42"/>
      <c r="AJ176" s="42"/>
    </row>
    <row r="177" spans="1:36" x14ac:dyDescent="0.35">
      <c r="A177" s="274"/>
      <c r="B177" s="275"/>
      <c r="C177" s="276"/>
      <c r="D177" s="274"/>
      <c r="E177" s="274"/>
      <c r="F177" s="274"/>
      <c r="G177" s="274"/>
      <c r="H177" s="274"/>
      <c r="I177" s="274"/>
      <c r="J177" s="274"/>
      <c r="K177" s="33"/>
      <c r="L177" s="33"/>
      <c r="M177" s="32"/>
      <c r="N177" s="32"/>
      <c r="O177" s="32"/>
      <c r="P177" s="33"/>
      <c r="Q177" s="32"/>
      <c r="R177" s="242"/>
      <c r="S177" s="32"/>
      <c r="T177" s="32"/>
      <c r="U177" s="252"/>
      <c r="V177" s="32"/>
      <c r="W177" s="33"/>
      <c r="X177" s="32"/>
      <c r="Y177" s="42"/>
      <c r="Z177" s="31"/>
      <c r="AA177" s="42"/>
      <c r="AB177" s="42"/>
      <c r="AC177" s="252"/>
      <c r="AD177" s="32"/>
      <c r="AE177" s="284"/>
      <c r="AF177" s="263"/>
      <c r="AG177" s="31"/>
      <c r="AH177" s="32"/>
      <c r="AI177" s="42"/>
      <c r="AJ177" s="42"/>
    </row>
    <row r="178" spans="1:36" x14ac:dyDescent="0.35">
      <c r="A178" s="274"/>
      <c r="B178" s="275"/>
      <c r="C178" s="276"/>
      <c r="D178" s="274"/>
      <c r="E178" s="274"/>
      <c r="F178" s="274"/>
      <c r="G178" s="274"/>
      <c r="H178" s="274"/>
      <c r="I178" s="274"/>
      <c r="J178" s="274"/>
      <c r="K178" s="33"/>
      <c r="L178" s="33"/>
      <c r="M178" s="32"/>
      <c r="N178" s="32"/>
      <c r="O178" s="32"/>
      <c r="P178" s="33"/>
      <c r="Q178" s="32"/>
      <c r="R178" s="242"/>
      <c r="S178" s="32"/>
      <c r="T178" s="32"/>
      <c r="U178" s="252"/>
      <c r="V178" s="32"/>
      <c r="W178" s="33"/>
      <c r="X178" s="32"/>
      <c r="Y178" s="42"/>
      <c r="Z178" s="31"/>
      <c r="AA178" s="42"/>
      <c r="AB178" s="42"/>
      <c r="AC178" s="252"/>
      <c r="AD178" s="32"/>
      <c r="AE178" s="284"/>
      <c r="AF178" s="263"/>
      <c r="AG178" s="31"/>
      <c r="AH178" s="32"/>
      <c r="AI178" s="42"/>
      <c r="AJ178" s="42"/>
    </row>
    <row r="179" spans="1:36" x14ac:dyDescent="0.35">
      <c r="A179" s="274"/>
      <c r="B179" s="275"/>
      <c r="C179" s="276"/>
      <c r="D179" s="274"/>
      <c r="E179" s="274"/>
      <c r="F179" s="274"/>
      <c r="G179" s="274"/>
      <c r="H179" s="274"/>
      <c r="I179" s="274"/>
      <c r="J179" s="274"/>
      <c r="K179" s="33"/>
      <c r="L179" s="33"/>
      <c r="M179" s="32"/>
      <c r="N179" s="32"/>
      <c r="O179" s="32"/>
      <c r="P179" s="33"/>
      <c r="Q179" s="32"/>
      <c r="R179" s="242"/>
      <c r="S179" s="32"/>
      <c r="T179" s="32"/>
      <c r="U179" s="252"/>
      <c r="V179" s="32"/>
      <c r="W179" s="33"/>
      <c r="X179" s="32"/>
      <c r="Y179" s="42"/>
      <c r="Z179" s="31"/>
      <c r="AA179" s="42"/>
      <c r="AB179" s="42"/>
      <c r="AC179" s="252"/>
      <c r="AD179" s="32"/>
      <c r="AE179" s="284"/>
      <c r="AF179" s="263"/>
      <c r="AG179" s="31"/>
      <c r="AH179" s="32"/>
      <c r="AI179" s="42"/>
      <c r="AJ179" s="42"/>
    </row>
    <row r="180" spans="1:36" x14ac:dyDescent="0.35">
      <c r="A180" s="274"/>
      <c r="B180" s="275"/>
      <c r="C180" s="276"/>
      <c r="D180" s="274"/>
      <c r="E180" s="274"/>
      <c r="F180" s="274"/>
      <c r="G180" s="274"/>
      <c r="H180" s="274"/>
      <c r="I180" s="274"/>
      <c r="J180" s="274"/>
      <c r="K180" s="33"/>
      <c r="L180" s="33"/>
      <c r="M180" s="32"/>
      <c r="N180" s="32"/>
      <c r="O180" s="32"/>
      <c r="P180" s="33"/>
      <c r="Q180" s="32"/>
      <c r="R180" s="242"/>
      <c r="S180" s="32"/>
      <c r="T180" s="32"/>
      <c r="U180" s="252"/>
      <c r="V180" s="32"/>
      <c r="W180" s="33"/>
      <c r="X180" s="32"/>
      <c r="Y180" s="42"/>
      <c r="Z180" s="31"/>
      <c r="AA180" s="42"/>
      <c r="AB180" s="42"/>
      <c r="AC180" s="252"/>
      <c r="AD180" s="32"/>
      <c r="AE180" s="284"/>
      <c r="AF180" s="263"/>
      <c r="AG180" s="31"/>
      <c r="AH180" s="32"/>
      <c r="AI180" s="42"/>
      <c r="AJ180" s="42"/>
    </row>
    <row r="181" spans="1:36" x14ac:dyDescent="0.35">
      <c r="A181" s="274"/>
      <c r="B181" s="275"/>
      <c r="C181" s="276"/>
      <c r="D181" s="274"/>
      <c r="E181" s="274"/>
      <c r="F181" s="274"/>
      <c r="G181" s="274"/>
      <c r="H181" s="274"/>
      <c r="I181" s="274"/>
      <c r="J181" s="274"/>
      <c r="K181" s="33"/>
      <c r="L181" s="33"/>
      <c r="M181" s="32"/>
      <c r="N181" s="32"/>
      <c r="O181" s="32"/>
      <c r="P181" s="33"/>
      <c r="Q181" s="32"/>
      <c r="R181" s="242"/>
      <c r="S181" s="32"/>
      <c r="T181" s="32"/>
      <c r="U181" s="252"/>
      <c r="V181" s="32"/>
      <c r="W181" s="33"/>
      <c r="X181" s="32"/>
      <c r="Y181" s="42"/>
      <c r="Z181" s="31"/>
      <c r="AA181" s="42"/>
      <c r="AB181" s="42"/>
      <c r="AC181" s="252"/>
      <c r="AD181" s="32"/>
      <c r="AE181" s="284"/>
      <c r="AF181" s="263"/>
      <c r="AG181" s="31"/>
      <c r="AH181" s="32"/>
      <c r="AI181" s="42"/>
      <c r="AJ181" s="42"/>
    </row>
    <row r="182" spans="1:36" x14ac:dyDescent="0.35">
      <c r="A182" s="274"/>
      <c r="B182" s="275"/>
      <c r="C182" s="276"/>
      <c r="D182" s="274"/>
      <c r="E182" s="274"/>
      <c r="F182" s="274"/>
      <c r="G182" s="274"/>
      <c r="H182" s="274"/>
      <c r="I182" s="274"/>
      <c r="J182" s="274"/>
      <c r="K182" s="33"/>
      <c r="L182" s="33"/>
      <c r="M182" s="32"/>
      <c r="N182" s="32"/>
      <c r="O182" s="32"/>
      <c r="P182" s="33"/>
      <c r="Q182" s="32"/>
      <c r="R182" s="242"/>
      <c r="S182" s="32"/>
      <c r="T182" s="32"/>
      <c r="U182" s="252"/>
      <c r="V182" s="32"/>
      <c r="W182" s="33"/>
      <c r="X182" s="32"/>
      <c r="Y182" s="42"/>
      <c r="Z182" s="31"/>
      <c r="AA182" s="42"/>
      <c r="AB182" s="42"/>
      <c r="AC182" s="252"/>
      <c r="AD182" s="32"/>
      <c r="AE182" s="284"/>
      <c r="AF182" s="263"/>
      <c r="AG182" s="31"/>
      <c r="AH182" s="32"/>
      <c r="AI182" s="42"/>
      <c r="AJ182" s="42"/>
    </row>
    <row r="183" spans="1:36" x14ac:dyDescent="0.35">
      <c r="A183" s="274"/>
      <c r="B183" s="275"/>
      <c r="C183" s="276"/>
      <c r="D183" s="274"/>
      <c r="E183" s="274"/>
      <c r="F183" s="274"/>
      <c r="G183" s="274"/>
      <c r="H183" s="274"/>
      <c r="I183" s="274"/>
      <c r="J183" s="274"/>
      <c r="K183" s="33"/>
      <c r="L183" s="33"/>
      <c r="M183" s="32"/>
      <c r="N183" s="32"/>
      <c r="O183" s="32"/>
      <c r="P183" s="33"/>
      <c r="Q183" s="32"/>
      <c r="R183" s="242"/>
      <c r="S183" s="32"/>
      <c r="T183" s="32"/>
      <c r="U183" s="252"/>
      <c r="V183" s="32"/>
      <c r="W183" s="33"/>
      <c r="X183" s="32"/>
      <c r="Y183" s="42"/>
      <c r="Z183" s="31"/>
      <c r="AA183" s="42"/>
      <c r="AB183" s="42"/>
      <c r="AC183" s="252"/>
      <c r="AD183" s="32"/>
      <c r="AE183" s="284"/>
      <c r="AF183" s="263"/>
      <c r="AG183" s="31"/>
      <c r="AH183" s="32"/>
      <c r="AI183" s="42"/>
      <c r="AJ183" s="42"/>
    </row>
    <row r="184" spans="1:36" x14ac:dyDescent="0.35">
      <c r="A184" s="274"/>
      <c r="B184" s="275"/>
      <c r="C184" s="276"/>
      <c r="D184" s="274"/>
      <c r="E184" s="274"/>
      <c r="F184" s="274"/>
      <c r="G184" s="274"/>
      <c r="H184" s="274"/>
      <c r="I184" s="274"/>
      <c r="J184" s="274"/>
      <c r="K184" s="33"/>
      <c r="L184" s="33"/>
      <c r="M184" s="32"/>
      <c r="N184" s="32"/>
      <c r="O184" s="32"/>
      <c r="P184" s="33"/>
      <c r="Q184" s="32"/>
      <c r="R184" s="242"/>
      <c r="S184" s="32"/>
      <c r="T184" s="32"/>
      <c r="U184" s="252"/>
      <c r="V184" s="32"/>
      <c r="W184" s="33"/>
      <c r="X184" s="32"/>
      <c r="Y184" s="42"/>
      <c r="Z184" s="31"/>
      <c r="AA184" s="42"/>
      <c r="AB184" s="42"/>
      <c r="AC184" s="252"/>
      <c r="AD184" s="32"/>
      <c r="AE184" s="284"/>
      <c r="AF184" s="263"/>
      <c r="AG184" s="31"/>
      <c r="AH184" s="32"/>
      <c r="AI184" s="42"/>
      <c r="AJ184" s="42"/>
    </row>
    <row r="185" spans="1:36" x14ac:dyDescent="0.35">
      <c r="A185" s="274"/>
      <c r="B185" s="275"/>
      <c r="C185" s="276"/>
      <c r="D185" s="274"/>
      <c r="E185" s="274"/>
      <c r="F185" s="274"/>
      <c r="G185" s="274"/>
      <c r="H185" s="274"/>
      <c r="I185" s="274"/>
      <c r="J185" s="274"/>
      <c r="K185" s="33"/>
      <c r="L185" s="33"/>
      <c r="M185" s="32"/>
      <c r="N185" s="32"/>
      <c r="O185" s="32"/>
      <c r="P185" s="33"/>
      <c r="Q185" s="32"/>
      <c r="R185" s="242"/>
      <c r="S185" s="32"/>
      <c r="T185" s="32"/>
      <c r="U185" s="252"/>
      <c r="V185" s="32"/>
      <c r="W185" s="33"/>
      <c r="X185" s="32"/>
      <c r="Y185" s="42"/>
      <c r="Z185" s="31"/>
      <c r="AA185" s="42"/>
      <c r="AB185" s="42"/>
      <c r="AC185" s="252"/>
      <c r="AD185" s="32"/>
      <c r="AE185" s="284"/>
      <c r="AF185" s="263"/>
      <c r="AG185" s="31"/>
      <c r="AH185" s="32"/>
      <c r="AI185" s="42"/>
      <c r="AJ185" s="42"/>
    </row>
    <row r="186" spans="1:36" x14ac:dyDescent="0.35">
      <c r="A186" s="274"/>
      <c r="B186" s="275"/>
      <c r="C186" s="276"/>
      <c r="D186" s="274"/>
      <c r="E186" s="274"/>
      <c r="F186" s="274"/>
      <c r="G186" s="274"/>
      <c r="H186" s="274"/>
      <c r="I186" s="274"/>
      <c r="J186" s="274"/>
      <c r="K186" s="33"/>
      <c r="L186" s="33"/>
      <c r="M186" s="32"/>
      <c r="N186" s="32"/>
      <c r="O186" s="32"/>
      <c r="P186" s="33"/>
      <c r="Q186" s="32"/>
      <c r="R186" s="242"/>
      <c r="S186" s="32"/>
      <c r="T186" s="32"/>
      <c r="U186" s="252"/>
      <c r="V186" s="32"/>
      <c r="W186" s="33"/>
      <c r="X186" s="32"/>
      <c r="Y186" s="42"/>
      <c r="Z186" s="31"/>
      <c r="AA186" s="42"/>
      <c r="AB186" s="42"/>
      <c r="AC186" s="252"/>
      <c r="AD186" s="32"/>
      <c r="AE186" s="284"/>
      <c r="AF186" s="263"/>
      <c r="AG186" s="31"/>
      <c r="AH186" s="32"/>
      <c r="AI186" s="42"/>
      <c r="AJ186" s="42"/>
    </row>
    <row r="187" spans="1:36" x14ac:dyDescent="0.35">
      <c r="A187" s="274"/>
      <c r="B187" s="275"/>
      <c r="C187" s="276"/>
      <c r="D187" s="274"/>
      <c r="E187" s="274"/>
      <c r="F187" s="274"/>
      <c r="G187" s="274"/>
      <c r="H187" s="274"/>
      <c r="I187" s="274"/>
      <c r="J187" s="274"/>
      <c r="K187" s="33"/>
      <c r="L187" s="33"/>
      <c r="M187" s="32"/>
      <c r="N187" s="32"/>
      <c r="O187" s="32"/>
      <c r="P187" s="33"/>
      <c r="Q187" s="32"/>
      <c r="R187" s="242"/>
      <c r="S187" s="32"/>
      <c r="T187" s="32"/>
      <c r="U187" s="252"/>
      <c r="V187" s="32"/>
      <c r="W187" s="33"/>
      <c r="X187" s="32"/>
      <c r="Y187" s="42"/>
      <c r="Z187" s="31"/>
      <c r="AA187" s="42"/>
      <c r="AB187" s="42"/>
      <c r="AC187" s="252"/>
      <c r="AD187" s="32"/>
      <c r="AE187" s="284"/>
      <c r="AF187" s="263"/>
      <c r="AG187" s="31"/>
      <c r="AH187" s="32"/>
      <c r="AI187" s="42"/>
      <c r="AJ187" s="42"/>
    </row>
    <row r="188" spans="1:36" x14ac:dyDescent="0.35">
      <c r="A188" s="274"/>
      <c r="B188" s="275"/>
      <c r="C188" s="276"/>
      <c r="D188" s="274"/>
      <c r="E188" s="274"/>
      <c r="F188" s="274"/>
      <c r="G188" s="274"/>
      <c r="H188" s="274"/>
      <c r="I188" s="274"/>
      <c r="J188" s="274"/>
      <c r="K188" s="33"/>
      <c r="L188" s="33"/>
      <c r="M188" s="32"/>
      <c r="N188" s="32"/>
      <c r="O188" s="32"/>
      <c r="P188" s="33"/>
      <c r="Q188" s="32"/>
      <c r="R188" s="242"/>
      <c r="S188" s="32"/>
      <c r="T188" s="32"/>
      <c r="U188" s="252"/>
      <c r="V188" s="32"/>
      <c r="W188" s="33"/>
      <c r="X188" s="32"/>
      <c r="Y188" s="42"/>
      <c r="Z188" s="31"/>
      <c r="AA188" s="42"/>
      <c r="AB188" s="42"/>
      <c r="AC188" s="252"/>
      <c r="AD188" s="32"/>
      <c r="AE188" s="284"/>
      <c r="AF188" s="263"/>
      <c r="AG188" s="31"/>
      <c r="AH188" s="32"/>
      <c r="AI188" s="42"/>
      <c r="AJ188" s="42"/>
    </row>
    <row r="189" spans="1:36" x14ac:dyDescent="0.35">
      <c r="A189" s="274"/>
      <c r="B189" s="275"/>
      <c r="C189" s="276"/>
      <c r="D189" s="274"/>
      <c r="E189" s="274"/>
      <c r="F189" s="274"/>
      <c r="G189" s="274"/>
      <c r="H189" s="274"/>
      <c r="I189" s="274"/>
      <c r="J189" s="274"/>
      <c r="K189" s="33"/>
      <c r="L189" s="33"/>
      <c r="M189" s="32"/>
      <c r="N189" s="32"/>
      <c r="O189" s="32"/>
      <c r="P189" s="33"/>
      <c r="Q189" s="32"/>
      <c r="R189" s="242"/>
      <c r="S189" s="32"/>
      <c r="T189" s="32"/>
      <c r="U189" s="252"/>
      <c r="V189" s="32"/>
      <c r="W189" s="33"/>
      <c r="X189" s="32"/>
      <c r="Y189" s="42"/>
      <c r="Z189" s="31"/>
      <c r="AA189" s="42"/>
      <c r="AB189" s="42"/>
      <c r="AC189" s="252"/>
      <c r="AD189" s="32"/>
      <c r="AE189" s="284"/>
      <c r="AF189" s="263"/>
      <c r="AG189" s="31"/>
      <c r="AH189" s="32"/>
      <c r="AI189" s="42"/>
      <c r="AJ189" s="42"/>
    </row>
    <row r="190" spans="1:36" x14ac:dyDescent="0.35">
      <c r="A190" s="274"/>
      <c r="B190" s="275"/>
      <c r="C190" s="276"/>
      <c r="D190" s="274"/>
      <c r="E190" s="274"/>
      <c r="F190" s="274"/>
      <c r="G190" s="274"/>
      <c r="H190" s="274"/>
      <c r="I190" s="274"/>
      <c r="J190" s="274"/>
      <c r="K190" s="33"/>
      <c r="L190" s="33"/>
      <c r="M190" s="32"/>
      <c r="N190" s="32"/>
      <c r="O190" s="32"/>
      <c r="P190" s="33"/>
      <c r="Q190" s="32"/>
      <c r="R190" s="242"/>
      <c r="S190" s="32"/>
      <c r="T190" s="32"/>
      <c r="U190" s="252"/>
      <c r="V190" s="32"/>
      <c r="W190" s="33"/>
      <c r="X190" s="32"/>
      <c r="Y190" s="42"/>
      <c r="Z190" s="31"/>
      <c r="AA190" s="42"/>
      <c r="AB190" s="42"/>
      <c r="AC190" s="252"/>
      <c r="AD190" s="32"/>
      <c r="AE190" s="284"/>
      <c r="AF190" s="263"/>
      <c r="AG190" s="31"/>
      <c r="AH190" s="32"/>
      <c r="AI190" s="42"/>
      <c r="AJ190" s="42"/>
    </row>
    <row r="191" spans="1:36" x14ac:dyDescent="0.35">
      <c r="A191" s="274"/>
      <c r="B191" s="275"/>
      <c r="C191" s="276"/>
      <c r="D191" s="274"/>
      <c r="E191" s="274"/>
      <c r="F191" s="274"/>
      <c r="G191" s="274"/>
      <c r="H191" s="274"/>
      <c r="I191" s="274"/>
      <c r="J191" s="274"/>
      <c r="K191" s="33"/>
      <c r="L191" s="33"/>
      <c r="M191" s="32"/>
      <c r="N191" s="32"/>
      <c r="O191" s="32"/>
      <c r="P191" s="33"/>
      <c r="Q191" s="32"/>
      <c r="R191" s="242"/>
      <c r="S191" s="32"/>
      <c r="T191" s="32"/>
      <c r="U191" s="252"/>
      <c r="V191" s="32"/>
      <c r="W191" s="33"/>
      <c r="X191" s="32"/>
      <c r="Y191" s="42"/>
      <c r="Z191" s="31"/>
      <c r="AA191" s="42"/>
      <c r="AB191" s="42"/>
      <c r="AC191" s="252"/>
      <c r="AD191" s="32"/>
      <c r="AE191" s="284"/>
      <c r="AF191" s="263"/>
      <c r="AG191" s="31"/>
      <c r="AH191" s="32"/>
      <c r="AI191" s="42"/>
      <c r="AJ191" s="42"/>
    </row>
    <row r="192" spans="1:36" x14ac:dyDescent="0.35">
      <c r="A192" s="274"/>
      <c r="B192" s="275"/>
      <c r="C192" s="276"/>
      <c r="D192" s="274"/>
      <c r="E192" s="274"/>
      <c r="F192" s="274"/>
      <c r="G192" s="274"/>
      <c r="H192" s="274"/>
      <c r="I192" s="274"/>
      <c r="J192" s="274"/>
      <c r="K192" s="33"/>
      <c r="L192" s="33"/>
      <c r="M192" s="32"/>
      <c r="N192" s="32"/>
      <c r="O192" s="32"/>
      <c r="P192" s="33"/>
      <c r="Q192" s="32"/>
      <c r="R192" s="242"/>
      <c r="S192" s="32"/>
      <c r="T192" s="32"/>
      <c r="U192" s="252"/>
      <c r="V192" s="32"/>
      <c r="W192" s="33"/>
      <c r="X192" s="32"/>
      <c r="Y192" s="42"/>
      <c r="Z192" s="31"/>
      <c r="AA192" s="42"/>
      <c r="AB192" s="42"/>
      <c r="AC192" s="252"/>
      <c r="AD192" s="32"/>
      <c r="AE192" s="284"/>
      <c r="AF192" s="263"/>
      <c r="AG192" s="31"/>
      <c r="AH192" s="32"/>
      <c r="AI192" s="42"/>
      <c r="AJ192" s="42"/>
    </row>
    <row r="193" spans="1:36" x14ac:dyDescent="0.35">
      <c r="A193" s="274"/>
      <c r="B193" s="275"/>
      <c r="C193" s="276"/>
      <c r="D193" s="274"/>
      <c r="E193" s="274"/>
      <c r="F193" s="274"/>
      <c r="G193" s="274"/>
      <c r="H193" s="274"/>
      <c r="I193" s="274"/>
      <c r="J193" s="274"/>
      <c r="K193" s="33"/>
      <c r="L193" s="33"/>
      <c r="M193" s="32"/>
      <c r="N193" s="32"/>
      <c r="O193" s="32"/>
      <c r="P193" s="33"/>
      <c r="Q193" s="32"/>
      <c r="R193" s="242"/>
      <c r="S193" s="32"/>
      <c r="T193" s="32"/>
      <c r="U193" s="252"/>
      <c r="V193" s="32"/>
      <c r="W193" s="33"/>
      <c r="X193" s="32"/>
      <c r="Y193" s="42"/>
      <c r="Z193" s="31"/>
      <c r="AA193" s="42"/>
      <c r="AB193" s="42"/>
      <c r="AC193" s="252"/>
      <c r="AD193" s="32"/>
      <c r="AE193" s="284"/>
      <c r="AF193" s="263"/>
      <c r="AG193" s="31"/>
      <c r="AH193" s="32"/>
      <c r="AI193" s="42"/>
      <c r="AJ193" s="42"/>
    </row>
    <row r="194" spans="1:36" x14ac:dyDescent="0.35">
      <c r="A194" s="274"/>
      <c r="B194" s="275"/>
      <c r="C194" s="276"/>
      <c r="D194" s="274"/>
      <c r="E194" s="274"/>
      <c r="F194" s="274"/>
      <c r="G194" s="274"/>
      <c r="H194" s="274"/>
      <c r="I194" s="274"/>
      <c r="J194" s="274"/>
      <c r="K194" s="33"/>
      <c r="L194" s="33"/>
      <c r="M194" s="32"/>
      <c r="N194" s="32"/>
      <c r="O194" s="32"/>
      <c r="P194" s="33"/>
      <c r="Q194" s="32"/>
      <c r="R194" s="242"/>
      <c r="S194" s="32"/>
      <c r="T194" s="32"/>
      <c r="U194" s="252"/>
      <c r="V194" s="32"/>
      <c r="W194" s="33"/>
      <c r="X194" s="32"/>
      <c r="Y194" s="42"/>
      <c r="Z194" s="31"/>
      <c r="AA194" s="42"/>
      <c r="AB194" s="42"/>
      <c r="AC194" s="252"/>
      <c r="AD194" s="32"/>
      <c r="AE194" s="284"/>
      <c r="AF194" s="263"/>
      <c r="AG194" s="31"/>
      <c r="AH194" s="32"/>
      <c r="AI194" s="42"/>
      <c r="AJ194" s="42"/>
    </row>
    <row r="195" spans="1:36" x14ac:dyDescent="0.35">
      <c r="A195" s="274"/>
      <c r="B195" s="275"/>
      <c r="C195" s="276"/>
      <c r="D195" s="274"/>
      <c r="E195" s="274"/>
      <c r="F195" s="274"/>
      <c r="G195" s="274"/>
      <c r="H195" s="274"/>
      <c r="I195" s="274"/>
      <c r="J195" s="274"/>
      <c r="K195" s="33"/>
      <c r="L195" s="33"/>
      <c r="M195" s="32"/>
      <c r="N195" s="32"/>
      <c r="O195" s="32"/>
      <c r="P195" s="33"/>
      <c r="Q195" s="32"/>
      <c r="R195" s="242"/>
      <c r="S195" s="32"/>
      <c r="T195" s="32"/>
      <c r="U195" s="252"/>
      <c r="V195" s="32"/>
      <c r="W195" s="33"/>
      <c r="X195" s="32"/>
      <c r="Y195" s="42"/>
      <c r="Z195" s="31"/>
      <c r="AA195" s="42"/>
      <c r="AB195" s="42"/>
      <c r="AC195" s="252"/>
      <c r="AD195" s="32"/>
      <c r="AE195" s="284"/>
      <c r="AF195" s="263"/>
      <c r="AG195" s="31"/>
      <c r="AH195" s="32"/>
      <c r="AI195" s="42"/>
      <c r="AJ195" s="42"/>
    </row>
    <row r="196" spans="1:36" x14ac:dyDescent="0.35">
      <c r="A196" s="274"/>
      <c r="B196" s="275"/>
      <c r="C196" s="276"/>
      <c r="D196" s="274"/>
      <c r="E196" s="274"/>
      <c r="F196" s="274"/>
      <c r="G196" s="274"/>
      <c r="H196" s="274"/>
      <c r="I196" s="274"/>
      <c r="J196" s="274"/>
      <c r="K196" s="33"/>
      <c r="L196" s="33"/>
      <c r="M196" s="32"/>
      <c r="N196" s="32"/>
      <c r="O196" s="32"/>
      <c r="P196" s="33"/>
      <c r="Q196" s="32"/>
      <c r="R196" s="242"/>
      <c r="S196" s="32"/>
      <c r="T196" s="32"/>
      <c r="U196" s="252"/>
      <c r="V196" s="32"/>
      <c r="W196" s="33"/>
      <c r="X196" s="32"/>
      <c r="Y196" s="42"/>
      <c r="Z196" s="31"/>
      <c r="AA196" s="42"/>
      <c r="AB196" s="42"/>
      <c r="AC196" s="252"/>
      <c r="AD196" s="32"/>
      <c r="AE196" s="284"/>
      <c r="AF196" s="263"/>
      <c r="AG196" s="31"/>
      <c r="AH196" s="32"/>
      <c r="AI196" s="42"/>
      <c r="AJ196" s="42"/>
    </row>
    <row r="197" spans="1:36" x14ac:dyDescent="0.35">
      <c r="A197" s="274"/>
      <c r="B197" s="275"/>
      <c r="C197" s="276"/>
      <c r="D197" s="274"/>
      <c r="E197" s="274"/>
      <c r="F197" s="274"/>
      <c r="G197" s="274"/>
      <c r="H197" s="274"/>
      <c r="I197" s="274"/>
      <c r="J197" s="274"/>
      <c r="K197" s="33"/>
      <c r="L197" s="33"/>
      <c r="M197" s="32"/>
      <c r="N197" s="32"/>
      <c r="O197" s="32"/>
      <c r="P197" s="33"/>
      <c r="Q197" s="32"/>
      <c r="R197" s="242"/>
      <c r="S197" s="32"/>
      <c r="T197" s="32"/>
      <c r="U197" s="252"/>
      <c r="V197" s="32"/>
      <c r="W197" s="33"/>
      <c r="X197" s="32"/>
      <c r="Y197" s="42"/>
      <c r="Z197" s="31"/>
      <c r="AA197" s="42"/>
      <c r="AB197" s="42"/>
      <c r="AC197" s="252"/>
      <c r="AD197" s="32"/>
      <c r="AE197" s="284"/>
      <c r="AF197" s="263"/>
      <c r="AG197" s="31"/>
      <c r="AH197" s="32"/>
      <c r="AI197" s="42"/>
      <c r="AJ197" s="42"/>
    </row>
    <row r="198" spans="1:36" x14ac:dyDescent="0.35">
      <c r="A198" s="274"/>
      <c r="B198" s="275"/>
      <c r="C198" s="276"/>
      <c r="D198" s="274"/>
      <c r="E198" s="274"/>
      <c r="F198" s="274"/>
      <c r="G198" s="274"/>
      <c r="H198" s="274"/>
      <c r="I198" s="274"/>
      <c r="J198" s="274"/>
      <c r="K198" s="33"/>
      <c r="L198" s="33"/>
      <c r="M198" s="32"/>
      <c r="N198" s="32"/>
      <c r="O198" s="32"/>
      <c r="P198" s="33"/>
      <c r="Q198" s="32"/>
      <c r="R198" s="242"/>
      <c r="S198" s="32"/>
      <c r="T198" s="32"/>
      <c r="U198" s="252"/>
      <c r="V198" s="32"/>
      <c r="W198" s="33"/>
      <c r="X198" s="32"/>
      <c r="Y198" s="42"/>
      <c r="Z198" s="31"/>
      <c r="AA198" s="42"/>
      <c r="AB198" s="42"/>
      <c r="AC198" s="252"/>
      <c r="AD198" s="32"/>
      <c r="AE198" s="284"/>
      <c r="AF198" s="263"/>
      <c r="AG198" s="31"/>
      <c r="AH198" s="32"/>
      <c r="AI198" s="42"/>
      <c r="AJ198" s="42"/>
    </row>
    <row r="199" spans="1:36" x14ac:dyDescent="0.35">
      <c r="A199" s="274"/>
      <c r="B199" s="275"/>
      <c r="C199" s="276"/>
      <c r="D199" s="274"/>
      <c r="E199" s="274"/>
      <c r="F199" s="274"/>
      <c r="G199" s="274"/>
      <c r="H199" s="274"/>
      <c r="I199" s="274"/>
      <c r="J199" s="274"/>
      <c r="K199" s="33"/>
      <c r="L199" s="33"/>
      <c r="M199" s="32"/>
      <c r="N199" s="32"/>
      <c r="O199" s="32"/>
      <c r="P199" s="33"/>
      <c r="Q199" s="32"/>
      <c r="R199" s="242"/>
      <c r="S199" s="32"/>
      <c r="T199" s="32"/>
      <c r="U199" s="252"/>
      <c r="V199" s="32"/>
      <c r="W199" s="33"/>
      <c r="X199" s="32"/>
      <c r="Y199" s="42"/>
      <c r="Z199" s="31"/>
      <c r="AA199" s="42"/>
      <c r="AB199" s="42"/>
      <c r="AC199" s="252"/>
      <c r="AD199" s="32"/>
      <c r="AE199" s="284"/>
      <c r="AF199" s="263"/>
      <c r="AG199" s="31"/>
      <c r="AH199" s="32"/>
      <c r="AI199" s="42"/>
      <c r="AJ199" s="42"/>
    </row>
    <row r="200" spans="1:36" x14ac:dyDescent="0.35">
      <c r="A200" s="274"/>
      <c r="B200" s="275"/>
      <c r="C200" s="276"/>
      <c r="D200" s="274"/>
      <c r="E200" s="274"/>
      <c r="F200" s="274"/>
      <c r="G200" s="274"/>
      <c r="H200" s="274"/>
      <c r="I200" s="274"/>
      <c r="J200" s="274"/>
      <c r="K200" s="33"/>
      <c r="L200" s="33"/>
      <c r="M200" s="32"/>
      <c r="N200" s="32"/>
      <c r="O200" s="32"/>
      <c r="P200" s="33"/>
      <c r="Q200" s="32"/>
      <c r="R200" s="242"/>
      <c r="S200" s="32"/>
      <c r="T200" s="32"/>
      <c r="U200" s="252"/>
      <c r="V200" s="32"/>
      <c r="W200" s="33"/>
      <c r="X200" s="32"/>
      <c r="Y200" s="42"/>
      <c r="Z200" s="31"/>
      <c r="AA200" s="42"/>
      <c r="AB200" s="42"/>
      <c r="AC200" s="252"/>
      <c r="AD200" s="32"/>
      <c r="AE200" s="284"/>
      <c r="AF200" s="263"/>
      <c r="AG200" s="31"/>
      <c r="AH200" s="32"/>
      <c r="AI200" s="42"/>
      <c r="AJ200" s="42"/>
    </row>
    <row r="201" spans="1:36" x14ac:dyDescent="0.35">
      <c r="A201" s="274"/>
      <c r="B201" s="275"/>
      <c r="C201" s="276"/>
      <c r="D201" s="274"/>
      <c r="E201" s="274"/>
      <c r="F201" s="274"/>
      <c r="G201" s="274"/>
      <c r="H201" s="274"/>
      <c r="I201" s="274"/>
      <c r="J201" s="274"/>
      <c r="K201" s="33"/>
      <c r="L201" s="33"/>
      <c r="M201" s="32"/>
      <c r="N201" s="32"/>
      <c r="O201" s="32"/>
      <c r="P201" s="33"/>
      <c r="Q201" s="32"/>
      <c r="R201" s="242"/>
      <c r="S201" s="32"/>
      <c r="T201" s="32"/>
      <c r="U201" s="252"/>
      <c r="V201" s="32"/>
      <c r="W201" s="33"/>
      <c r="X201" s="32"/>
      <c r="Y201" s="42"/>
      <c r="Z201" s="31"/>
      <c r="AA201" s="42"/>
      <c r="AB201" s="42"/>
      <c r="AC201" s="252"/>
      <c r="AD201" s="32"/>
      <c r="AE201" s="284"/>
      <c r="AF201" s="263"/>
      <c r="AG201" s="31"/>
      <c r="AH201" s="32"/>
      <c r="AI201" s="42"/>
      <c r="AJ201" s="42"/>
    </row>
    <row r="202" spans="1:36" x14ac:dyDescent="0.35">
      <c r="A202" s="274"/>
      <c r="B202" s="275"/>
      <c r="C202" s="276"/>
      <c r="D202" s="274"/>
      <c r="E202" s="274"/>
      <c r="F202" s="274"/>
      <c r="G202" s="274"/>
      <c r="H202" s="274"/>
      <c r="I202" s="274"/>
      <c r="J202" s="274"/>
      <c r="K202" s="33"/>
      <c r="L202" s="33"/>
      <c r="M202" s="32"/>
      <c r="N202" s="32"/>
      <c r="O202" s="32"/>
      <c r="P202" s="33"/>
      <c r="Q202" s="32"/>
      <c r="R202" s="242"/>
      <c r="S202" s="32"/>
      <c r="T202" s="32"/>
      <c r="U202" s="252"/>
      <c r="V202" s="32"/>
      <c r="W202" s="33"/>
      <c r="X202" s="32"/>
      <c r="Y202" s="42"/>
      <c r="Z202" s="31"/>
      <c r="AA202" s="42"/>
      <c r="AB202" s="42"/>
      <c r="AC202" s="252"/>
      <c r="AD202" s="32"/>
      <c r="AE202" s="284"/>
      <c r="AF202" s="263"/>
      <c r="AG202" s="31"/>
      <c r="AH202" s="32"/>
      <c r="AI202" s="42"/>
      <c r="AJ202" s="42"/>
    </row>
    <row r="203" spans="1:36" x14ac:dyDescent="0.35">
      <c r="A203" s="274"/>
      <c r="B203" s="275"/>
      <c r="C203" s="276"/>
      <c r="D203" s="274"/>
      <c r="E203" s="274"/>
      <c r="F203" s="274"/>
      <c r="G203" s="274"/>
      <c r="H203" s="274"/>
      <c r="I203" s="274"/>
      <c r="J203" s="274"/>
      <c r="K203" s="33"/>
      <c r="L203" s="33"/>
      <c r="M203" s="32"/>
      <c r="N203" s="32"/>
      <c r="O203" s="32"/>
      <c r="P203" s="33"/>
      <c r="Q203" s="32"/>
      <c r="R203" s="242"/>
      <c r="S203" s="32"/>
      <c r="T203" s="32"/>
      <c r="U203" s="252"/>
      <c r="V203" s="32"/>
      <c r="W203" s="33"/>
      <c r="X203" s="32"/>
      <c r="Y203" s="42"/>
      <c r="Z203" s="31"/>
      <c r="AA203" s="42"/>
      <c r="AB203" s="42"/>
      <c r="AC203" s="252"/>
      <c r="AD203" s="32"/>
      <c r="AE203" s="284"/>
      <c r="AF203" s="263"/>
      <c r="AG203" s="31"/>
      <c r="AH203" s="32"/>
      <c r="AI203" s="42"/>
      <c r="AJ203" s="42"/>
    </row>
    <row r="204" spans="1:36" x14ac:dyDescent="0.35">
      <c r="A204" s="274"/>
      <c r="B204" s="275"/>
      <c r="C204" s="276"/>
      <c r="D204" s="274"/>
      <c r="E204" s="274"/>
      <c r="F204" s="274"/>
      <c r="G204" s="274"/>
      <c r="H204" s="274"/>
      <c r="I204" s="274"/>
      <c r="J204" s="274"/>
      <c r="K204" s="33"/>
      <c r="L204" s="33"/>
      <c r="M204" s="32"/>
      <c r="N204" s="32"/>
      <c r="O204" s="32"/>
      <c r="P204" s="33"/>
      <c r="Q204" s="32"/>
      <c r="R204" s="242"/>
      <c r="S204" s="32"/>
      <c r="T204" s="32"/>
      <c r="U204" s="252"/>
      <c r="V204" s="32"/>
      <c r="W204" s="33"/>
      <c r="X204" s="32"/>
      <c r="Y204" s="42"/>
      <c r="Z204" s="31"/>
      <c r="AA204" s="42"/>
      <c r="AB204" s="42"/>
      <c r="AC204" s="252"/>
      <c r="AD204" s="32"/>
      <c r="AE204" s="284"/>
      <c r="AF204" s="263"/>
      <c r="AG204" s="31"/>
      <c r="AH204" s="32"/>
      <c r="AI204" s="42"/>
      <c r="AJ204" s="42"/>
    </row>
    <row r="205" spans="1:36" x14ac:dyDescent="0.35">
      <c r="A205" s="274"/>
      <c r="B205" s="275"/>
      <c r="C205" s="276"/>
      <c r="D205" s="274"/>
      <c r="E205" s="274"/>
      <c r="F205" s="274"/>
      <c r="G205" s="274"/>
      <c r="H205" s="274"/>
      <c r="I205" s="274"/>
      <c r="J205" s="274"/>
      <c r="K205" s="33"/>
      <c r="L205" s="33"/>
      <c r="M205" s="32"/>
      <c r="N205" s="32"/>
      <c r="O205" s="32"/>
      <c r="P205" s="33"/>
      <c r="Q205" s="32"/>
      <c r="R205" s="242"/>
      <c r="S205" s="32"/>
      <c r="T205" s="32"/>
      <c r="U205" s="252"/>
      <c r="V205" s="32"/>
      <c r="W205" s="33"/>
      <c r="X205" s="32"/>
      <c r="Y205" s="42"/>
      <c r="Z205" s="31"/>
      <c r="AA205" s="42"/>
      <c r="AB205" s="42"/>
      <c r="AC205" s="252"/>
      <c r="AD205" s="32"/>
      <c r="AE205" s="284"/>
      <c r="AF205" s="263"/>
      <c r="AG205" s="31"/>
      <c r="AH205" s="32"/>
      <c r="AI205" s="42"/>
      <c r="AJ205" s="42"/>
    </row>
    <row r="206" spans="1:36" x14ac:dyDescent="0.35">
      <c r="A206" s="274"/>
      <c r="B206" s="275"/>
      <c r="C206" s="276"/>
      <c r="D206" s="274"/>
      <c r="E206" s="274"/>
      <c r="F206" s="274"/>
      <c r="G206" s="274"/>
      <c r="H206" s="274"/>
      <c r="I206" s="274"/>
      <c r="J206" s="274"/>
      <c r="K206" s="33"/>
      <c r="L206" s="33"/>
      <c r="M206" s="32"/>
      <c r="N206" s="32"/>
      <c r="O206" s="32"/>
      <c r="P206" s="33"/>
      <c r="Q206" s="32"/>
      <c r="R206" s="242"/>
      <c r="S206" s="32"/>
      <c r="T206" s="32"/>
      <c r="U206" s="252"/>
      <c r="V206" s="32"/>
      <c r="W206" s="33"/>
      <c r="X206" s="32"/>
      <c r="Y206" s="42"/>
      <c r="Z206" s="31"/>
      <c r="AA206" s="42"/>
      <c r="AB206" s="42"/>
      <c r="AC206" s="252"/>
      <c r="AD206" s="32"/>
      <c r="AE206" s="284"/>
      <c r="AF206" s="263"/>
      <c r="AG206" s="31"/>
      <c r="AH206" s="32"/>
      <c r="AI206" s="42"/>
      <c r="AJ206" s="42"/>
    </row>
    <row r="207" spans="1:36" x14ac:dyDescent="0.35">
      <c r="A207" s="274"/>
      <c r="B207" s="275"/>
      <c r="C207" s="276"/>
      <c r="D207" s="274"/>
      <c r="E207" s="274"/>
      <c r="F207" s="274"/>
      <c r="G207" s="274"/>
      <c r="H207" s="274"/>
      <c r="I207" s="274"/>
      <c r="J207" s="274"/>
      <c r="K207" s="33"/>
      <c r="L207" s="33"/>
      <c r="M207" s="32"/>
      <c r="N207" s="32"/>
      <c r="O207" s="32"/>
      <c r="P207" s="33"/>
      <c r="Q207" s="32"/>
      <c r="R207" s="242"/>
      <c r="S207" s="32"/>
      <c r="T207" s="32"/>
      <c r="U207" s="252"/>
      <c r="V207" s="32"/>
      <c r="W207" s="33"/>
      <c r="X207" s="32"/>
      <c r="Y207" s="42"/>
      <c r="Z207" s="31"/>
      <c r="AA207" s="42"/>
      <c r="AB207" s="42"/>
      <c r="AC207" s="252"/>
      <c r="AD207" s="32"/>
      <c r="AE207" s="284"/>
      <c r="AF207" s="263"/>
      <c r="AG207" s="31"/>
      <c r="AH207" s="32"/>
      <c r="AI207" s="42"/>
      <c r="AJ207" s="42"/>
    </row>
    <row r="208" spans="1:36" x14ac:dyDescent="0.35">
      <c r="A208" s="274"/>
      <c r="B208" s="275"/>
      <c r="C208" s="276"/>
      <c r="D208" s="274"/>
      <c r="E208" s="274"/>
      <c r="F208" s="274"/>
      <c r="G208" s="274"/>
      <c r="H208" s="274"/>
      <c r="I208" s="274"/>
      <c r="J208" s="274"/>
      <c r="K208" s="33"/>
      <c r="L208" s="33"/>
      <c r="M208" s="32"/>
      <c r="N208" s="32"/>
      <c r="O208" s="32"/>
      <c r="P208" s="33"/>
      <c r="Q208" s="32"/>
      <c r="R208" s="242"/>
      <c r="S208" s="32"/>
      <c r="T208" s="32"/>
      <c r="U208" s="252"/>
      <c r="V208" s="32"/>
      <c r="W208" s="33"/>
      <c r="X208" s="32"/>
      <c r="Y208" s="42"/>
      <c r="Z208" s="31"/>
      <c r="AA208" s="42"/>
      <c r="AB208" s="42"/>
      <c r="AC208" s="252"/>
      <c r="AD208" s="32"/>
      <c r="AE208" s="284"/>
      <c r="AF208" s="263"/>
      <c r="AG208" s="31"/>
      <c r="AH208" s="32"/>
      <c r="AI208" s="42"/>
      <c r="AJ208" s="42"/>
    </row>
    <row r="209" spans="1:36" x14ac:dyDescent="0.35">
      <c r="A209" s="274"/>
      <c r="B209" s="275"/>
      <c r="C209" s="276"/>
      <c r="D209" s="274"/>
      <c r="E209" s="274"/>
      <c r="F209" s="274"/>
      <c r="G209" s="274"/>
      <c r="H209" s="274"/>
      <c r="I209" s="274"/>
      <c r="J209" s="274"/>
      <c r="K209" s="33"/>
      <c r="L209" s="33"/>
      <c r="M209" s="32"/>
      <c r="N209" s="32"/>
      <c r="O209" s="32"/>
      <c r="P209" s="33"/>
      <c r="Q209" s="32"/>
      <c r="R209" s="242"/>
      <c r="S209" s="32"/>
      <c r="T209" s="32"/>
      <c r="U209" s="252"/>
      <c r="V209" s="32"/>
      <c r="W209" s="33"/>
      <c r="X209" s="32"/>
      <c r="Y209" s="42"/>
      <c r="Z209" s="31"/>
      <c r="AA209" s="42"/>
      <c r="AB209" s="42"/>
      <c r="AC209" s="252"/>
      <c r="AD209" s="32"/>
      <c r="AE209" s="284"/>
      <c r="AF209" s="263"/>
      <c r="AG209" s="31"/>
      <c r="AH209" s="32"/>
      <c r="AI209" s="42"/>
      <c r="AJ209" s="42"/>
    </row>
    <row r="210" spans="1:36" x14ac:dyDescent="0.35">
      <c r="A210" s="274"/>
      <c r="B210" s="275"/>
      <c r="C210" s="276"/>
      <c r="D210" s="274"/>
      <c r="E210" s="274"/>
      <c r="F210" s="274"/>
      <c r="G210" s="274"/>
      <c r="H210" s="274"/>
      <c r="I210" s="274"/>
      <c r="J210" s="274"/>
      <c r="K210" s="33"/>
      <c r="L210" s="33"/>
      <c r="M210" s="32"/>
      <c r="N210" s="32"/>
      <c r="O210" s="32"/>
      <c r="P210" s="33"/>
      <c r="Q210" s="32"/>
      <c r="R210" s="242"/>
      <c r="S210" s="32"/>
      <c r="T210" s="32"/>
      <c r="U210" s="252"/>
      <c r="V210" s="32"/>
      <c r="W210" s="33"/>
      <c r="X210" s="32"/>
      <c r="Y210" s="42"/>
      <c r="Z210" s="31"/>
      <c r="AA210" s="42"/>
      <c r="AB210" s="42"/>
      <c r="AC210" s="252"/>
      <c r="AD210" s="32"/>
      <c r="AE210" s="284"/>
      <c r="AF210" s="263"/>
      <c r="AG210" s="31"/>
      <c r="AH210" s="32"/>
      <c r="AI210" s="42"/>
      <c r="AJ210" s="42"/>
    </row>
    <row r="211" spans="1:36" x14ac:dyDescent="0.35">
      <c r="A211" s="274"/>
      <c r="B211" s="275"/>
      <c r="C211" s="276"/>
      <c r="D211" s="274"/>
      <c r="E211" s="274"/>
      <c r="F211" s="274"/>
      <c r="G211" s="274"/>
      <c r="H211" s="274"/>
      <c r="I211" s="274"/>
      <c r="J211" s="274"/>
      <c r="K211" s="33"/>
      <c r="L211" s="33"/>
      <c r="M211" s="32"/>
      <c r="N211" s="32"/>
      <c r="O211" s="32"/>
      <c r="P211" s="33"/>
      <c r="Q211" s="32"/>
      <c r="R211" s="242"/>
      <c r="S211" s="32"/>
      <c r="T211" s="32"/>
      <c r="U211" s="252"/>
      <c r="V211" s="32"/>
      <c r="W211" s="33"/>
      <c r="X211" s="32"/>
      <c r="Y211" s="42"/>
      <c r="Z211" s="31"/>
      <c r="AA211" s="42"/>
      <c r="AB211" s="42"/>
      <c r="AC211" s="252"/>
      <c r="AD211" s="32"/>
      <c r="AE211" s="284"/>
      <c r="AF211" s="263"/>
      <c r="AG211" s="31"/>
      <c r="AH211" s="32"/>
      <c r="AI211" s="42"/>
      <c r="AJ211" s="42"/>
    </row>
    <row r="212" spans="1:36" x14ac:dyDescent="0.35">
      <c r="A212" s="274"/>
      <c r="B212" s="275"/>
      <c r="C212" s="276"/>
      <c r="D212" s="274"/>
      <c r="E212" s="274"/>
      <c r="F212" s="274"/>
      <c r="G212" s="274"/>
      <c r="H212" s="274"/>
      <c r="I212" s="274"/>
      <c r="J212" s="274"/>
      <c r="K212" s="33"/>
      <c r="L212" s="33"/>
      <c r="M212" s="32"/>
      <c r="N212" s="32"/>
      <c r="O212" s="32"/>
      <c r="P212" s="33"/>
      <c r="Q212" s="32"/>
      <c r="R212" s="242"/>
      <c r="S212" s="32"/>
      <c r="T212" s="32"/>
      <c r="U212" s="252"/>
      <c r="V212" s="32"/>
      <c r="W212" s="33"/>
      <c r="X212" s="32"/>
      <c r="Y212" s="42"/>
      <c r="Z212" s="31"/>
      <c r="AA212" s="42"/>
      <c r="AB212" s="42"/>
      <c r="AC212" s="252"/>
      <c r="AD212" s="32"/>
      <c r="AE212" s="284"/>
      <c r="AF212" s="263"/>
      <c r="AG212" s="31"/>
      <c r="AH212" s="32"/>
      <c r="AI212" s="42"/>
      <c r="AJ212" s="42"/>
    </row>
    <row r="213" spans="1:36" x14ac:dyDescent="0.35">
      <c r="A213" s="274"/>
      <c r="B213" s="275"/>
      <c r="C213" s="276"/>
      <c r="D213" s="274"/>
      <c r="E213" s="274"/>
      <c r="F213" s="274"/>
      <c r="G213" s="274"/>
      <c r="H213" s="274"/>
      <c r="I213" s="274"/>
      <c r="J213" s="274"/>
      <c r="K213" s="33"/>
      <c r="L213" s="33"/>
      <c r="M213" s="32"/>
      <c r="N213" s="32"/>
      <c r="O213" s="32"/>
      <c r="P213" s="33"/>
      <c r="Q213" s="32"/>
      <c r="R213" s="242"/>
      <c r="S213" s="32"/>
      <c r="T213" s="32"/>
      <c r="U213" s="252"/>
      <c r="V213" s="32"/>
      <c r="W213" s="33"/>
      <c r="X213" s="32"/>
      <c r="Y213" s="42"/>
      <c r="Z213" s="31"/>
      <c r="AA213" s="42"/>
      <c r="AB213" s="42"/>
      <c r="AC213" s="252"/>
      <c r="AD213" s="32"/>
      <c r="AE213" s="284"/>
      <c r="AF213" s="263"/>
      <c r="AG213" s="31"/>
      <c r="AH213" s="32"/>
      <c r="AI213" s="42"/>
      <c r="AJ213" s="42"/>
    </row>
    <row r="214" spans="1:36" x14ac:dyDescent="0.35">
      <c r="A214" s="274"/>
      <c r="B214" s="275"/>
      <c r="C214" s="276"/>
      <c r="D214" s="274"/>
      <c r="E214" s="274"/>
      <c r="F214" s="274"/>
      <c r="G214" s="274"/>
      <c r="H214" s="274"/>
      <c r="I214" s="274"/>
      <c r="J214" s="274"/>
      <c r="K214" s="33"/>
      <c r="L214" s="33"/>
      <c r="M214" s="32"/>
      <c r="N214" s="32"/>
      <c r="O214" s="32"/>
      <c r="P214" s="33"/>
      <c r="Q214" s="32"/>
      <c r="R214" s="242"/>
      <c r="S214" s="32"/>
      <c r="T214" s="32"/>
      <c r="U214" s="252"/>
      <c r="V214" s="32"/>
      <c r="W214" s="33"/>
      <c r="X214" s="32"/>
      <c r="Y214" s="42"/>
      <c r="Z214" s="31"/>
      <c r="AA214" s="42"/>
      <c r="AB214" s="42"/>
      <c r="AC214" s="252"/>
      <c r="AD214" s="32"/>
      <c r="AE214" s="284"/>
      <c r="AF214" s="263"/>
      <c r="AG214" s="31"/>
      <c r="AH214" s="32"/>
      <c r="AI214" s="42"/>
      <c r="AJ214" s="42"/>
    </row>
    <row r="215" spans="1:36" x14ac:dyDescent="0.35">
      <c r="A215" s="274"/>
      <c r="B215" s="275"/>
      <c r="C215" s="276"/>
      <c r="D215" s="274"/>
      <c r="E215" s="274"/>
      <c r="F215" s="274"/>
      <c r="G215" s="274"/>
      <c r="H215" s="274"/>
      <c r="I215" s="274"/>
      <c r="J215" s="274"/>
      <c r="K215" s="33"/>
      <c r="L215" s="33"/>
      <c r="M215" s="32"/>
      <c r="N215" s="32"/>
      <c r="O215" s="32"/>
      <c r="P215" s="33"/>
      <c r="Q215" s="32"/>
      <c r="R215" s="242"/>
      <c r="S215" s="32"/>
      <c r="T215" s="32"/>
      <c r="U215" s="252"/>
      <c r="V215" s="32"/>
      <c r="W215" s="33"/>
      <c r="X215" s="32"/>
      <c r="Y215" s="42"/>
      <c r="Z215" s="31"/>
      <c r="AA215" s="42"/>
      <c r="AB215" s="42"/>
      <c r="AC215" s="252"/>
      <c r="AD215" s="32"/>
      <c r="AE215" s="284"/>
      <c r="AF215" s="263"/>
      <c r="AG215" s="31"/>
      <c r="AH215" s="32"/>
      <c r="AI215" s="42"/>
      <c r="AJ215" s="42"/>
    </row>
    <row r="216" spans="1:36" x14ac:dyDescent="0.35">
      <c r="A216" s="274"/>
      <c r="B216" s="275"/>
      <c r="C216" s="276"/>
      <c r="D216" s="274"/>
      <c r="E216" s="274"/>
      <c r="F216" s="274"/>
      <c r="G216" s="274"/>
      <c r="H216" s="274"/>
      <c r="I216" s="274"/>
      <c r="J216" s="274"/>
      <c r="K216" s="33"/>
      <c r="L216" s="33"/>
      <c r="M216" s="32"/>
      <c r="N216" s="32"/>
      <c r="O216" s="32"/>
      <c r="P216" s="33"/>
      <c r="Q216" s="32"/>
      <c r="R216" s="242"/>
      <c r="S216" s="32"/>
      <c r="T216" s="32"/>
      <c r="U216" s="252"/>
      <c r="V216" s="32"/>
      <c r="W216" s="33"/>
      <c r="X216" s="32"/>
      <c r="Y216" s="42"/>
      <c r="Z216" s="31"/>
      <c r="AA216" s="42"/>
      <c r="AB216" s="42"/>
      <c r="AC216" s="252"/>
      <c r="AD216" s="32"/>
      <c r="AE216" s="284"/>
      <c r="AF216" s="263"/>
      <c r="AG216" s="31"/>
      <c r="AH216" s="32"/>
      <c r="AI216" s="42"/>
      <c r="AJ216" s="42"/>
    </row>
    <row r="217" spans="1:36" x14ac:dyDescent="0.35">
      <c r="A217" s="274"/>
      <c r="B217" s="275"/>
      <c r="C217" s="276"/>
      <c r="D217" s="274"/>
      <c r="E217" s="274"/>
      <c r="F217" s="274"/>
      <c r="G217" s="274"/>
      <c r="H217" s="274"/>
      <c r="I217" s="274"/>
      <c r="J217" s="274"/>
      <c r="K217" s="33"/>
      <c r="L217" s="33"/>
      <c r="M217" s="32"/>
      <c r="N217" s="32"/>
      <c r="O217" s="32"/>
      <c r="P217" s="33"/>
      <c r="Q217" s="32"/>
      <c r="R217" s="242"/>
      <c r="S217" s="32"/>
      <c r="T217" s="32"/>
      <c r="U217" s="252"/>
      <c r="V217" s="32"/>
      <c r="W217" s="33"/>
      <c r="X217" s="32"/>
      <c r="Y217" s="42"/>
      <c r="Z217" s="31"/>
      <c r="AA217" s="42"/>
      <c r="AB217" s="42"/>
      <c r="AC217" s="252"/>
      <c r="AD217" s="32"/>
      <c r="AE217" s="284"/>
      <c r="AF217" s="263"/>
      <c r="AG217" s="31"/>
      <c r="AH217" s="32"/>
      <c r="AI217" s="42"/>
      <c r="AJ217" s="42"/>
    </row>
    <row r="218" spans="1:36" x14ac:dyDescent="0.35">
      <c r="A218" s="274"/>
      <c r="B218" s="275"/>
      <c r="C218" s="276"/>
      <c r="D218" s="274"/>
      <c r="E218" s="274"/>
      <c r="F218" s="274"/>
      <c r="G218" s="274"/>
      <c r="H218" s="274"/>
      <c r="I218" s="274"/>
      <c r="J218" s="274"/>
      <c r="K218" s="33"/>
      <c r="L218" s="33"/>
      <c r="M218" s="32"/>
      <c r="N218" s="32"/>
      <c r="O218" s="32"/>
      <c r="P218" s="33"/>
      <c r="Q218" s="32"/>
      <c r="R218" s="242"/>
      <c r="S218" s="32"/>
      <c r="T218" s="32"/>
      <c r="U218" s="252"/>
      <c r="V218" s="32"/>
      <c r="W218" s="33"/>
      <c r="X218" s="32"/>
      <c r="Y218" s="42"/>
      <c r="Z218" s="31"/>
      <c r="AA218" s="42"/>
      <c r="AB218" s="42"/>
      <c r="AC218" s="252"/>
      <c r="AD218" s="32"/>
      <c r="AE218" s="284"/>
      <c r="AF218" s="263"/>
      <c r="AG218" s="31"/>
      <c r="AH218" s="32"/>
      <c r="AI218" s="42"/>
      <c r="AJ218" s="42"/>
    </row>
    <row r="219" spans="1:36" x14ac:dyDescent="0.35">
      <c r="A219" s="274"/>
      <c r="B219" s="275"/>
      <c r="C219" s="276"/>
      <c r="D219" s="274"/>
      <c r="E219" s="274"/>
      <c r="F219" s="274"/>
      <c r="G219" s="274"/>
      <c r="H219" s="274"/>
      <c r="I219" s="274"/>
      <c r="J219" s="274"/>
      <c r="K219" s="33"/>
      <c r="L219" s="33"/>
      <c r="M219" s="32"/>
      <c r="N219" s="32"/>
      <c r="O219" s="32"/>
      <c r="P219" s="33"/>
      <c r="Q219" s="32"/>
      <c r="R219" s="242"/>
      <c r="S219" s="32"/>
      <c r="T219" s="32"/>
      <c r="U219" s="252"/>
      <c r="V219" s="32"/>
      <c r="W219" s="33"/>
      <c r="X219" s="32"/>
      <c r="Y219" s="42"/>
      <c r="Z219" s="31"/>
      <c r="AA219" s="42"/>
      <c r="AB219" s="42"/>
      <c r="AC219" s="252"/>
      <c r="AD219" s="32"/>
      <c r="AE219" s="284"/>
      <c r="AF219" s="263"/>
      <c r="AG219" s="31"/>
      <c r="AH219" s="32"/>
      <c r="AI219" s="42"/>
      <c r="AJ219" s="42"/>
    </row>
    <row r="220" spans="1:36" x14ac:dyDescent="0.35">
      <c r="A220" s="274"/>
      <c r="B220" s="275"/>
      <c r="C220" s="276"/>
      <c r="D220" s="274"/>
      <c r="E220" s="274"/>
      <c r="F220" s="274"/>
      <c r="G220" s="274"/>
      <c r="H220" s="274"/>
      <c r="I220" s="274"/>
      <c r="J220" s="274"/>
      <c r="K220" s="33"/>
      <c r="L220" s="33"/>
      <c r="M220" s="32"/>
      <c r="N220" s="32"/>
      <c r="O220" s="32"/>
      <c r="P220" s="33"/>
      <c r="Q220" s="32"/>
      <c r="R220" s="242"/>
      <c r="S220" s="32"/>
      <c r="T220" s="32"/>
      <c r="U220" s="252"/>
      <c r="V220" s="32"/>
      <c r="W220" s="33"/>
      <c r="X220" s="32"/>
      <c r="Y220" s="42"/>
      <c r="Z220" s="31"/>
      <c r="AA220" s="42"/>
      <c r="AB220" s="42"/>
      <c r="AC220" s="252"/>
      <c r="AD220" s="32"/>
      <c r="AE220" s="284"/>
      <c r="AF220" s="263"/>
      <c r="AG220" s="31"/>
      <c r="AH220" s="32"/>
      <c r="AI220" s="42"/>
      <c r="AJ220" s="42"/>
    </row>
    <row r="221" spans="1:36" x14ac:dyDescent="0.35">
      <c r="A221" s="274"/>
      <c r="B221" s="275"/>
      <c r="C221" s="276"/>
      <c r="D221" s="274"/>
      <c r="E221" s="274"/>
      <c r="F221" s="274"/>
      <c r="G221" s="274"/>
      <c r="H221" s="274"/>
      <c r="I221" s="274"/>
      <c r="J221" s="274"/>
      <c r="K221" s="33"/>
      <c r="L221" s="33"/>
      <c r="M221" s="32"/>
      <c r="N221" s="32"/>
      <c r="O221" s="32"/>
      <c r="P221" s="33"/>
      <c r="Q221" s="32"/>
      <c r="R221" s="242"/>
      <c r="S221" s="32"/>
      <c r="T221" s="32"/>
      <c r="U221" s="252"/>
      <c r="V221" s="32"/>
      <c r="W221" s="33"/>
      <c r="X221" s="32"/>
      <c r="Y221" s="42"/>
      <c r="Z221" s="31"/>
      <c r="AA221" s="42"/>
      <c r="AB221" s="42"/>
      <c r="AC221" s="252"/>
      <c r="AD221" s="32"/>
      <c r="AE221" s="284"/>
      <c r="AF221" s="263"/>
      <c r="AG221" s="31"/>
      <c r="AH221" s="32"/>
      <c r="AI221" s="42"/>
      <c r="AJ221" s="42"/>
    </row>
    <row r="222" spans="1:36" x14ac:dyDescent="0.35">
      <c r="A222" s="274"/>
      <c r="B222" s="275"/>
      <c r="C222" s="276"/>
      <c r="D222" s="274"/>
      <c r="E222" s="274"/>
      <c r="F222" s="274"/>
      <c r="G222" s="274"/>
      <c r="H222" s="274"/>
      <c r="I222" s="274"/>
      <c r="J222" s="274"/>
      <c r="K222" s="33"/>
      <c r="L222" s="33"/>
      <c r="M222" s="32"/>
      <c r="N222" s="32"/>
      <c r="O222" s="32"/>
      <c r="P222" s="33"/>
      <c r="Q222" s="32"/>
      <c r="R222" s="242"/>
      <c r="S222" s="32"/>
      <c r="T222" s="32"/>
      <c r="U222" s="252"/>
      <c r="V222" s="32"/>
      <c r="W222" s="33"/>
      <c r="X222" s="32"/>
      <c r="Y222" s="42"/>
      <c r="Z222" s="31"/>
      <c r="AA222" s="42"/>
      <c r="AB222" s="42"/>
      <c r="AC222" s="252"/>
      <c r="AD222" s="32"/>
      <c r="AE222" s="284"/>
      <c r="AF222" s="263"/>
      <c r="AG222" s="31"/>
      <c r="AH222" s="32"/>
      <c r="AI222" s="42"/>
      <c r="AJ222" s="42"/>
    </row>
    <row r="223" spans="1:36" x14ac:dyDescent="0.35">
      <c r="A223" s="274"/>
      <c r="B223" s="275"/>
      <c r="C223" s="276"/>
      <c r="D223" s="274"/>
      <c r="E223" s="274"/>
      <c r="F223" s="274"/>
      <c r="G223" s="274"/>
      <c r="H223" s="274"/>
      <c r="I223" s="274"/>
      <c r="J223" s="274"/>
      <c r="K223" s="33"/>
      <c r="L223" s="33"/>
      <c r="M223" s="32"/>
      <c r="N223" s="32"/>
      <c r="O223" s="32"/>
      <c r="P223" s="33"/>
      <c r="Q223" s="32"/>
      <c r="R223" s="242"/>
      <c r="S223" s="32"/>
      <c r="T223" s="32"/>
      <c r="U223" s="252"/>
      <c r="V223" s="32"/>
      <c r="W223" s="33"/>
      <c r="X223" s="32"/>
      <c r="Y223" s="42"/>
      <c r="Z223" s="31"/>
      <c r="AA223" s="42"/>
      <c r="AB223" s="42"/>
      <c r="AC223" s="252"/>
      <c r="AD223" s="32"/>
      <c r="AE223" s="284"/>
      <c r="AF223" s="263"/>
      <c r="AG223" s="31"/>
      <c r="AH223" s="32"/>
      <c r="AI223" s="42"/>
      <c r="AJ223" s="42"/>
    </row>
    <row r="224" spans="1:36" x14ac:dyDescent="0.35">
      <c r="A224" s="274"/>
      <c r="B224" s="275"/>
      <c r="C224" s="276"/>
      <c r="D224" s="274"/>
      <c r="E224" s="274"/>
      <c r="F224" s="274"/>
      <c r="G224" s="274"/>
      <c r="H224" s="274"/>
      <c r="I224" s="274"/>
      <c r="J224" s="274"/>
      <c r="K224" s="33"/>
      <c r="L224" s="33"/>
      <c r="M224" s="32"/>
      <c r="N224" s="32"/>
      <c r="O224" s="32"/>
      <c r="P224" s="33"/>
      <c r="Q224" s="32"/>
      <c r="R224" s="242"/>
      <c r="S224" s="32"/>
      <c r="T224" s="32"/>
      <c r="U224" s="252"/>
      <c r="V224" s="32"/>
      <c r="W224" s="33"/>
      <c r="X224" s="32"/>
      <c r="Y224" s="42"/>
      <c r="Z224" s="31"/>
      <c r="AA224" s="42"/>
      <c r="AB224" s="42"/>
      <c r="AC224" s="252"/>
      <c r="AD224" s="32"/>
      <c r="AE224" s="284"/>
      <c r="AF224" s="263"/>
      <c r="AG224" s="31"/>
      <c r="AH224" s="32"/>
      <c r="AI224" s="42"/>
      <c r="AJ224" s="42"/>
    </row>
    <row r="225" spans="1:36" x14ac:dyDescent="0.35">
      <c r="A225" s="274"/>
      <c r="B225" s="275"/>
      <c r="C225" s="276"/>
      <c r="D225" s="274"/>
      <c r="E225" s="274"/>
      <c r="F225" s="274"/>
      <c r="G225" s="274"/>
      <c r="H225" s="274"/>
      <c r="I225" s="274"/>
      <c r="J225" s="274"/>
      <c r="K225" s="33"/>
      <c r="L225" s="33"/>
      <c r="M225" s="32"/>
      <c r="N225" s="32"/>
      <c r="O225" s="32"/>
      <c r="P225" s="33"/>
      <c r="Q225" s="32"/>
      <c r="R225" s="242"/>
      <c r="S225" s="32"/>
      <c r="T225" s="32"/>
      <c r="U225" s="252"/>
      <c r="V225" s="32"/>
      <c r="W225" s="33"/>
      <c r="X225" s="32"/>
      <c r="Y225" s="42"/>
      <c r="Z225" s="31"/>
      <c r="AA225" s="42"/>
      <c r="AB225" s="42"/>
      <c r="AC225" s="252"/>
      <c r="AD225" s="32"/>
      <c r="AE225" s="284"/>
      <c r="AF225" s="263"/>
      <c r="AG225" s="31"/>
      <c r="AH225" s="32"/>
      <c r="AI225" s="42"/>
      <c r="AJ225" s="42"/>
    </row>
    <row r="226" spans="1:36" x14ac:dyDescent="0.35">
      <c r="A226" s="274"/>
      <c r="B226" s="275"/>
      <c r="C226" s="276"/>
      <c r="D226" s="274"/>
      <c r="E226" s="274"/>
      <c r="F226" s="274"/>
      <c r="G226" s="274"/>
      <c r="H226" s="274"/>
      <c r="I226" s="274"/>
      <c r="J226" s="274"/>
      <c r="K226" s="33"/>
      <c r="L226" s="33"/>
      <c r="M226" s="32"/>
      <c r="N226" s="32"/>
      <c r="O226" s="32"/>
      <c r="P226" s="33"/>
      <c r="Q226" s="32"/>
      <c r="R226" s="242"/>
      <c r="S226" s="32"/>
      <c r="T226" s="32"/>
      <c r="U226" s="252"/>
      <c r="V226" s="32"/>
      <c r="W226" s="33"/>
      <c r="X226" s="32"/>
      <c r="Y226" s="42"/>
      <c r="Z226" s="31"/>
      <c r="AA226" s="42"/>
      <c r="AB226" s="42"/>
      <c r="AC226" s="252"/>
      <c r="AD226" s="32"/>
      <c r="AE226" s="284"/>
      <c r="AF226" s="263"/>
      <c r="AG226" s="31"/>
      <c r="AH226" s="32"/>
      <c r="AI226" s="42"/>
      <c r="AJ226" s="42"/>
    </row>
    <row r="227" spans="1:36" x14ac:dyDescent="0.35">
      <c r="A227" s="274"/>
      <c r="B227" s="275"/>
      <c r="C227" s="276"/>
      <c r="D227" s="274"/>
      <c r="E227" s="274"/>
      <c r="F227" s="274"/>
      <c r="G227" s="274"/>
      <c r="H227" s="274"/>
      <c r="I227" s="274"/>
      <c r="J227" s="274"/>
      <c r="K227" s="33"/>
      <c r="L227" s="33"/>
      <c r="M227" s="32"/>
      <c r="N227" s="32"/>
      <c r="O227" s="32"/>
      <c r="P227" s="33"/>
      <c r="Q227" s="32"/>
      <c r="R227" s="242"/>
      <c r="S227" s="32"/>
      <c r="T227" s="32"/>
      <c r="U227" s="252"/>
      <c r="V227" s="32"/>
      <c r="W227" s="33"/>
      <c r="X227" s="32"/>
      <c r="Y227" s="42"/>
      <c r="Z227" s="31"/>
      <c r="AA227" s="42"/>
      <c r="AB227" s="42"/>
      <c r="AC227" s="252"/>
      <c r="AD227" s="32"/>
      <c r="AE227" s="284"/>
      <c r="AF227" s="263"/>
      <c r="AG227" s="31"/>
      <c r="AH227" s="32"/>
      <c r="AI227" s="42"/>
      <c r="AJ227" s="42"/>
    </row>
    <row r="228" spans="1:36" x14ac:dyDescent="0.35">
      <c r="A228" s="274"/>
      <c r="B228" s="275"/>
      <c r="C228" s="276"/>
      <c r="D228" s="274"/>
      <c r="E228" s="274"/>
      <c r="F228" s="274"/>
      <c r="G228" s="274"/>
      <c r="H228" s="274"/>
      <c r="I228" s="274"/>
      <c r="J228" s="274"/>
      <c r="K228" s="33"/>
      <c r="L228" s="33"/>
      <c r="M228" s="32"/>
      <c r="N228" s="32"/>
      <c r="O228" s="32"/>
      <c r="P228" s="33"/>
      <c r="Q228" s="32"/>
      <c r="R228" s="242"/>
      <c r="S228" s="32"/>
      <c r="T228" s="32"/>
      <c r="U228" s="252"/>
      <c r="V228" s="32"/>
      <c r="W228" s="33"/>
      <c r="X228" s="32"/>
      <c r="Y228" s="42"/>
      <c r="Z228" s="31"/>
      <c r="AA228" s="42"/>
      <c r="AB228" s="42"/>
      <c r="AC228" s="252"/>
      <c r="AD228" s="32"/>
      <c r="AE228" s="284"/>
      <c r="AF228" s="263"/>
      <c r="AG228" s="31"/>
      <c r="AH228" s="32"/>
      <c r="AI228" s="42"/>
      <c r="AJ228" s="42"/>
    </row>
    <row r="229" spans="1:36" x14ac:dyDescent="0.35">
      <c r="A229" s="274"/>
      <c r="B229" s="275"/>
      <c r="C229" s="276"/>
      <c r="D229" s="274"/>
      <c r="E229" s="274"/>
      <c r="F229" s="274"/>
      <c r="G229" s="274"/>
      <c r="H229" s="274"/>
      <c r="I229" s="274"/>
      <c r="J229" s="274"/>
      <c r="K229" s="33"/>
      <c r="L229" s="33"/>
      <c r="M229" s="32"/>
      <c r="N229" s="32"/>
      <c r="O229" s="32"/>
      <c r="P229" s="33"/>
      <c r="Q229" s="32"/>
      <c r="R229" s="242"/>
      <c r="S229" s="32"/>
      <c r="T229" s="32"/>
      <c r="U229" s="252"/>
      <c r="V229" s="32"/>
      <c r="W229" s="33"/>
      <c r="X229" s="32"/>
      <c r="Y229" s="42"/>
      <c r="Z229" s="31"/>
      <c r="AA229" s="42"/>
      <c r="AB229" s="42"/>
      <c r="AC229" s="252"/>
      <c r="AD229" s="32"/>
      <c r="AE229" s="284"/>
      <c r="AF229" s="263"/>
      <c r="AG229" s="31"/>
      <c r="AH229" s="32"/>
      <c r="AI229" s="42"/>
      <c r="AJ229" s="42"/>
    </row>
    <row r="230" spans="1:36" x14ac:dyDescent="0.35">
      <c r="A230" s="274"/>
      <c r="B230" s="275"/>
      <c r="C230" s="276"/>
      <c r="D230" s="274"/>
      <c r="E230" s="274"/>
      <c r="F230" s="274"/>
      <c r="G230" s="274"/>
      <c r="H230" s="274"/>
      <c r="I230" s="274"/>
      <c r="J230" s="274"/>
      <c r="K230" s="33"/>
      <c r="L230" s="33"/>
      <c r="M230" s="32"/>
      <c r="N230" s="32"/>
      <c r="O230" s="32"/>
      <c r="P230" s="33"/>
      <c r="Q230" s="32"/>
      <c r="R230" s="242"/>
      <c r="S230" s="32"/>
      <c r="T230" s="32"/>
      <c r="U230" s="252"/>
      <c r="V230" s="32"/>
      <c r="W230" s="33"/>
      <c r="X230" s="32"/>
      <c r="Y230" s="42"/>
      <c r="Z230" s="31"/>
      <c r="AA230" s="42"/>
      <c r="AB230" s="42"/>
      <c r="AC230" s="252"/>
      <c r="AD230" s="32"/>
      <c r="AE230" s="284"/>
      <c r="AF230" s="263"/>
      <c r="AG230" s="31"/>
      <c r="AH230" s="32"/>
      <c r="AI230" s="42"/>
      <c r="AJ230" s="42"/>
    </row>
    <row r="231" spans="1:36" x14ac:dyDescent="0.35">
      <c r="A231" s="274"/>
      <c r="B231" s="275"/>
      <c r="C231" s="276"/>
      <c r="D231" s="274"/>
      <c r="E231" s="274"/>
      <c r="F231" s="274"/>
      <c r="G231" s="274"/>
      <c r="H231" s="274"/>
      <c r="I231" s="274"/>
      <c r="J231" s="274"/>
      <c r="K231" s="33"/>
      <c r="L231" s="33"/>
      <c r="M231" s="32"/>
      <c r="N231" s="32"/>
      <c r="O231" s="32"/>
      <c r="P231" s="33"/>
      <c r="Q231" s="32"/>
      <c r="R231" s="242"/>
      <c r="S231" s="32"/>
      <c r="T231" s="32"/>
      <c r="U231" s="252"/>
      <c r="V231" s="32"/>
      <c r="W231" s="33"/>
      <c r="X231" s="32"/>
      <c r="Y231" s="42"/>
      <c r="Z231" s="31"/>
      <c r="AA231" s="42"/>
      <c r="AB231" s="42"/>
      <c r="AC231" s="252"/>
      <c r="AD231" s="32"/>
      <c r="AE231" s="284"/>
      <c r="AF231" s="263"/>
      <c r="AG231" s="31"/>
      <c r="AH231" s="32"/>
      <c r="AI231" s="42"/>
      <c r="AJ231" s="42"/>
    </row>
    <row r="232" spans="1:36" x14ac:dyDescent="0.35">
      <c r="A232" s="274"/>
      <c r="B232" s="275"/>
      <c r="C232" s="276"/>
      <c r="D232" s="274"/>
      <c r="E232" s="274"/>
      <c r="F232" s="274"/>
      <c r="G232" s="274"/>
      <c r="H232" s="274"/>
      <c r="I232" s="274"/>
      <c r="J232" s="274"/>
      <c r="K232" s="33"/>
      <c r="L232" s="33"/>
      <c r="M232" s="32"/>
      <c r="N232" s="32"/>
      <c r="O232" s="32"/>
      <c r="P232" s="33"/>
      <c r="Q232" s="32"/>
      <c r="R232" s="242"/>
      <c r="S232" s="32"/>
      <c r="T232" s="32"/>
      <c r="U232" s="252"/>
      <c r="V232" s="32"/>
      <c r="W232" s="33"/>
      <c r="X232" s="32"/>
      <c r="Y232" s="42"/>
      <c r="Z232" s="31"/>
      <c r="AA232" s="42"/>
      <c r="AB232" s="42"/>
      <c r="AC232" s="252"/>
      <c r="AD232" s="32"/>
      <c r="AE232" s="284"/>
      <c r="AF232" s="263"/>
      <c r="AG232" s="31"/>
      <c r="AH232" s="32"/>
      <c r="AI232" s="42"/>
      <c r="AJ232" s="42"/>
    </row>
    <row r="233" spans="1:36" x14ac:dyDescent="0.35">
      <c r="A233" s="274"/>
      <c r="B233" s="275"/>
      <c r="C233" s="276"/>
      <c r="D233" s="274"/>
      <c r="E233" s="274"/>
      <c r="F233" s="274"/>
      <c r="G233" s="274"/>
      <c r="H233" s="274"/>
      <c r="I233" s="274"/>
      <c r="J233" s="274"/>
      <c r="K233" s="33"/>
      <c r="L233" s="33"/>
      <c r="M233" s="32"/>
      <c r="N233" s="32"/>
      <c r="O233" s="32"/>
      <c r="P233" s="33"/>
      <c r="Q233" s="32"/>
      <c r="R233" s="242"/>
      <c r="S233" s="32"/>
      <c r="T233" s="32"/>
      <c r="U233" s="252"/>
      <c r="V233" s="32"/>
      <c r="W233" s="33"/>
      <c r="X233" s="32"/>
      <c r="Y233" s="42"/>
      <c r="Z233" s="31"/>
      <c r="AA233" s="42"/>
      <c r="AB233" s="42"/>
      <c r="AC233" s="252"/>
      <c r="AD233" s="32"/>
      <c r="AE233" s="284"/>
      <c r="AF233" s="263"/>
      <c r="AG233" s="31"/>
      <c r="AH233" s="32"/>
      <c r="AI233" s="42"/>
      <c r="AJ233" s="42"/>
    </row>
    <row r="234" spans="1:36" x14ac:dyDescent="0.35">
      <c r="A234" s="274"/>
      <c r="B234" s="275"/>
      <c r="C234" s="276"/>
      <c r="D234" s="274"/>
      <c r="E234" s="274"/>
      <c r="F234" s="274"/>
      <c r="G234" s="274"/>
      <c r="H234" s="274"/>
      <c r="I234" s="274"/>
      <c r="J234" s="274"/>
      <c r="K234" s="33"/>
      <c r="L234" s="33"/>
      <c r="M234" s="32"/>
      <c r="N234" s="32"/>
      <c r="O234" s="32"/>
      <c r="P234" s="33"/>
      <c r="Q234" s="32"/>
      <c r="R234" s="242"/>
      <c r="S234" s="32"/>
      <c r="T234" s="32"/>
      <c r="U234" s="252"/>
      <c r="V234" s="32"/>
      <c r="W234" s="33"/>
      <c r="X234" s="32"/>
      <c r="Y234" s="42"/>
      <c r="Z234" s="31"/>
      <c r="AA234" s="42"/>
      <c r="AB234" s="42"/>
      <c r="AC234" s="252"/>
      <c r="AD234" s="32"/>
      <c r="AE234" s="284"/>
      <c r="AF234" s="263"/>
      <c r="AG234" s="31"/>
      <c r="AH234" s="32"/>
      <c r="AI234" s="42"/>
      <c r="AJ234" s="42"/>
    </row>
    <row r="235" spans="1:36" x14ac:dyDescent="0.35">
      <c r="A235" s="274"/>
      <c r="B235" s="275"/>
      <c r="C235" s="276"/>
      <c r="D235" s="274"/>
      <c r="E235" s="274"/>
      <c r="F235" s="274"/>
      <c r="G235" s="274"/>
      <c r="H235" s="274"/>
      <c r="I235" s="274"/>
      <c r="J235" s="274"/>
      <c r="K235" s="33"/>
      <c r="L235" s="33"/>
      <c r="M235" s="32"/>
      <c r="N235" s="32"/>
      <c r="O235" s="32"/>
      <c r="P235" s="33"/>
      <c r="Q235" s="32"/>
      <c r="R235" s="242"/>
      <c r="S235" s="32"/>
      <c r="T235" s="32"/>
      <c r="U235" s="252"/>
      <c r="V235" s="32"/>
      <c r="W235" s="33"/>
      <c r="X235" s="32"/>
      <c r="Y235" s="42"/>
      <c r="Z235" s="31"/>
      <c r="AA235" s="42"/>
      <c r="AB235" s="42"/>
      <c r="AC235" s="252"/>
      <c r="AD235" s="32"/>
      <c r="AE235" s="284"/>
      <c r="AF235" s="263"/>
      <c r="AG235" s="31"/>
      <c r="AH235" s="32"/>
      <c r="AI235" s="42"/>
      <c r="AJ235" s="42"/>
    </row>
    <row r="236" spans="1:36" x14ac:dyDescent="0.35">
      <c r="A236" s="274"/>
      <c r="B236" s="275"/>
      <c r="C236" s="276"/>
      <c r="D236" s="274"/>
      <c r="E236" s="274"/>
      <c r="F236" s="274"/>
      <c r="G236" s="274"/>
      <c r="H236" s="274"/>
      <c r="I236" s="274"/>
      <c r="J236" s="274"/>
      <c r="K236" s="33"/>
      <c r="L236" s="33"/>
      <c r="M236" s="32"/>
      <c r="N236" s="32"/>
      <c r="O236" s="32"/>
      <c r="P236" s="33"/>
      <c r="Q236" s="32"/>
      <c r="R236" s="242"/>
      <c r="S236" s="32"/>
      <c r="T236" s="32"/>
      <c r="U236" s="252"/>
      <c r="V236" s="32"/>
      <c r="W236" s="33"/>
      <c r="X236" s="32"/>
      <c r="Y236" s="42"/>
      <c r="Z236" s="31"/>
      <c r="AA236" s="42"/>
      <c r="AB236" s="42"/>
      <c r="AC236" s="252"/>
      <c r="AD236" s="32"/>
      <c r="AE236" s="284"/>
      <c r="AF236" s="263"/>
      <c r="AG236" s="31"/>
      <c r="AH236" s="32"/>
      <c r="AI236" s="42"/>
      <c r="AJ236" s="42"/>
    </row>
    <row r="237" spans="1:36" x14ac:dyDescent="0.35">
      <c r="A237" s="274"/>
      <c r="B237" s="275"/>
      <c r="C237" s="276"/>
      <c r="D237" s="274"/>
      <c r="E237" s="274"/>
      <c r="F237" s="274"/>
      <c r="G237" s="274"/>
      <c r="H237" s="274"/>
      <c r="I237" s="274"/>
      <c r="J237" s="274"/>
      <c r="K237" s="33"/>
      <c r="L237" s="33"/>
      <c r="M237" s="32"/>
      <c r="N237" s="32"/>
      <c r="O237" s="32"/>
      <c r="P237" s="33"/>
      <c r="Q237" s="32"/>
      <c r="R237" s="242"/>
      <c r="S237" s="32"/>
      <c r="T237" s="32"/>
      <c r="U237" s="252"/>
      <c r="V237" s="32"/>
      <c r="W237" s="33"/>
      <c r="X237" s="32"/>
      <c r="Y237" s="42"/>
      <c r="Z237" s="31"/>
      <c r="AA237" s="42"/>
      <c r="AB237" s="42"/>
      <c r="AC237" s="252"/>
      <c r="AD237" s="32"/>
      <c r="AE237" s="284"/>
      <c r="AF237" s="263"/>
      <c r="AG237" s="31"/>
      <c r="AH237" s="32"/>
      <c r="AI237" s="42"/>
      <c r="AJ237" s="42"/>
    </row>
    <row r="238" spans="1:36" x14ac:dyDescent="0.35">
      <c r="A238" s="274"/>
      <c r="B238" s="275"/>
      <c r="C238" s="276"/>
      <c r="D238" s="274"/>
      <c r="E238" s="274"/>
      <c r="F238" s="274"/>
      <c r="G238" s="274"/>
      <c r="H238" s="274"/>
      <c r="I238" s="274"/>
      <c r="J238" s="274"/>
      <c r="K238" s="33"/>
      <c r="L238" s="33"/>
      <c r="M238" s="32"/>
      <c r="N238" s="32"/>
      <c r="O238" s="32"/>
      <c r="P238" s="33"/>
      <c r="Q238" s="32"/>
      <c r="R238" s="242"/>
      <c r="S238" s="32"/>
      <c r="T238" s="32"/>
      <c r="U238" s="252"/>
      <c r="V238" s="32"/>
      <c r="W238" s="33"/>
      <c r="X238" s="32"/>
      <c r="Y238" s="42"/>
      <c r="Z238" s="31"/>
      <c r="AA238" s="42"/>
      <c r="AB238" s="42"/>
      <c r="AC238" s="252"/>
      <c r="AD238" s="32"/>
      <c r="AE238" s="284"/>
      <c r="AF238" s="263"/>
      <c r="AG238" s="31"/>
      <c r="AH238" s="32"/>
      <c r="AI238" s="42"/>
      <c r="AJ238" s="42"/>
    </row>
    <row r="239" spans="1:36" x14ac:dyDescent="0.35">
      <c r="A239" s="274"/>
      <c r="B239" s="275"/>
      <c r="C239" s="276"/>
      <c r="D239" s="274"/>
      <c r="E239" s="274"/>
      <c r="F239" s="274"/>
      <c r="G239" s="274"/>
      <c r="H239" s="274"/>
      <c r="I239" s="274"/>
      <c r="J239" s="274"/>
      <c r="K239" s="33"/>
      <c r="L239" s="33"/>
      <c r="M239" s="32"/>
      <c r="N239" s="32"/>
      <c r="O239" s="32"/>
      <c r="P239" s="33"/>
      <c r="Q239" s="32"/>
      <c r="R239" s="242"/>
      <c r="S239" s="32"/>
      <c r="T239" s="32"/>
      <c r="U239" s="252"/>
      <c r="V239" s="32"/>
      <c r="W239" s="33"/>
      <c r="X239" s="32"/>
      <c r="Y239" s="42"/>
      <c r="Z239" s="31"/>
      <c r="AA239" s="42"/>
      <c r="AB239" s="42"/>
      <c r="AC239" s="252"/>
      <c r="AD239" s="32"/>
      <c r="AE239" s="284"/>
      <c r="AF239" s="263"/>
      <c r="AG239" s="31"/>
      <c r="AH239" s="32"/>
      <c r="AI239" s="42"/>
      <c r="AJ239" s="42"/>
    </row>
    <row r="240" spans="1:36" x14ac:dyDescent="0.35">
      <c r="A240" s="274"/>
      <c r="B240" s="275"/>
      <c r="C240" s="276"/>
      <c r="D240" s="274"/>
      <c r="E240" s="274"/>
      <c r="F240" s="274"/>
      <c r="G240" s="274"/>
      <c r="H240" s="274"/>
      <c r="I240" s="274"/>
      <c r="J240" s="274"/>
      <c r="K240" s="33"/>
      <c r="L240" s="33"/>
      <c r="M240" s="32"/>
      <c r="N240" s="32"/>
      <c r="O240" s="32"/>
      <c r="P240" s="33"/>
      <c r="Q240" s="32"/>
      <c r="R240" s="242"/>
      <c r="S240" s="32"/>
      <c r="T240" s="32"/>
      <c r="U240" s="252"/>
      <c r="V240" s="32"/>
      <c r="W240" s="33"/>
      <c r="X240" s="32"/>
      <c r="Y240" s="42"/>
      <c r="Z240" s="31"/>
      <c r="AA240" s="42"/>
      <c r="AB240" s="42"/>
      <c r="AC240" s="252"/>
      <c r="AD240" s="32"/>
      <c r="AE240" s="284"/>
      <c r="AF240" s="263"/>
      <c r="AG240" s="31"/>
      <c r="AH240" s="32"/>
      <c r="AI240" s="42"/>
      <c r="AJ240" s="42"/>
    </row>
    <row r="241" spans="1:36" x14ac:dyDescent="0.35">
      <c r="A241" s="274"/>
      <c r="B241" s="275"/>
      <c r="C241" s="276"/>
      <c r="D241" s="274"/>
      <c r="E241" s="274"/>
      <c r="F241" s="274"/>
      <c r="G241" s="274"/>
      <c r="H241" s="274"/>
      <c r="I241" s="274"/>
      <c r="J241" s="274"/>
      <c r="K241" s="33"/>
      <c r="L241" s="33"/>
      <c r="M241" s="32"/>
      <c r="N241" s="32"/>
      <c r="O241" s="32"/>
      <c r="P241" s="33"/>
      <c r="Q241" s="32"/>
      <c r="R241" s="242"/>
      <c r="S241" s="32"/>
      <c r="T241" s="32"/>
      <c r="U241" s="252"/>
      <c r="V241" s="32"/>
      <c r="W241" s="33"/>
      <c r="X241" s="32"/>
      <c r="Y241" s="42"/>
      <c r="Z241" s="31"/>
      <c r="AA241" s="42"/>
      <c r="AB241" s="42"/>
      <c r="AC241" s="252"/>
      <c r="AD241" s="32"/>
      <c r="AE241" s="284"/>
      <c r="AF241" s="263"/>
      <c r="AG241" s="31"/>
      <c r="AH241" s="32"/>
      <c r="AI241" s="42"/>
      <c r="AJ241" s="42"/>
    </row>
    <row r="242" spans="1:36" x14ac:dyDescent="0.35">
      <c r="A242" s="274"/>
      <c r="B242" s="275"/>
      <c r="C242" s="276"/>
      <c r="D242" s="274"/>
      <c r="E242" s="274"/>
      <c r="F242" s="274"/>
      <c r="G242" s="274"/>
      <c r="H242" s="274"/>
      <c r="I242" s="274"/>
      <c r="J242" s="274"/>
      <c r="K242" s="33"/>
      <c r="L242" s="33"/>
      <c r="M242" s="32"/>
      <c r="N242" s="32"/>
      <c r="O242" s="32"/>
      <c r="P242" s="33"/>
      <c r="Q242" s="32"/>
      <c r="R242" s="242"/>
      <c r="S242" s="32"/>
      <c r="T242" s="32"/>
      <c r="U242" s="252"/>
      <c r="V242" s="32"/>
      <c r="W242" s="33"/>
      <c r="X242" s="32"/>
      <c r="Y242" s="42"/>
      <c r="Z242" s="31"/>
      <c r="AA242" s="42"/>
      <c r="AB242" s="42"/>
      <c r="AC242" s="252"/>
      <c r="AD242" s="32"/>
      <c r="AE242" s="284"/>
      <c r="AF242" s="263"/>
      <c r="AG242" s="31"/>
      <c r="AH242" s="32"/>
      <c r="AI242" s="42"/>
      <c r="AJ242" s="42"/>
    </row>
    <row r="243" spans="1:36" x14ac:dyDescent="0.35">
      <c r="A243" s="274"/>
      <c r="B243" s="275"/>
      <c r="C243" s="276"/>
      <c r="D243" s="274"/>
      <c r="E243" s="274"/>
      <c r="F243" s="274"/>
      <c r="G243" s="274"/>
      <c r="H243" s="274"/>
      <c r="I243" s="274"/>
      <c r="J243" s="274"/>
      <c r="K243" s="33"/>
      <c r="L243" s="33"/>
      <c r="M243" s="32"/>
      <c r="N243" s="32"/>
      <c r="O243" s="32"/>
      <c r="P243" s="33"/>
      <c r="Q243" s="32"/>
      <c r="R243" s="242"/>
      <c r="S243" s="32"/>
      <c r="T243" s="32"/>
      <c r="U243" s="252"/>
      <c r="V243" s="32"/>
      <c r="W243" s="33"/>
      <c r="X243" s="32"/>
      <c r="Y243" s="42"/>
      <c r="Z243" s="31"/>
      <c r="AA243" s="42"/>
      <c r="AB243" s="42"/>
      <c r="AC243" s="252"/>
      <c r="AD243" s="32"/>
      <c r="AE243" s="284"/>
      <c r="AF243" s="263"/>
      <c r="AG243" s="31"/>
      <c r="AH243" s="32"/>
      <c r="AI243" s="42"/>
      <c r="AJ243" s="42"/>
    </row>
    <row r="244" spans="1:36" x14ac:dyDescent="0.35">
      <c r="A244" s="274"/>
      <c r="B244" s="275"/>
      <c r="C244" s="276"/>
      <c r="D244" s="274"/>
      <c r="E244" s="274"/>
      <c r="F244" s="274"/>
      <c r="G244" s="274"/>
      <c r="H244" s="274"/>
      <c r="I244" s="274"/>
      <c r="J244" s="274"/>
      <c r="K244" s="33"/>
      <c r="L244" s="33"/>
      <c r="M244" s="32"/>
      <c r="N244" s="32"/>
      <c r="O244" s="32"/>
      <c r="P244" s="33"/>
      <c r="Q244" s="32"/>
      <c r="R244" s="242"/>
      <c r="S244" s="32"/>
      <c r="T244" s="32"/>
      <c r="U244" s="252"/>
      <c r="V244" s="32"/>
      <c r="W244" s="33"/>
      <c r="X244" s="32"/>
      <c r="Y244" s="42"/>
      <c r="Z244" s="31"/>
      <c r="AA244" s="42"/>
      <c r="AB244" s="42"/>
      <c r="AC244" s="252"/>
      <c r="AD244" s="32"/>
      <c r="AE244" s="284"/>
      <c r="AF244" s="263"/>
      <c r="AG244" s="31"/>
      <c r="AH244" s="32"/>
      <c r="AI244" s="42"/>
      <c r="AJ244" s="42"/>
    </row>
    <row r="245" spans="1:36" x14ac:dyDescent="0.35">
      <c r="A245" s="274"/>
      <c r="B245" s="275"/>
      <c r="C245" s="276"/>
      <c r="D245" s="274"/>
      <c r="E245" s="274"/>
      <c r="F245" s="274"/>
      <c r="G245" s="274"/>
      <c r="H245" s="274"/>
      <c r="I245" s="274"/>
      <c r="J245" s="274"/>
      <c r="K245" s="33"/>
      <c r="L245" s="33"/>
      <c r="M245" s="32"/>
      <c r="N245" s="32"/>
      <c r="O245" s="32"/>
      <c r="P245" s="33"/>
      <c r="Q245" s="32"/>
      <c r="R245" s="242"/>
      <c r="S245" s="32"/>
      <c r="T245" s="32"/>
      <c r="U245" s="252"/>
      <c r="V245" s="32"/>
      <c r="W245" s="33"/>
      <c r="X245" s="32"/>
      <c r="Y245" s="42"/>
      <c r="Z245" s="31"/>
      <c r="AA245" s="42"/>
      <c r="AB245" s="42"/>
      <c r="AC245" s="252"/>
      <c r="AD245" s="32"/>
      <c r="AE245" s="284"/>
      <c r="AF245" s="263"/>
      <c r="AG245" s="31"/>
      <c r="AH245" s="32"/>
      <c r="AI245" s="42"/>
      <c r="AJ245" s="42"/>
    </row>
    <row r="246" spans="1:36" x14ac:dyDescent="0.35">
      <c r="A246" s="274"/>
      <c r="B246" s="275"/>
      <c r="C246" s="276"/>
      <c r="D246" s="274"/>
      <c r="E246" s="274"/>
      <c r="F246" s="274"/>
      <c r="G246" s="274"/>
      <c r="H246" s="274"/>
      <c r="I246" s="274"/>
      <c r="J246" s="274"/>
      <c r="K246" s="33"/>
      <c r="L246" s="33"/>
      <c r="M246" s="32"/>
      <c r="N246" s="32"/>
      <c r="O246" s="32"/>
      <c r="P246" s="33"/>
      <c r="Q246" s="32"/>
      <c r="R246" s="242"/>
      <c r="S246" s="32"/>
      <c r="T246" s="32"/>
      <c r="U246" s="252"/>
      <c r="V246" s="32"/>
      <c r="W246" s="33"/>
      <c r="X246" s="32"/>
      <c r="Y246" s="42"/>
      <c r="Z246" s="31"/>
      <c r="AA246" s="42"/>
      <c r="AB246" s="42"/>
      <c r="AC246" s="252"/>
      <c r="AD246" s="32"/>
      <c r="AE246" s="284"/>
      <c r="AF246" s="263"/>
      <c r="AG246" s="31"/>
      <c r="AH246" s="32"/>
      <c r="AI246" s="42"/>
      <c r="AJ246" s="42"/>
    </row>
    <row r="247" spans="1:36" x14ac:dyDescent="0.35">
      <c r="A247" s="274"/>
      <c r="B247" s="275"/>
      <c r="C247" s="276"/>
      <c r="D247" s="274"/>
      <c r="E247" s="274"/>
      <c r="F247" s="274"/>
      <c r="G247" s="274"/>
      <c r="H247" s="274"/>
      <c r="I247" s="274"/>
      <c r="J247" s="274"/>
      <c r="K247" s="33"/>
      <c r="L247" s="33"/>
      <c r="M247" s="32"/>
      <c r="N247" s="32"/>
      <c r="O247" s="32"/>
      <c r="P247" s="33"/>
      <c r="Q247" s="32"/>
      <c r="R247" s="242"/>
      <c r="S247" s="32"/>
      <c r="T247" s="32"/>
      <c r="U247" s="252"/>
      <c r="V247" s="32"/>
      <c r="W247" s="33"/>
      <c r="X247" s="32"/>
      <c r="Y247" s="42"/>
      <c r="Z247" s="31"/>
      <c r="AA247" s="42"/>
      <c r="AB247" s="42"/>
      <c r="AC247" s="252"/>
      <c r="AD247" s="32"/>
      <c r="AE247" s="284"/>
      <c r="AF247" s="263"/>
      <c r="AG247" s="31"/>
      <c r="AH247" s="32"/>
      <c r="AI247" s="42"/>
      <c r="AJ247" s="42"/>
    </row>
    <row r="248" spans="1:36" x14ac:dyDescent="0.35">
      <c r="A248" s="274"/>
      <c r="B248" s="275"/>
      <c r="C248" s="276"/>
      <c r="D248" s="274"/>
      <c r="E248" s="274"/>
      <c r="F248" s="274"/>
      <c r="G248" s="274"/>
      <c r="H248" s="274"/>
      <c r="I248" s="274"/>
      <c r="J248" s="274"/>
      <c r="K248" s="33"/>
      <c r="L248" s="33"/>
      <c r="M248" s="32"/>
      <c r="N248" s="32"/>
      <c r="O248" s="32"/>
      <c r="P248" s="33"/>
      <c r="Q248" s="32"/>
      <c r="R248" s="242"/>
      <c r="S248" s="32"/>
      <c r="T248" s="32"/>
      <c r="U248" s="252"/>
      <c r="V248" s="32"/>
      <c r="W248" s="33"/>
      <c r="X248" s="32"/>
      <c r="Y248" s="42"/>
      <c r="Z248" s="31"/>
      <c r="AA248" s="42"/>
      <c r="AB248" s="42"/>
      <c r="AC248" s="252"/>
      <c r="AD248" s="32"/>
      <c r="AE248" s="284"/>
      <c r="AF248" s="263"/>
      <c r="AG248" s="31"/>
      <c r="AH248" s="32"/>
      <c r="AI248" s="42"/>
      <c r="AJ248" s="42"/>
    </row>
    <row r="249" spans="1:36" x14ac:dyDescent="0.35">
      <c r="A249" s="274"/>
      <c r="B249" s="275"/>
      <c r="C249" s="276"/>
      <c r="D249" s="274"/>
      <c r="E249" s="274"/>
      <c r="F249" s="274"/>
      <c r="G249" s="274"/>
      <c r="H249" s="274"/>
      <c r="I249" s="274"/>
      <c r="J249" s="274"/>
      <c r="K249" s="33"/>
      <c r="L249" s="33"/>
      <c r="M249" s="32"/>
      <c r="N249" s="32"/>
      <c r="O249" s="32"/>
      <c r="P249" s="33"/>
      <c r="Q249" s="32"/>
      <c r="R249" s="242"/>
      <c r="S249" s="32"/>
      <c r="T249" s="32"/>
      <c r="U249" s="252"/>
      <c r="V249" s="32"/>
      <c r="W249" s="33"/>
      <c r="X249" s="32"/>
      <c r="Y249" s="42"/>
      <c r="Z249" s="31"/>
      <c r="AA249" s="42"/>
      <c r="AB249" s="42"/>
      <c r="AC249" s="252"/>
      <c r="AD249" s="32"/>
      <c r="AE249" s="284"/>
      <c r="AF249" s="263"/>
      <c r="AG249" s="31"/>
      <c r="AH249" s="32"/>
      <c r="AI249" s="42"/>
      <c r="AJ249" s="42"/>
    </row>
    <row r="250" spans="1:36" x14ac:dyDescent="0.35">
      <c r="A250" s="274"/>
      <c r="B250" s="275"/>
      <c r="C250" s="276"/>
      <c r="D250" s="274"/>
      <c r="E250" s="274"/>
      <c r="F250" s="274"/>
      <c r="G250" s="274"/>
      <c r="H250" s="274"/>
      <c r="I250" s="274"/>
      <c r="J250" s="274"/>
      <c r="K250" s="33"/>
      <c r="L250" s="33"/>
      <c r="M250" s="32"/>
      <c r="N250" s="32"/>
      <c r="O250" s="32"/>
      <c r="P250" s="33"/>
      <c r="Q250" s="32"/>
      <c r="R250" s="242"/>
      <c r="S250" s="32"/>
      <c r="T250" s="32"/>
      <c r="U250" s="252"/>
      <c r="V250" s="32"/>
      <c r="W250" s="33"/>
      <c r="X250" s="32"/>
      <c r="Y250" s="42"/>
      <c r="Z250" s="31"/>
      <c r="AA250" s="42"/>
      <c r="AB250" s="42"/>
      <c r="AC250" s="252"/>
      <c r="AD250" s="32"/>
      <c r="AE250" s="284"/>
      <c r="AF250" s="263"/>
      <c r="AG250" s="31"/>
      <c r="AH250" s="32"/>
      <c r="AI250" s="42"/>
      <c r="AJ250" s="42"/>
    </row>
    <row r="251" spans="1:36" x14ac:dyDescent="0.35">
      <c r="A251" s="274"/>
      <c r="B251" s="275"/>
      <c r="C251" s="276"/>
      <c r="D251" s="274"/>
      <c r="E251" s="274"/>
      <c r="F251" s="274"/>
      <c r="G251" s="274"/>
      <c r="H251" s="274"/>
      <c r="I251" s="274"/>
      <c r="J251" s="274"/>
      <c r="K251" s="33"/>
      <c r="L251" s="33"/>
      <c r="M251" s="32"/>
      <c r="N251" s="32"/>
      <c r="O251" s="32"/>
      <c r="P251" s="33"/>
      <c r="Q251" s="32"/>
      <c r="R251" s="242"/>
      <c r="S251" s="32"/>
      <c r="T251" s="32"/>
      <c r="U251" s="252"/>
      <c r="V251" s="32"/>
      <c r="W251" s="33"/>
      <c r="X251" s="32"/>
      <c r="Y251" s="42"/>
      <c r="Z251" s="31"/>
      <c r="AA251" s="42"/>
      <c r="AB251" s="42"/>
      <c r="AC251" s="252"/>
      <c r="AD251" s="32"/>
      <c r="AE251" s="284"/>
      <c r="AF251" s="263"/>
      <c r="AG251" s="31"/>
      <c r="AH251" s="32"/>
      <c r="AI251" s="42"/>
      <c r="AJ251" s="42"/>
    </row>
    <row r="252" spans="1:36" x14ac:dyDescent="0.35">
      <c r="A252" s="274"/>
      <c r="B252" s="275"/>
      <c r="C252" s="276"/>
      <c r="D252" s="274"/>
      <c r="E252" s="274"/>
      <c r="F252" s="274"/>
      <c r="G252" s="274"/>
      <c r="H252" s="274"/>
      <c r="I252" s="274"/>
      <c r="J252" s="274"/>
      <c r="K252" s="33"/>
      <c r="L252" s="33"/>
      <c r="M252" s="32"/>
      <c r="N252" s="32"/>
      <c r="O252" s="32"/>
      <c r="P252" s="33"/>
      <c r="Q252" s="32"/>
      <c r="R252" s="242"/>
      <c r="S252" s="32"/>
      <c r="T252" s="32"/>
      <c r="U252" s="252"/>
      <c r="V252" s="32"/>
      <c r="W252" s="33"/>
      <c r="X252" s="32"/>
      <c r="Y252" s="42"/>
      <c r="Z252" s="31"/>
      <c r="AA252" s="42"/>
      <c r="AB252" s="42"/>
      <c r="AC252" s="252"/>
      <c r="AD252" s="32"/>
      <c r="AE252" s="284"/>
      <c r="AF252" s="263"/>
      <c r="AG252" s="31"/>
      <c r="AH252" s="32"/>
      <c r="AI252" s="42"/>
      <c r="AJ252" s="42"/>
    </row>
    <row r="253" spans="1:36" x14ac:dyDescent="0.35">
      <c r="A253" s="274"/>
      <c r="B253" s="275"/>
      <c r="C253" s="276"/>
      <c r="D253" s="274"/>
      <c r="E253" s="274"/>
      <c r="F253" s="274"/>
      <c r="G253" s="274"/>
      <c r="H253" s="274"/>
      <c r="I253" s="274"/>
      <c r="J253" s="274"/>
      <c r="K253" s="33"/>
      <c r="L253" s="33"/>
      <c r="M253" s="32"/>
      <c r="N253" s="32"/>
      <c r="O253" s="32"/>
      <c r="P253" s="33"/>
      <c r="Q253" s="32"/>
      <c r="R253" s="242"/>
      <c r="S253" s="32"/>
      <c r="T253" s="32"/>
      <c r="U253" s="252"/>
      <c r="V253" s="32"/>
      <c r="W253" s="33"/>
      <c r="X253" s="32"/>
      <c r="Y253" s="42"/>
      <c r="Z253" s="31"/>
      <c r="AA253" s="42"/>
      <c r="AB253" s="42"/>
      <c r="AC253" s="252"/>
      <c r="AD253" s="32"/>
      <c r="AE253" s="284"/>
      <c r="AF253" s="263"/>
      <c r="AG253" s="31"/>
      <c r="AH253" s="32"/>
      <c r="AI253" s="42"/>
      <c r="AJ253" s="42"/>
    </row>
    <row r="254" spans="1:36" x14ac:dyDescent="0.35">
      <c r="A254" s="274"/>
      <c r="B254" s="275"/>
      <c r="C254" s="276"/>
      <c r="D254" s="274"/>
      <c r="E254" s="274"/>
      <c r="F254" s="274"/>
      <c r="G254" s="274"/>
      <c r="H254" s="274"/>
      <c r="I254" s="274"/>
      <c r="J254" s="274"/>
      <c r="K254" s="33"/>
      <c r="L254" s="33"/>
      <c r="M254" s="32"/>
      <c r="N254" s="32"/>
      <c r="O254" s="32"/>
      <c r="P254" s="33"/>
      <c r="Q254" s="32"/>
      <c r="R254" s="242"/>
      <c r="S254" s="32"/>
      <c r="T254" s="32"/>
      <c r="U254" s="252"/>
      <c r="V254" s="32"/>
      <c r="W254" s="33"/>
      <c r="X254" s="32"/>
      <c r="Y254" s="42"/>
      <c r="Z254" s="31"/>
      <c r="AA254" s="42"/>
      <c r="AB254" s="42"/>
      <c r="AC254" s="252"/>
      <c r="AD254" s="32"/>
      <c r="AE254" s="284"/>
      <c r="AF254" s="263"/>
      <c r="AG254" s="31"/>
      <c r="AH254" s="32"/>
      <c r="AI254" s="42"/>
      <c r="AJ254" s="42"/>
    </row>
    <row r="255" spans="1:36" x14ac:dyDescent="0.35">
      <c r="A255" s="274"/>
      <c r="B255" s="275"/>
      <c r="C255" s="276"/>
      <c r="D255" s="274"/>
      <c r="E255" s="274"/>
      <c r="F255" s="274"/>
      <c r="G255" s="274"/>
      <c r="H255" s="274"/>
      <c r="I255" s="274"/>
      <c r="J255" s="274"/>
      <c r="K255" s="33"/>
      <c r="L255" s="33"/>
      <c r="M255" s="32"/>
      <c r="N255" s="32"/>
      <c r="O255" s="32"/>
      <c r="P255" s="33"/>
      <c r="Q255" s="32"/>
      <c r="R255" s="242"/>
      <c r="S255" s="32"/>
      <c r="T255" s="32"/>
      <c r="U255" s="252"/>
      <c r="V255" s="32"/>
      <c r="W255" s="33"/>
      <c r="X255" s="32"/>
      <c r="Y255" s="42"/>
      <c r="Z255" s="31"/>
      <c r="AA255" s="42"/>
      <c r="AB255" s="42"/>
      <c r="AC255" s="252"/>
      <c r="AD255" s="32"/>
      <c r="AE255" s="284"/>
      <c r="AF255" s="263"/>
      <c r="AG255" s="31"/>
      <c r="AH255" s="32"/>
      <c r="AI255" s="42"/>
      <c r="AJ255" s="42"/>
    </row>
    <row r="256" spans="1:36" x14ac:dyDescent="0.35">
      <c r="A256" s="274"/>
      <c r="B256" s="275"/>
      <c r="C256" s="276"/>
      <c r="D256" s="274"/>
      <c r="E256" s="274"/>
      <c r="F256" s="274"/>
      <c r="G256" s="274"/>
      <c r="H256" s="274"/>
      <c r="I256" s="274"/>
      <c r="J256" s="274"/>
      <c r="K256" s="33"/>
      <c r="L256" s="33"/>
      <c r="M256" s="32"/>
      <c r="N256" s="32"/>
      <c r="O256" s="32"/>
      <c r="P256" s="33"/>
      <c r="Q256" s="32"/>
      <c r="R256" s="242"/>
      <c r="S256" s="32"/>
      <c r="T256" s="32"/>
      <c r="U256" s="252"/>
      <c r="V256" s="32"/>
      <c r="W256" s="33"/>
      <c r="X256" s="32"/>
      <c r="Y256" s="42"/>
      <c r="Z256" s="31"/>
      <c r="AA256" s="42"/>
      <c r="AB256" s="42"/>
      <c r="AC256" s="252"/>
      <c r="AD256" s="32"/>
      <c r="AE256" s="284"/>
      <c r="AF256" s="263"/>
      <c r="AG256" s="31"/>
      <c r="AH256" s="32"/>
      <c r="AI256" s="42"/>
      <c r="AJ256" s="42"/>
    </row>
    <row r="257" spans="1:36" x14ac:dyDescent="0.35">
      <c r="A257" s="274"/>
      <c r="B257" s="275"/>
      <c r="C257" s="276"/>
      <c r="D257" s="274"/>
      <c r="E257" s="274"/>
      <c r="F257" s="274"/>
      <c r="G257" s="274"/>
      <c r="H257" s="274"/>
      <c r="I257" s="274"/>
      <c r="J257" s="274"/>
      <c r="K257" s="33"/>
      <c r="L257" s="33"/>
      <c r="M257" s="32"/>
      <c r="N257" s="32"/>
      <c r="O257" s="32"/>
      <c r="P257" s="33"/>
      <c r="Q257" s="32"/>
      <c r="R257" s="242"/>
      <c r="S257" s="32"/>
      <c r="T257" s="32"/>
      <c r="U257" s="252"/>
      <c r="V257" s="32"/>
      <c r="W257" s="33"/>
      <c r="X257" s="32"/>
      <c r="Y257" s="42"/>
      <c r="Z257" s="31"/>
      <c r="AA257" s="42"/>
      <c r="AB257" s="42"/>
      <c r="AC257" s="252"/>
      <c r="AD257" s="32"/>
      <c r="AE257" s="284"/>
      <c r="AF257" s="263"/>
      <c r="AG257" s="31"/>
      <c r="AH257" s="32"/>
      <c r="AI257" s="42"/>
      <c r="AJ257" s="42"/>
    </row>
    <row r="258" spans="1:36" x14ac:dyDescent="0.35">
      <c r="A258" s="274"/>
      <c r="B258" s="275"/>
      <c r="C258" s="276"/>
      <c r="D258" s="274"/>
      <c r="E258" s="274"/>
      <c r="F258" s="274"/>
      <c r="G258" s="274"/>
      <c r="H258" s="274"/>
      <c r="I258" s="274"/>
      <c r="J258" s="274"/>
      <c r="K258" s="33"/>
      <c r="L258" s="33"/>
      <c r="M258" s="32"/>
      <c r="N258" s="32"/>
      <c r="O258" s="32"/>
      <c r="P258" s="33"/>
      <c r="Q258" s="32"/>
      <c r="R258" s="242"/>
      <c r="S258" s="32"/>
      <c r="T258" s="32"/>
      <c r="U258" s="252"/>
      <c r="V258" s="32"/>
      <c r="W258" s="33"/>
      <c r="X258" s="32"/>
      <c r="Y258" s="42"/>
      <c r="Z258" s="31"/>
      <c r="AA258" s="42"/>
      <c r="AB258" s="42"/>
      <c r="AC258" s="252"/>
      <c r="AD258" s="32"/>
      <c r="AE258" s="284"/>
      <c r="AF258" s="263"/>
      <c r="AG258" s="31"/>
      <c r="AH258" s="32"/>
      <c r="AI258" s="42"/>
      <c r="AJ258" s="42"/>
    </row>
    <row r="259" spans="1:36" x14ac:dyDescent="0.35">
      <c r="A259" s="274"/>
      <c r="B259" s="275"/>
      <c r="C259" s="276"/>
      <c r="D259" s="274"/>
      <c r="E259" s="274"/>
      <c r="F259" s="274"/>
      <c r="G259" s="274"/>
      <c r="H259" s="274"/>
      <c r="I259" s="274"/>
      <c r="J259" s="274"/>
      <c r="K259" s="33"/>
      <c r="L259" s="33"/>
      <c r="M259" s="32"/>
      <c r="N259" s="32"/>
      <c r="O259" s="32"/>
      <c r="P259" s="33"/>
      <c r="Q259" s="32"/>
      <c r="R259" s="242"/>
      <c r="S259" s="32"/>
      <c r="T259" s="32"/>
      <c r="U259" s="252"/>
      <c r="V259" s="32"/>
      <c r="W259" s="33"/>
      <c r="X259" s="32"/>
      <c r="Y259" s="42"/>
      <c r="Z259" s="31"/>
      <c r="AA259" s="42"/>
      <c r="AB259" s="42"/>
      <c r="AC259" s="252"/>
      <c r="AD259" s="32"/>
      <c r="AE259" s="284"/>
      <c r="AF259" s="263"/>
      <c r="AG259" s="31"/>
      <c r="AH259" s="32"/>
      <c r="AI259" s="42"/>
      <c r="AJ259" s="42"/>
    </row>
    <row r="260" spans="1:36" x14ac:dyDescent="0.35">
      <c r="A260" s="274"/>
      <c r="B260" s="275"/>
      <c r="C260" s="276"/>
      <c r="D260" s="274"/>
      <c r="E260" s="274"/>
      <c r="F260" s="274"/>
      <c r="G260" s="274"/>
      <c r="H260" s="274"/>
      <c r="I260" s="274"/>
      <c r="J260" s="274"/>
      <c r="K260" s="33"/>
      <c r="L260" s="33"/>
      <c r="M260" s="32"/>
      <c r="N260" s="32"/>
      <c r="O260" s="32"/>
      <c r="P260" s="33"/>
      <c r="Q260" s="32"/>
      <c r="R260" s="242"/>
      <c r="S260" s="32"/>
      <c r="T260" s="32"/>
      <c r="U260" s="252"/>
      <c r="V260" s="32"/>
      <c r="W260" s="33"/>
      <c r="X260" s="32"/>
      <c r="Y260" s="42"/>
      <c r="Z260" s="31"/>
      <c r="AA260" s="42"/>
      <c r="AB260" s="42"/>
      <c r="AC260" s="252"/>
      <c r="AD260" s="32"/>
      <c r="AE260" s="284"/>
      <c r="AF260" s="263"/>
      <c r="AG260" s="31"/>
      <c r="AH260" s="32"/>
      <c r="AI260" s="42"/>
      <c r="AJ260" s="42"/>
    </row>
    <row r="261" spans="1:36" x14ac:dyDescent="0.35">
      <c r="A261" s="274"/>
      <c r="B261" s="275"/>
      <c r="C261" s="276"/>
      <c r="D261" s="274"/>
      <c r="E261" s="274"/>
      <c r="F261" s="274"/>
      <c r="G261" s="274"/>
      <c r="H261" s="274"/>
      <c r="I261" s="274"/>
      <c r="J261" s="274"/>
      <c r="K261" s="33"/>
      <c r="L261" s="33"/>
      <c r="M261" s="32"/>
      <c r="N261" s="32"/>
      <c r="O261" s="32"/>
      <c r="P261" s="33"/>
      <c r="Q261" s="32"/>
      <c r="R261" s="242"/>
      <c r="S261" s="32"/>
      <c r="T261" s="32"/>
      <c r="U261" s="252"/>
      <c r="V261" s="32"/>
      <c r="W261" s="33"/>
      <c r="X261" s="32"/>
      <c r="Y261" s="42"/>
      <c r="Z261" s="31"/>
      <c r="AA261" s="42"/>
      <c r="AB261" s="42"/>
      <c r="AC261" s="252"/>
      <c r="AD261" s="32"/>
      <c r="AE261" s="284"/>
      <c r="AF261" s="263"/>
      <c r="AG261" s="31"/>
      <c r="AH261" s="32"/>
      <c r="AI261" s="42"/>
      <c r="AJ261" s="42"/>
    </row>
    <row r="262" spans="1:36" x14ac:dyDescent="0.35">
      <c r="A262" s="274"/>
      <c r="B262" s="275"/>
      <c r="C262" s="276"/>
      <c r="D262" s="274"/>
      <c r="E262" s="274"/>
      <c r="F262" s="274"/>
      <c r="G262" s="274"/>
      <c r="H262" s="274"/>
      <c r="I262" s="274"/>
      <c r="J262" s="274"/>
      <c r="K262" s="33"/>
      <c r="L262" s="33"/>
      <c r="M262" s="32"/>
      <c r="N262" s="32"/>
      <c r="O262" s="32"/>
      <c r="P262" s="33"/>
      <c r="Q262" s="32"/>
      <c r="R262" s="242"/>
      <c r="S262" s="32"/>
      <c r="T262" s="32"/>
      <c r="U262" s="252"/>
      <c r="V262" s="32"/>
      <c r="W262" s="33"/>
      <c r="X262" s="32"/>
      <c r="Y262" s="42"/>
      <c r="Z262" s="31"/>
      <c r="AA262" s="42"/>
      <c r="AB262" s="42"/>
      <c r="AC262" s="252"/>
      <c r="AD262" s="32"/>
      <c r="AE262" s="284"/>
      <c r="AF262" s="263"/>
      <c r="AG262" s="31"/>
      <c r="AH262" s="32"/>
      <c r="AI262" s="42"/>
      <c r="AJ262" s="42"/>
    </row>
    <row r="263" spans="1:36" x14ac:dyDescent="0.35">
      <c r="A263" s="274"/>
      <c r="B263" s="275"/>
      <c r="C263" s="276"/>
      <c r="D263" s="274"/>
      <c r="E263" s="274"/>
      <c r="F263" s="274"/>
      <c r="G263" s="274"/>
      <c r="H263" s="274"/>
      <c r="I263" s="274"/>
      <c r="J263" s="274"/>
      <c r="K263" s="33"/>
      <c r="L263" s="33"/>
      <c r="M263" s="32"/>
      <c r="N263" s="32"/>
      <c r="O263" s="32"/>
      <c r="P263" s="33"/>
      <c r="Q263" s="32"/>
      <c r="R263" s="242"/>
      <c r="S263" s="32"/>
      <c r="T263" s="32"/>
      <c r="U263" s="252"/>
      <c r="V263" s="32"/>
      <c r="W263" s="33"/>
      <c r="X263" s="32"/>
      <c r="Y263" s="42"/>
      <c r="Z263" s="31"/>
      <c r="AA263" s="42"/>
      <c r="AB263" s="42"/>
      <c r="AC263" s="252"/>
      <c r="AD263" s="32"/>
      <c r="AE263" s="284"/>
      <c r="AF263" s="263"/>
      <c r="AG263" s="31"/>
      <c r="AH263" s="32"/>
      <c r="AI263" s="42"/>
      <c r="AJ263" s="42"/>
    </row>
    <row r="264" spans="1:36" x14ac:dyDescent="0.35">
      <c r="A264" s="274"/>
      <c r="B264" s="275"/>
      <c r="C264" s="276"/>
      <c r="D264" s="274"/>
      <c r="E264" s="274"/>
      <c r="F264" s="274"/>
      <c r="G264" s="274"/>
      <c r="H264" s="274"/>
      <c r="I264" s="274"/>
      <c r="J264" s="274"/>
      <c r="K264" s="33"/>
      <c r="L264" s="33"/>
      <c r="M264" s="32"/>
      <c r="N264" s="32"/>
      <c r="O264" s="32"/>
      <c r="P264" s="33"/>
      <c r="Q264" s="32"/>
      <c r="R264" s="242"/>
      <c r="S264" s="32"/>
      <c r="T264" s="32"/>
      <c r="U264" s="252"/>
      <c r="V264" s="32"/>
      <c r="W264" s="33"/>
      <c r="X264" s="32"/>
      <c r="Y264" s="42"/>
      <c r="Z264" s="31"/>
      <c r="AA264" s="42"/>
      <c r="AB264" s="42"/>
      <c r="AC264" s="252"/>
      <c r="AD264" s="32"/>
      <c r="AE264" s="284"/>
      <c r="AF264" s="263"/>
      <c r="AG264" s="31"/>
      <c r="AH264" s="32"/>
      <c r="AI264" s="42"/>
      <c r="AJ264" s="42"/>
    </row>
    <row r="265" spans="1:36" x14ac:dyDescent="0.35">
      <c r="A265" s="274"/>
      <c r="B265" s="275"/>
      <c r="C265" s="276"/>
      <c r="D265" s="274"/>
      <c r="E265" s="274"/>
      <c r="F265" s="274"/>
      <c r="G265" s="274"/>
      <c r="H265" s="274"/>
      <c r="I265" s="274"/>
      <c r="J265" s="274"/>
      <c r="K265" s="33"/>
      <c r="L265" s="33"/>
      <c r="M265" s="32"/>
      <c r="N265" s="32"/>
      <c r="O265" s="32"/>
      <c r="P265" s="33"/>
      <c r="Q265" s="32"/>
      <c r="R265" s="242"/>
      <c r="S265" s="32"/>
      <c r="T265" s="32"/>
      <c r="U265" s="252"/>
      <c r="V265" s="32"/>
      <c r="W265" s="33"/>
      <c r="X265" s="32"/>
      <c r="Y265" s="42"/>
      <c r="Z265" s="31"/>
      <c r="AA265" s="42"/>
      <c r="AB265" s="42"/>
      <c r="AC265" s="252"/>
      <c r="AD265" s="32"/>
      <c r="AE265" s="284"/>
      <c r="AF265" s="263"/>
      <c r="AG265" s="31"/>
      <c r="AH265" s="32"/>
      <c r="AI265" s="42"/>
      <c r="AJ265" s="42"/>
    </row>
    <row r="266" spans="1:36" x14ac:dyDescent="0.35">
      <c r="A266" s="274"/>
      <c r="B266" s="275"/>
      <c r="C266" s="276"/>
      <c r="D266" s="274"/>
      <c r="E266" s="274"/>
      <c r="F266" s="274"/>
      <c r="G266" s="274"/>
      <c r="H266" s="274"/>
      <c r="I266" s="274"/>
      <c r="J266" s="274"/>
      <c r="K266" s="33"/>
      <c r="L266" s="33"/>
      <c r="M266" s="32"/>
      <c r="N266" s="32"/>
      <c r="O266" s="32"/>
      <c r="P266" s="33"/>
      <c r="Q266" s="32"/>
      <c r="R266" s="242"/>
      <c r="S266" s="32"/>
      <c r="T266" s="32"/>
      <c r="U266" s="252"/>
      <c r="V266" s="32"/>
      <c r="W266" s="33"/>
      <c r="X266" s="32"/>
      <c r="Y266" s="42"/>
      <c r="Z266" s="31"/>
      <c r="AA266" s="42"/>
      <c r="AB266" s="42"/>
      <c r="AC266" s="252"/>
      <c r="AD266" s="32"/>
      <c r="AE266" s="284"/>
      <c r="AF266" s="263"/>
      <c r="AG266" s="31"/>
      <c r="AH266" s="32"/>
      <c r="AI266" s="42"/>
      <c r="AJ266" s="42"/>
    </row>
    <row r="267" spans="1:36" x14ac:dyDescent="0.35">
      <c r="A267" s="274"/>
      <c r="B267" s="275"/>
      <c r="C267" s="276"/>
      <c r="D267" s="274"/>
      <c r="E267" s="274"/>
      <c r="F267" s="274"/>
      <c r="G267" s="274"/>
      <c r="H267" s="274"/>
      <c r="I267" s="274"/>
      <c r="J267" s="274"/>
      <c r="K267" s="33"/>
      <c r="L267" s="33"/>
      <c r="M267" s="32"/>
      <c r="N267" s="32"/>
      <c r="O267" s="32"/>
      <c r="P267" s="33"/>
      <c r="Q267" s="32"/>
      <c r="R267" s="242"/>
      <c r="S267" s="32"/>
      <c r="T267" s="32"/>
      <c r="U267" s="252"/>
      <c r="V267" s="32"/>
      <c r="W267" s="33"/>
      <c r="X267" s="32"/>
      <c r="Y267" s="42"/>
      <c r="Z267" s="31"/>
      <c r="AA267" s="42"/>
      <c r="AB267" s="42"/>
      <c r="AC267" s="252"/>
      <c r="AD267" s="32"/>
      <c r="AE267" s="284"/>
      <c r="AF267" s="263"/>
      <c r="AG267" s="31"/>
      <c r="AH267" s="32"/>
      <c r="AI267" s="42"/>
      <c r="AJ267" s="42"/>
    </row>
    <row r="268" spans="1:36" x14ac:dyDescent="0.35">
      <c r="A268" s="274"/>
      <c r="B268" s="275"/>
      <c r="C268" s="276"/>
      <c r="D268" s="274"/>
      <c r="E268" s="274"/>
      <c r="F268" s="274"/>
      <c r="G268" s="274"/>
      <c r="H268" s="274"/>
      <c r="I268" s="274"/>
      <c r="J268" s="274"/>
      <c r="K268" s="33"/>
      <c r="L268" s="33"/>
      <c r="M268" s="32"/>
      <c r="N268" s="32"/>
      <c r="O268" s="32"/>
      <c r="P268" s="33"/>
      <c r="Q268" s="32"/>
      <c r="R268" s="242"/>
      <c r="S268" s="32"/>
      <c r="T268" s="32"/>
      <c r="U268" s="252"/>
      <c r="V268" s="32"/>
      <c r="W268" s="33"/>
      <c r="X268" s="32"/>
      <c r="Y268" s="42"/>
      <c r="Z268" s="31"/>
      <c r="AA268" s="42"/>
      <c r="AB268" s="42"/>
      <c r="AC268" s="252"/>
      <c r="AD268" s="32"/>
      <c r="AE268" s="284"/>
      <c r="AF268" s="263"/>
      <c r="AG268" s="31"/>
      <c r="AH268" s="32"/>
      <c r="AI268" s="42"/>
      <c r="AJ268" s="42"/>
    </row>
    <row r="269" spans="1:36" x14ac:dyDescent="0.35">
      <c r="A269" s="274"/>
      <c r="B269" s="275"/>
      <c r="C269" s="276"/>
      <c r="D269" s="274"/>
      <c r="E269" s="274"/>
      <c r="F269" s="274"/>
      <c r="G269" s="274"/>
      <c r="H269" s="274"/>
      <c r="I269" s="274"/>
      <c r="J269" s="274"/>
      <c r="K269" s="33"/>
      <c r="L269" s="33"/>
      <c r="M269" s="32"/>
      <c r="N269" s="32"/>
      <c r="O269" s="32"/>
      <c r="P269" s="33"/>
      <c r="Q269" s="32"/>
      <c r="R269" s="242"/>
      <c r="S269" s="32"/>
      <c r="T269" s="32"/>
      <c r="U269" s="252"/>
      <c r="V269" s="32"/>
      <c r="W269" s="33"/>
      <c r="X269" s="32"/>
      <c r="Y269" s="42"/>
      <c r="Z269" s="31"/>
      <c r="AA269" s="42"/>
      <c r="AB269" s="42"/>
      <c r="AC269" s="252"/>
      <c r="AD269" s="32"/>
      <c r="AE269" s="284"/>
      <c r="AF269" s="263"/>
      <c r="AG269" s="31"/>
      <c r="AH269" s="32"/>
      <c r="AI269" s="42"/>
      <c r="AJ269" s="42"/>
    </row>
    <row r="270" spans="1:36" x14ac:dyDescent="0.35">
      <c r="A270" s="274"/>
      <c r="B270" s="275"/>
      <c r="C270" s="276"/>
      <c r="D270" s="274"/>
      <c r="E270" s="274"/>
      <c r="F270" s="274"/>
      <c r="G270" s="274"/>
      <c r="H270" s="274"/>
      <c r="I270" s="274"/>
      <c r="J270" s="274"/>
      <c r="K270" s="33"/>
      <c r="L270" s="33"/>
      <c r="M270" s="32"/>
      <c r="N270" s="32"/>
      <c r="O270" s="32"/>
      <c r="P270" s="33"/>
      <c r="Q270" s="32"/>
      <c r="R270" s="242"/>
      <c r="S270" s="32"/>
      <c r="T270" s="32"/>
      <c r="U270" s="252"/>
      <c r="V270" s="32"/>
      <c r="W270" s="33"/>
      <c r="X270" s="32"/>
      <c r="Y270" s="42"/>
      <c r="Z270" s="31"/>
      <c r="AA270" s="42"/>
      <c r="AB270" s="42"/>
      <c r="AC270" s="252"/>
      <c r="AD270" s="32"/>
      <c r="AE270" s="284"/>
      <c r="AF270" s="263"/>
      <c r="AG270" s="31"/>
      <c r="AH270" s="32"/>
      <c r="AI270" s="42"/>
      <c r="AJ270" s="42"/>
    </row>
    <row r="271" spans="1:36" x14ac:dyDescent="0.35">
      <c r="A271" s="274"/>
      <c r="B271" s="275"/>
      <c r="C271" s="276"/>
      <c r="D271" s="274"/>
      <c r="E271" s="274"/>
      <c r="F271" s="274"/>
      <c r="G271" s="274"/>
      <c r="H271" s="274"/>
      <c r="I271" s="274"/>
      <c r="J271" s="274"/>
      <c r="K271" s="33"/>
      <c r="L271" s="33"/>
      <c r="M271" s="32"/>
      <c r="N271" s="32"/>
      <c r="O271" s="32"/>
      <c r="P271" s="33"/>
      <c r="Q271" s="32"/>
      <c r="R271" s="242"/>
      <c r="S271" s="32"/>
      <c r="T271" s="32"/>
      <c r="U271" s="252"/>
      <c r="V271" s="32"/>
      <c r="W271" s="33"/>
      <c r="X271" s="32"/>
      <c r="Y271" s="42"/>
      <c r="Z271" s="31"/>
      <c r="AA271" s="42"/>
      <c r="AB271" s="42"/>
      <c r="AC271" s="252"/>
      <c r="AD271" s="32"/>
      <c r="AE271" s="284"/>
      <c r="AF271" s="263"/>
      <c r="AG271" s="31"/>
      <c r="AH271" s="32"/>
      <c r="AI271" s="42"/>
      <c r="AJ271" s="42"/>
    </row>
    <row r="272" spans="1:36" x14ac:dyDescent="0.35">
      <c r="A272" s="274"/>
      <c r="B272" s="275"/>
      <c r="C272" s="276"/>
      <c r="D272" s="274"/>
      <c r="E272" s="274"/>
      <c r="F272" s="274"/>
      <c r="G272" s="274"/>
      <c r="H272" s="274"/>
      <c r="I272" s="274"/>
      <c r="J272" s="274"/>
      <c r="K272" s="33"/>
      <c r="L272" s="33"/>
      <c r="M272" s="32"/>
      <c r="N272" s="32"/>
      <c r="O272" s="32"/>
      <c r="P272" s="33"/>
      <c r="Q272" s="32"/>
      <c r="R272" s="242"/>
      <c r="S272" s="32"/>
      <c r="T272" s="32"/>
      <c r="U272" s="252"/>
      <c r="V272" s="32"/>
      <c r="W272" s="33"/>
      <c r="X272" s="32"/>
      <c r="Y272" s="42"/>
      <c r="Z272" s="31"/>
      <c r="AA272" s="42"/>
      <c r="AB272" s="42"/>
      <c r="AC272" s="252"/>
      <c r="AD272" s="32"/>
      <c r="AE272" s="284"/>
      <c r="AF272" s="263"/>
      <c r="AG272" s="31"/>
      <c r="AH272" s="32"/>
      <c r="AI272" s="42"/>
      <c r="AJ272" s="42"/>
    </row>
    <row r="273" spans="1:36" x14ac:dyDescent="0.35">
      <c r="A273" s="274"/>
      <c r="B273" s="275"/>
      <c r="C273" s="276"/>
      <c r="D273" s="274"/>
      <c r="E273" s="274"/>
      <c r="F273" s="274"/>
      <c r="G273" s="274"/>
      <c r="H273" s="274"/>
      <c r="I273" s="274"/>
      <c r="J273" s="274"/>
      <c r="K273" s="33"/>
      <c r="L273" s="33"/>
      <c r="M273" s="32"/>
      <c r="N273" s="32"/>
      <c r="O273" s="32"/>
      <c r="P273" s="33"/>
      <c r="Q273" s="32"/>
      <c r="R273" s="242"/>
      <c r="S273" s="32"/>
      <c r="T273" s="32"/>
      <c r="U273" s="252"/>
      <c r="V273" s="32"/>
      <c r="W273" s="33"/>
      <c r="X273" s="32"/>
      <c r="Y273" s="42"/>
      <c r="Z273" s="31"/>
      <c r="AA273" s="42"/>
      <c r="AB273" s="42"/>
      <c r="AC273" s="252"/>
      <c r="AD273" s="32"/>
      <c r="AE273" s="284"/>
      <c r="AF273" s="263"/>
      <c r="AG273" s="31"/>
      <c r="AH273" s="32"/>
      <c r="AI273" s="42"/>
      <c r="AJ273" s="42"/>
    </row>
    <row r="274" spans="1:36" x14ac:dyDescent="0.35">
      <c r="A274" s="274"/>
      <c r="B274" s="275"/>
      <c r="C274" s="276"/>
      <c r="D274" s="274"/>
      <c r="E274" s="274"/>
      <c r="F274" s="274"/>
      <c r="G274" s="274"/>
      <c r="H274" s="274"/>
      <c r="I274" s="274"/>
      <c r="J274" s="274"/>
      <c r="K274" s="33"/>
      <c r="L274" s="33"/>
      <c r="M274" s="32"/>
      <c r="N274" s="32"/>
      <c r="O274" s="32"/>
      <c r="P274" s="33"/>
      <c r="Q274" s="32"/>
      <c r="R274" s="242"/>
      <c r="S274" s="32"/>
      <c r="T274" s="32"/>
      <c r="U274" s="252"/>
      <c r="V274" s="32"/>
      <c r="W274" s="33"/>
      <c r="X274" s="32"/>
      <c r="Y274" s="42"/>
      <c r="Z274" s="31"/>
      <c r="AA274" s="42"/>
      <c r="AB274" s="42"/>
      <c r="AC274" s="252"/>
      <c r="AD274" s="32"/>
      <c r="AE274" s="284"/>
      <c r="AF274" s="263"/>
      <c r="AG274" s="31"/>
      <c r="AH274" s="32"/>
      <c r="AI274" s="42"/>
      <c r="AJ274" s="42"/>
    </row>
    <row r="275" spans="1:36" x14ac:dyDescent="0.35">
      <c r="A275" s="274"/>
      <c r="B275" s="275"/>
      <c r="C275" s="276"/>
      <c r="D275" s="274"/>
      <c r="E275" s="274"/>
      <c r="F275" s="274"/>
      <c r="G275" s="274"/>
      <c r="H275" s="274"/>
      <c r="I275" s="274"/>
      <c r="J275" s="274"/>
      <c r="K275" s="33"/>
      <c r="L275" s="33"/>
      <c r="M275" s="32"/>
      <c r="N275" s="32"/>
      <c r="O275" s="32"/>
      <c r="P275" s="33"/>
      <c r="Q275" s="32"/>
      <c r="R275" s="242"/>
      <c r="S275" s="32"/>
      <c r="T275" s="32"/>
      <c r="U275" s="252"/>
      <c r="V275" s="32"/>
      <c r="W275" s="33"/>
      <c r="X275" s="32"/>
      <c r="Y275" s="42"/>
      <c r="Z275" s="31"/>
      <c r="AA275" s="42"/>
      <c r="AB275" s="42"/>
      <c r="AC275" s="252"/>
      <c r="AD275" s="32"/>
      <c r="AE275" s="284"/>
      <c r="AF275" s="263"/>
      <c r="AG275" s="31"/>
      <c r="AH275" s="32"/>
      <c r="AI275" s="42"/>
      <c r="AJ275" s="42"/>
    </row>
    <row r="276" spans="1:36" x14ac:dyDescent="0.35">
      <c r="A276" s="274"/>
      <c r="B276" s="275"/>
      <c r="C276" s="276"/>
      <c r="D276" s="274"/>
      <c r="E276" s="274"/>
      <c r="F276" s="274"/>
      <c r="G276" s="274"/>
      <c r="H276" s="274"/>
      <c r="I276" s="274"/>
      <c r="J276" s="274"/>
      <c r="K276" s="33"/>
      <c r="L276" s="33"/>
      <c r="M276" s="32"/>
      <c r="N276" s="32"/>
      <c r="O276" s="32"/>
      <c r="P276" s="33"/>
      <c r="Q276" s="32"/>
      <c r="R276" s="242"/>
      <c r="S276" s="32"/>
      <c r="T276" s="32"/>
      <c r="U276" s="252"/>
      <c r="V276" s="32"/>
      <c r="W276" s="33"/>
      <c r="X276" s="32"/>
      <c r="Y276" s="42"/>
      <c r="Z276" s="31"/>
      <c r="AA276" s="42"/>
      <c r="AB276" s="42"/>
      <c r="AC276" s="252"/>
      <c r="AD276" s="32"/>
      <c r="AE276" s="284"/>
      <c r="AF276" s="263"/>
      <c r="AG276" s="31"/>
      <c r="AH276" s="32"/>
      <c r="AI276" s="42"/>
      <c r="AJ276" s="42"/>
    </row>
    <row r="277" spans="1:36" x14ac:dyDescent="0.35">
      <c r="A277" s="274"/>
      <c r="B277" s="275"/>
      <c r="C277" s="276"/>
      <c r="D277" s="274"/>
      <c r="E277" s="274"/>
      <c r="F277" s="274"/>
      <c r="G277" s="274"/>
      <c r="H277" s="274"/>
      <c r="I277" s="274"/>
      <c r="J277" s="274"/>
      <c r="K277" s="33"/>
      <c r="L277" s="33"/>
      <c r="M277" s="32"/>
      <c r="N277" s="32"/>
      <c r="O277" s="32"/>
      <c r="P277" s="33"/>
      <c r="Q277" s="32"/>
      <c r="R277" s="242"/>
      <c r="S277" s="32"/>
      <c r="T277" s="32"/>
      <c r="U277" s="252"/>
      <c r="V277" s="32"/>
      <c r="W277" s="33"/>
      <c r="X277" s="32"/>
      <c r="Y277" s="42"/>
      <c r="Z277" s="31"/>
      <c r="AA277" s="42"/>
      <c r="AB277" s="42"/>
      <c r="AC277" s="252"/>
      <c r="AD277" s="32"/>
      <c r="AE277" s="284"/>
      <c r="AF277" s="263"/>
      <c r="AG277" s="31"/>
      <c r="AH277" s="32"/>
      <c r="AI277" s="42"/>
      <c r="AJ277" s="42"/>
    </row>
    <row r="278" spans="1:36" x14ac:dyDescent="0.35">
      <c r="A278" s="274"/>
      <c r="B278" s="275"/>
      <c r="C278" s="276"/>
      <c r="D278" s="274"/>
      <c r="E278" s="274"/>
      <c r="F278" s="274"/>
      <c r="G278" s="274"/>
      <c r="H278" s="274"/>
      <c r="I278" s="274"/>
      <c r="J278" s="274"/>
      <c r="K278" s="33"/>
      <c r="L278" s="33"/>
      <c r="M278" s="32"/>
      <c r="N278" s="32"/>
      <c r="O278" s="32"/>
      <c r="P278" s="33"/>
      <c r="Q278" s="32"/>
      <c r="R278" s="242"/>
      <c r="S278" s="32"/>
      <c r="T278" s="32"/>
      <c r="U278" s="252"/>
      <c r="V278" s="32"/>
      <c r="W278" s="33"/>
      <c r="X278" s="32"/>
      <c r="Y278" s="42"/>
      <c r="Z278" s="31"/>
      <c r="AA278" s="42"/>
      <c r="AB278" s="42"/>
      <c r="AC278" s="252"/>
      <c r="AD278" s="32"/>
      <c r="AE278" s="284"/>
      <c r="AF278" s="263"/>
      <c r="AG278" s="31"/>
      <c r="AH278" s="32"/>
      <c r="AI278" s="42"/>
      <c r="AJ278" s="42"/>
    </row>
    <row r="279" spans="1:36" x14ac:dyDescent="0.35">
      <c r="A279" s="274"/>
      <c r="B279" s="275"/>
      <c r="C279" s="276"/>
      <c r="D279" s="274"/>
      <c r="E279" s="274"/>
      <c r="F279" s="274"/>
      <c r="G279" s="274"/>
      <c r="H279" s="274"/>
      <c r="I279" s="274"/>
      <c r="J279" s="274"/>
      <c r="K279" s="33"/>
      <c r="L279" s="33"/>
      <c r="M279" s="32"/>
      <c r="N279" s="32"/>
      <c r="O279" s="32"/>
      <c r="P279" s="33"/>
      <c r="Q279" s="32"/>
      <c r="R279" s="242"/>
      <c r="S279" s="32"/>
      <c r="T279" s="32"/>
      <c r="U279" s="252"/>
      <c r="V279" s="32"/>
      <c r="W279" s="33"/>
      <c r="X279" s="32"/>
      <c r="Y279" s="42"/>
      <c r="Z279" s="31"/>
      <c r="AA279" s="42"/>
      <c r="AB279" s="42"/>
      <c r="AC279" s="252"/>
      <c r="AD279" s="32"/>
      <c r="AE279" s="284"/>
      <c r="AF279" s="263"/>
      <c r="AG279" s="31"/>
      <c r="AH279" s="32"/>
      <c r="AI279" s="42"/>
      <c r="AJ279" s="42"/>
    </row>
    <row r="280" spans="1:36" x14ac:dyDescent="0.35">
      <c r="A280" s="274"/>
      <c r="B280" s="275"/>
      <c r="C280" s="276"/>
      <c r="D280" s="274"/>
      <c r="E280" s="274"/>
      <c r="F280" s="274"/>
      <c r="G280" s="274"/>
      <c r="H280" s="274"/>
      <c r="I280" s="274"/>
      <c r="J280" s="274"/>
      <c r="K280" s="33"/>
      <c r="L280" s="33"/>
      <c r="M280" s="32"/>
      <c r="N280" s="32"/>
      <c r="O280" s="32"/>
      <c r="P280" s="33"/>
      <c r="Q280" s="32"/>
      <c r="R280" s="242"/>
      <c r="S280" s="32"/>
      <c r="T280" s="32"/>
      <c r="U280" s="252"/>
      <c r="V280" s="32"/>
      <c r="W280" s="33"/>
      <c r="X280" s="32"/>
      <c r="Y280" s="42"/>
      <c r="Z280" s="31"/>
      <c r="AA280" s="42"/>
      <c r="AB280" s="42"/>
      <c r="AC280" s="252"/>
      <c r="AD280" s="32"/>
      <c r="AE280" s="284"/>
      <c r="AF280" s="263"/>
      <c r="AG280" s="31"/>
      <c r="AH280" s="32"/>
      <c r="AI280" s="42"/>
      <c r="AJ280" s="42"/>
    </row>
    <row r="281" spans="1:36" x14ac:dyDescent="0.35">
      <c r="A281" s="274"/>
      <c r="B281" s="275"/>
      <c r="C281" s="276"/>
      <c r="D281" s="274"/>
      <c r="E281" s="274"/>
      <c r="F281" s="274"/>
      <c r="G281" s="274"/>
      <c r="H281" s="274"/>
      <c r="I281" s="274"/>
      <c r="J281" s="274"/>
      <c r="K281" s="33"/>
      <c r="L281" s="33"/>
      <c r="M281" s="32"/>
      <c r="N281" s="32"/>
      <c r="O281" s="32"/>
      <c r="P281" s="33"/>
      <c r="Q281" s="32"/>
      <c r="R281" s="242"/>
      <c r="S281" s="32"/>
      <c r="T281" s="32"/>
      <c r="U281" s="252"/>
      <c r="V281" s="32"/>
      <c r="W281" s="33"/>
      <c r="X281" s="32"/>
      <c r="Y281" s="42"/>
      <c r="Z281" s="31"/>
      <c r="AA281" s="42"/>
      <c r="AB281" s="42"/>
      <c r="AC281" s="252"/>
      <c r="AD281" s="32"/>
      <c r="AE281" s="284"/>
      <c r="AF281" s="263"/>
      <c r="AG281" s="31"/>
      <c r="AH281" s="32"/>
      <c r="AI281" s="42"/>
      <c r="AJ281" s="42"/>
    </row>
    <row r="282" spans="1:36" x14ac:dyDescent="0.35">
      <c r="A282" s="274"/>
      <c r="B282" s="275"/>
      <c r="C282" s="276"/>
      <c r="D282" s="274"/>
      <c r="E282" s="274"/>
      <c r="F282" s="274"/>
      <c r="G282" s="274"/>
      <c r="H282" s="274"/>
      <c r="I282" s="274"/>
      <c r="J282" s="274"/>
      <c r="K282" s="33"/>
      <c r="L282" s="33"/>
      <c r="M282" s="32"/>
      <c r="N282" s="32"/>
      <c r="O282" s="32"/>
      <c r="P282" s="33"/>
      <c r="Q282" s="32"/>
      <c r="R282" s="242"/>
      <c r="S282" s="32"/>
      <c r="T282" s="32"/>
      <c r="U282" s="252"/>
      <c r="V282" s="32"/>
      <c r="W282" s="33"/>
      <c r="X282" s="32"/>
      <c r="Y282" s="42"/>
      <c r="Z282" s="31"/>
      <c r="AA282" s="42"/>
      <c r="AB282" s="42"/>
      <c r="AC282" s="252"/>
      <c r="AD282" s="32"/>
      <c r="AE282" s="284"/>
      <c r="AF282" s="263"/>
      <c r="AG282" s="31"/>
      <c r="AH282" s="32"/>
      <c r="AI282" s="42"/>
      <c r="AJ282" s="42"/>
    </row>
    <row r="283" spans="1:36" x14ac:dyDescent="0.35">
      <c r="A283" s="274"/>
      <c r="B283" s="275"/>
      <c r="C283" s="276"/>
      <c r="D283" s="274"/>
      <c r="E283" s="274"/>
      <c r="F283" s="274"/>
      <c r="G283" s="274"/>
      <c r="H283" s="274"/>
      <c r="I283" s="274"/>
      <c r="J283" s="274"/>
      <c r="K283" s="33"/>
      <c r="L283" s="33"/>
      <c r="M283" s="32"/>
      <c r="N283" s="32"/>
      <c r="O283" s="32"/>
      <c r="P283" s="33"/>
      <c r="Q283" s="32"/>
      <c r="R283" s="242"/>
      <c r="S283" s="32"/>
      <c r="T283" s="32"/>
      <c r="U283" s="252"/>
      <c r="V283" s="32"/>
      <c r="W283" s="33"/>
      <c r="X283" s="32"/>
      <c r="Y283" s="42"/>
      <c r="Z283" s="31"/>
      <c r="AA283" s="42"/>
      <c r="AB283" s="42"/>
      <c r="AC283" s="252"/>
      <c r="AD283" s="32"/>
      <c r="AE283" s="284"/>
      <c r="AF283" s="263"/>
      <c r="AG283" s="31"/>
      <c r="AH283" s="32"/>
      <c r="AI283" s="42"/>
      <c r="AJ283" s="42"/>
    </row>
    <row r="284" spans="1:36" x14ac:dyDescent="0.35">
      <c r="A284" s="274"/>
      <c r="B284" s="275"/>
      <c r="C284" s="276"/>
      <c r="D284" s="274"/>
      <c r="E284" s="274"/>
      <c r="F284" s="274"/>
      <c r="G284" s="274"/>
      <c r="H284" s="274"/>
      <c r="I284" s="274"/>
      <c r="J284" s="274"/>
      <c r="K284" s="33"/>
      <c r="L284" s="33"/>
      <c r="M284" s="32"/>
      <c r="N284" s="32"/>
      <c r="O284" s="32"/>
      <c r="P284" s="33"/>
      <c r="Q284" s="32"/>
      <c r="R284" s="242"/>
      <c r="S284" s="32"/>
      <c r="T284" s="32"/>
      <c r="U284" s="252"/>
      <c r="V284" s="32"/>
      <c r="W284" s="33"/>
      <c r="X284" s="32"/>
      <c r="Y284" s="42"/>
      <c r="Z284" s="31"/>
      <c r="AA284" s="42"/>
      <c r="AB284" s="42"/>
      <c r="AC284" s="252"/>
      <c r="AD284" s="32"/>
      <c r="AE284" s="284"/>
      <c r="AF284" s="263"/>
      <c r="AG284" s="31"/>
      <c r="AH284" s="32"/>
      <c r="AI284" s="42"/>
      <c r="AJ284" s="42"/>
    </row>
    <row r="285" spans="1:36" x14ac:dyDescent="0.35">
      <c r="A285" s="274"/>
      <c r="B285" s="275"/>
      <c r="C285" s="276"/>
      <c r="D285" s="274"/>
      <c r="E285" s="274"/>
      <c r="F285" s="274"/>
      <c r="G285" s="274"/>
      <c r="H285" s="274"/>
      <c r="I285" s="274"/>
      <c r="J285" s="274"/>
      <c r="K285" s="33"/>
      <c r="L285" s="33"/>
      <c r="M285" s="32"/>
      <c r="N285" s="32"/>
      <c r="O285" s="32"/>
      <c r="P285" s="33"/>
      <c r="Q285" s="32"/>
      <c r="R285" s="242"/>
      <c r="S285" s="32"/>
      <c r="T285" s="32"/>
      <c r="U285" s="252"/>
      <c r="V285" s="32"/>
      <c r="W285" s="33"/>
      <c r="X285" s="32"/>
      <c r="Y285" s="42"/>
      <c r="Z285" s="31"/>
      <c r="AA285" s="42"/>
      <c r="AB285" s="42"/>
      <c r="AC285" s="252"/>
      <c r="AD285" s="32"/>
      <c r="AE285" s="284"/>
      <c r="AF285" s="263"/>
      <c r="AG285" s="31"/>
      <c r="AH285" s="32"/>
      <c r="AI285" s="42"/>
      <c r="AJ285" s="42"/>
    </row>
    <row r="286" spans="1:36" x14ac:dyDescent="0.35">
      <c r="A286" s="274"/>
      <c r="B286" s="275"/>
      <c r="C286" s="276"/>
      <c r="D286" s="274"/>
      <c r="E286" s="274"/>
      <c r="F286" s="274"/>
      <c r="G286" s="274"/>
      <c r="H286" s="274"/>
      <c r="I286" s="274"/>
      <c r="J286" s="274"/>
      <c r="K286" s="33"/>
      <c r="L286" s="33"/>
      <c r="M286" s="32"/>
      <c r="N286" s="32"/>
      <c r="O286" s="32"/>
      <c r="P286" s="33"/>
      <c r="Q286" s="32"/>
      <c r="R286" s="242"/>
      <c r="S286" s="32"/>
      <c r="T286" s="32"/>
      <c r="U286" s="252"/>
      <c r="V286" s="32"/>
      <c r="W286" s="33"/>
      <c r="X286" s="32"/>
      <c r="Y286" s="42"/>
      <c r="Z286" s="31"/>
      <c r="AA286" s="42"/>
      <c r="AB286" s="42"/>
      <c r="AC286" s="252"/>
      <c r="AD286" s="32"/>
      <c r="AE286" s="284"/>
      <c r="AF286" s="263"/>
      <c r="AG286" s="31"/>
      <c r="AH286" s="32"/>
      <c r="AI286" s="42"/>
      <c r="AJ286" s="42"/>
    </row>
    <row r="287" spans="1:36" x14ac:dyDescent="0.35">
      <c r="A287" s="274"/>
      <c r="B287" s="275"/>
      <c r="C287" s="276"/>
      <c r="D287" s="274"/>
      <c r="E287" s="274"/>
      <c r="F287" s="274"/>
      <c r="G287" s="274"/>
      <c r="H287" s="274"/>
      <c r="I287" s="274"/>
      <c r="J287" s="274"/>
      <c r="K287" s="33"/>
      <c r="L287" s="33"/>
      <c r="M287" s="32"/>
      <c r="N287" s="32"/>
      <c r="O287" s="32"/>
      <c r="P287" s="33"/>
      <c r="Q287" s="32"/>
      <c r="R287" s="242"/>
      <c r="S287" s="32"/>
      <c r="T287" s="32"/>
      <c r="U287" s="252"/>
      <c r="V287" s="32"/>
      <c r="W287" s="33"/>
      <c r="X287" s="32"/>
      <c r="Y287" s="42"/>
      <c r="Z287" s="31"/>
      <c r="AA287" s="42"/>
      <c r="AB287" s="42"/>
      <c r="AC287" s="252"/>
      <c r="AD287" s="32"/>
      <c r="AE287" s="284"/>
      <c r="AF287" s="263"/>
      <c r="AG287" s="31"/>
      <c r="AH287" s="32"/>
      <c r="AI287" s="42"/>
      <c r="AJ287" s="42"/>
    </row>
    <row r="288" spans="1:36" x14ac:dyDescent="0.35">
      <c r="A288" s="274"/>
      <c r="B288" s="275"/>
      <c r="C288" s="276"/>
      <c r="D288" s="274"/>
      <c r="E288" s="274"/>
      <c r="F288" s="274"/>
      <c r="G288" s="274"/>
      <c r="H288" s="274"/>
      <c r="I288" s="274"/>
      <c r="J288" s="274"/>
      <c r="K288" s="33"/>
      <c r="L288" s="33"/>
      <c r="M288" s="32"/>
      <c r="N288" s="32"/>
      <c r="O288" s="32"/>
      <c r="P288" s="33"/>
      <c r="Q288" s="32"/>
      <c r="R288" s="242"/>
      <c r="S288" s="32"/>
      <c r="T288" s="32"/>
      <c r="U288" s="252"/>
      <c r="V288" s="32"/>
      <c r="W288" s="33"/>
      <c r="X288" s="32"/>
      <c r="Y288" s="42"/>
      <c r="Z288" s="31"/>
      <c r="AA288" s="42"/>
      <c r="AB288" s="42"/>
      <c r="AC288" s="252"/>
      <c r="AD288" s="32"/>
      <c r="AE288" s="284"/>
      <c r="AF288" s="263"/>
      <c r="AG288" s="31"/>
      <c r="AH288" s="32"/>
      <c r="AI288" s="42"/>
      <c r="AJ288" s="42"/>
    </row>
    <row r="289" spans="1:36" x14ac:dyDescent="0.35">
      <c r="A289" s="274"/>
      <c r="B289" s="275"/>
      <c r="C289" s="276"/>
      <c r="D289" s="274"/>
      <c r="E289" s="274"/>
      <c r="F289" s="274"/>
      <c r="G289" s="274"/>
      <c r="H289" s="274"/>
      <c r="I289" s="274"/>
      <c r="J289" s="274"/>
      <c r="K289" s="33"/>
      <c r="L289" s="33"/>
      <c r="M289" s="32"/>
      <c r="N289" s="32"/>
      <c r="O289" s="32"/>
      <c r="P289" s="33"/>
      <c r="Q289" s="32"/>
      <c r="R289" s="242"/>
      <c r="S289" s="32"/>
      <c r="T289" s="32"/>
      <c r="U289" s="252"/>
      <c r="V289" s="32"/>
      <c r="W289" s="33"/>
      <c r="X289" s="32"/>
      <c r="Y289" s="42"/>
      <c r="Z289" s="31"/>
      <c r="AA289" s="42"/>
      <c r="AB289" s="42"/>
      <c r="AC289" s="252"/>
      <c r="AD289" s="32"/>
      <c r="AE289" s="284"/>
      <c r="AF289" s="263"/>
      <c r="AG289" s="31"/>
      <c r="AH289" s="32"/>
      <c r="AI289" s="42"/>
      <c r="AJ289" s="42"/>
    </row>
    <row r="290" spans="1:36" x14ac:dyDescent="0.35">
      <c r="A290" s="274"/>
      <c r="B290" s="275"/>
      <c r="C290" s="276"/>
      <c r="D290" s="274"/>
      <c r="E290" s="274"/>
      <c r="F290" s="274"/>
      <c r="G290" s="274"/>
      <c r="H290" s="274"/>
      <c r="I290" s="274"/>
      <c r="J290" s="274"/>
      <c r="K290" s="33"/>
      <c r="L290" s="33"/>
      <c r="M290" s="32"/>
      <c r="N290" s="32"/>
      <c r="O290" s="32"/>
      <c r="P290" s="33"/>
      <c r="Q290" s="32"/>
      <c r="R290" s="242"/>
      <c r="S290" s="32"/>
      <c r="T290" s="32"/>
      <c r="U290" s="252"/>
      <c r="V290" s="32"/>
      <c r="W290" s="33"/>
      <c r="X290" s="32"/>
      <c r="Y290" s="42"/>
      <c r="Z290" s="31"/>
      <c r="AA290" s="42"/>
      <c r="AB290" s="42"/>
      <c r="AC290" s="252"/>
      <c r="AD290" s="32"/>
      <c r="AE290" s="284"/>
      <c r="AF290" s="263"/>
      <c r="AG290" s="31"/>
      <c r="AH290" s="32"/>
      <c r="AI290" s="42"/>
      <c r="AJ290" s="42"/>
    </row>
    <row r="291" spans="1:36" x14ac:dyDescent="0.35">
      <c r="A291" s="274"/>
      <c r="B291" s="275"/>
      <c r="C291" s="276"/>
      <c r="D291" s="274"/>
      <c r="E291" s="274"/>
      <c r="F291" s="274"/>
      <c r="G291" s="274"/>
      <c r="H291" s="274"/>
      <c r="I291" s="274"/>
      <c r="J291" s="274"/>
      <c r="K291" s="33"/>
      <c r="L291" s="33"/>
      <c r="M291" s="32"/>
      <c r="N291" s="32"/>
      <c r="O291" s="32"/>
      <c r="P291" s="33"/>
      <c r="Q291" s="32"/>
      <c r="R291" s="242"/>
      <c r="S291" s="32"/>
      <c r="T291" s="32"/>
      <c r="U291" s="252"/>
      <c r="V291" s="32"/>
      <c r="W291" s="33"/>
      <c r="X291" s="32"/>
      <c r="Y291" s="42"/>
      <c r="Z291" s="31"/>
      <c r="AA291" s="42"/>
      <c r="AB291" s="42"/>
      <c r="AC291" s="252"/>
      <c r="AD291" s="32"/>
      <c r="AE291" s="284"/>
      <c r="AF291" s="263"/>
      <c r="AG291" s="31"/>
      <c r="AH291" s="32"/>
      <c r="AI291" s="42"/>
      <c r="AJ291" s="42"/>
    </row>
    <row r="292" spans="1:36" x14ac:dyDescent="0.35">
      <c r="A292" s="274"/>
      <c r="B292" s="275"/>
      <c r="C292" s="276"/>
      <c r="D292" s="274"/>
      <c r="E292" s="274"/>
      <c r="F292" s="274"/>
      <c r="G292" s="274"/>
      <c r="H292" s="274"/>
      <c r="I292" s="274"/>
      <c r="J292" s="274"/>
      <c r="K292" s="33"/>
      <c r="L292" s="33"/>
      <c r="M292" s="32"/>
      <c r="N292" s="32"/>
      <c r="O292" s="32"/>
      <c r="P292" s="33"/>
      <c r="Q292" s="32"/>
      <c r="R292" s="242"/>
      <c r="S292" s="32"/>
      <c r="T292" s="32"/>
      <c r="U292" s="252"/>
      <c r="V292" s="32"/>
      <c r="W292" s="33"/>
      <c r="X292" s="32"/>
      <c r="Y292" s="42"/>
      <c r="Z292" s="31"/>
      <c r="AA292" s="42"/>
      <c r="AB292" s="42"/>
      <c r="AC292" s="252"/>
      <c r="AD292" s="32"/>
      <c r="AE292" s="284"/>
      <c r="AF292" s="263"/>
      <c r="AG292" s="31"/>
      <c r="AH292" s="32"/>
      <c r="AI292" s="42"/>
      <c r="AJ292" s="42"/>
    </row>
    <row r="293" spans="1:36" x14ac:dyDescent="0.35">
      <c r="A293" s="274"/>
      <c r="B293" s="275"/>
      <c r="C293" s="276"/>
      <c r="D293" s="274"/>
      <c r="E293" s="274"/>
      <c r="F293" s="274"/>
      <c r="G293" s="274"/>
      <c r="H293" s="274"/>
      <c r="I293" s="274"/>
      <c r="J293" s="274"/>
      <c r="K293" s="33"/>
      <c r="L293" s="33"/>
      <c r="M293" s="32"/>
      <c r="N293" s="32"/>
      <c r="O293" s="32"/>
      <c r="P293" s="33"/>
      <c r="Q293" s="32"/>
      <c r="R293" s="242"/>
      <c r="S293" s="32"/>
      <c r="T293" s="32"/>
      <c r="U293" s="252"/>
      <c r="V293" s="32"/>
      <c r="W293" s="33"/>
      <c r="X293" s="32"/>
      <c r="Y293" s="42"/>
      <c r="Z293" s="31"/>
      <c r="AA293" s="42"/>
      <c r="AB293" s="42"/>
      <c r="AC293" s="252"/>
      <c r="AD293" s="32"/>
      <c r="AE293" s="284"/>
      <c r="AF293" s="263"/>
      <c r="AG293" s="31"/>
      <c r="AH293" s="32"/>
      <c r="AI293" s="42"/>
      <c r="AJ293" s="42"/>
    </row>
    <row r="294" spans="1:36" x14ac:dyDescent="0.35">
      <c r="A294" s="274"/>
      <c r="B294" s="275"/>
      <c r="C294" s="276"/>
      <c r="D294" s="274"/>
      <c r="E294" s="274"/>
      <c r="F294" s="274"/>
      <c r="G294" s="274"/>
      <c r="H294" s="274"/>
      <c r="I294" s="274"/>
      <c r="J294" s="274"/>
      <c r="K294" s="33"/>
      <c r="L294" s="33"/>
      <c r="M294" s="32"/>
      <c r="N294" s="32"/>
      <c r="O294" s="32"/>
      <c r="P294" s="33"/>
      <c r="Q294" s="32"/>
      <c r="R294" s="242"/>
      <c r="S294" s="32"/>
      <c r="T294" s="32"/>
      <c r="U294" s="252"/>
      <c r="V294" s="32"/>
      <c r="W294" s="33"/>
      <c r="X294" s="32"/>
      <c r="Y294" s="42"/>
      <c r="Z294" s="31"/>
      <c r="AA294" s="42"/>
      <c r="AB294" s="42"/>
      <c r="AC294" s="252"/>
      <c r="AD294" s="32"/>
      <c r="AE294" s="284"/>
      <c r="AF294" s="263"/>
      <c r="AG294" s="31"/>
      <c r="AH294" s="32"/>
      <c r="AI294" s="42"/>
      <c r="AJ294" s="42"/>
    </row>
    <row r="295" spans="1:36" x14ac:dyDescent="0.35">
      <c r="A295" s="274"/>
      <c r="B295" s="275"/>
      <c r="C295" s="276"/>
      <c r="D295" s="274"/>
      <c r="E295" s="274"/>
      <c r="F295" s="274"/>
      <c r="G295" s="274"/>
      <c r="H295" s="274"/>
      <c r="I295" s="274"/>
      <c r="J295" s="274"/>
      <c r="K295" s="33"/>
      <c r="L295" s="33"/>
      <c r="M295" s="32"/>
      <c r="N295" s="32"/>
      <c r="O295" s="32"/>
      <c r="P295" s="33"/>
      <c r="Q295" s="32"/>
      <c r="R295" s="242"/>
      <c r="S295" s="32"/>
      <c r="T295" s="32"/>
      <c r="U295" s="252"/>
      <c r="V295" s="32"/>
      <c r="W295" s="33"/>
      <c r="X295" s="32"/>
      <c r="Y295" s="42"/>
      <c r="Z295" s="31"/>
      <c r="AA295" s="42"/>
      <c r="AB295" s="42"/>
      <c r="AC295" s="252"/>
      <c r="AD295" s="32"/>
      <c r="AE295" s="284"/>
      <c r="AF295" s="263"/>
      <c r="AG295" s="31"/>
      <c r="AH295" s="32"/>
      <c r="AI295" s="42"/>
      <c r="AJ295" s="42"/>
    </row>
    <row r="296" spans="1:36" x14ac:dyDescent="0.35">
      <c r="A296" s="274"/>
      <c r="B296" s="275"/>
      <c r="C296" s="276"/>
      <c r="D296" s="274"/>
      <c r="E296" s="274"/>
      <c r="F296" s="274"/>
      <c r="G296" s="274"/>
      <c r="H296" s="274"/>
      <c r="I296" s="274"/>
      <c r="J296" s="274"/>
      <c r="K296" s="33"/>
      <c r="L296" s="33"/>
      <c r="M296" s="32"/>
      <c r="N296" s="32"/>
      <c r="O296" s="32"/>
      <c r="P296" s="33"/>
      <c r="Q296" s="32"/>
      <c r="R296" s="242"/>
      <c r="S296" s="32"/>
      <c r="T296" s="32"/>
      <c r="U296" s="252"/>
      <c r="V296" s="32"/>
      <c r="W296" s="33"/>
      <c r="X296" s="32"/>
      <c r="Y296" s="42"/>
      <c r="Z296" s="31"/>
      <c r="AA296" s="42"/>
      <c r="AB296" s="42"/>
      <c r="AC296" s="252"/>
      <c r="AD296" s="32"/>
      <c r="AE296" s="284"/>
      <c r="AF296" s="263"/>
      <c r="AG296" s="31"/>
      <c r="AH296" s="32"/>
      <c r="AI296" s="42"/>
      <c r="AJ296" s="42"/>
    </row>
    <row r="297" spans="1:36" x14ac:dyDescent="0.35">
      <c r="A297" s="274"/>
      <c r="B297" s="275"/>
      <c r="C297" s="276"/>
      <c r="D297" s="274"/>
      <c r="E297" s="274"/>
      <c r="F297" s="274"/>
      <c r="G297" s="274"/>
      <c r="H297" s="274"/>
      <c r="I297" s="274"/>
      <c r="J297" s="274"/>
      <c r="K297" s="33"/>
      <c r="L297" s="33"/>
      <c r="M297" s="32"/>
      <c r="N297" s="32"/>
      <c r="O297" s="32"/>
      <c r="P297" s="33"/>
      <c r="Q297" s="32"/>
      <c r="R297" s="242"/>
      <c r="S297" s="32"/>
      <c r="T297" s="32"/>
      <c r="U297" s="252"/>
      <c r="V297" s="32"/>
      <c r="W297" s="33"/>
      <c r="X297" s="32"/>
      <c r="Y297" s="42"/>
      <c r="Z297" s="31"/>
      <c r="AA297" s="42"/>
      <c r="AB297" s="42"/>
      <c r="AC297" s="252"/>
      <c r="AD297" s="32"/>
      <c r="AE297" s="284"/>
      <c r="AF297" s="263"/>
      <c r="AG297" s="31"/>
      <c r="AH297" s="32"/>
      <c r="AI297" s="42"/>
      <c r="AJ297" s="42"/>
    </row>
    <row r="298" spans="1:36" x14ac:dyDescent="0.35">
      <c r="A298" s="274"/>
      <c r="B298" s="275"/>
      <c r="C298" s="276"/>
      <c r="D298" s="274"/>
      <c r="E298" s="274"/>
      <c r="F298" s="274"/>
      <c r="G298" s="274"/>
      <c r="H298" s="274"/>
      <c r="I298" s="274"/>
      <c r="J298" s="274"/>
      <c r="K298" s="33"/>
      <c r="L298" s="33"/>
      <c r="M298" s="32"/>
      <c r="N298" s="32"/>
      <c r="O298" s="32"/>
      <c r="P298" s="33"/>
      <c r="Q298" s="32"/>
      <c r="R298" s="242"/>
      <c r="S298" s="32"/>
      <c r="T298" s="32"/>
      <c r="U298" s="252"/>
      <c r="V298" s="32"/>
      <c r="W298" s="33"/>
      <c r="X298" s="32"/>
      <c r="Y298" s="42"/>
      <c r="Z298" s="31"/>
      <c r="AA298" s="42"/>
      <c r="AB298" s="42"/>
      <c r="AC298" s="252"/>
      <c r="AD298" s="32"/>
      <c r="AE298" s="284"/>
      <c r="AF298" s="263"/>
      <c r="AG298" s="31"/>
      <c r="AH298" s="32"/>
      <c r="AI298" s="42"/>
      <c r="AJ298" s="42"/>
    </row>
    <row r="299" spans="1:36" x14ac:dyDescent="0.35">
      <c r="A299" s="274"/>
      <c r="B299" s="275"/>
      <c r="C299" s="276"/>
      <c r="D299" s="274"/>
      <c r="E299" s="274"/>
      <c r="F299" s="274"/>
      <c r="G299" s="274"/>
      <c r="H299" s="274"/>
      <c r="I299" s="274"/>
      <c r="J299" s="274"/>
      <c r="K299" s="33"/>
      <c r="L299" s="33"/>
      <c r="M299" s="32"/>
      <c r="N299" s="32"/>
      <c r="O299" s="32"/>
      <c r="P299" s="33"/>
      <c r="Q299" s="32"/>
      <c r="R299" s="242"/>
      <c r="S299" s="32"/>
      <c r="T299" s="32"/>
      <c r="U299" s="252"/>
      <c r="V299" s="32"/>
      <c r="W299" s="33"/>
      <c r="X299" s="32"/>
      <c r="Y299" s="42"/>
      <c r="Z299" s="31"/>
      <c r="AA299" s="42"/>
      <c r="AB299" s="42"/>
      <c r="AC299" s="252"/>
      <c r="AD299" s="32"/>
      <c r="AE299" s="284"/>
      <c r="AF299" s="263"/>
      <c r="AG299" s="31"/>
      <c r="AH299" s="32"/>
      <c r="AI299" s="42"/>
      <c r="AJ299" s="42"/>
    </row>
    <row r="300" spans="1:36" x14ac:dyDescent="0.35">
      <c r="A300" s="274"/>
      <c r="B300" s="275"/>
      <c r="C300" s="276"/>
      <c r="D300" s="274"/>
      <c r="E300" s="274"/>
      <c r="F300" s="274"/>
      <c r="G300" s="274"/>
      <c r="H300" s="274"/>
      <c r="I300" s="274"/>
      <c r="J300" s="274"/>
      <c r="K300" s="33"/>
      <c r="L300" s="33"/>
      <c r="M300" s="32"/>
      <c r="N300" s="32"/>
      <c r="O300" s="32"/>
      <c r="P300" s="33"/>
      <c r="Q300" s="32"/>
      <c r="R300" s="242"/>
      <c r="S300" s="32"/>
      <c r="T300" s="32"/>
      <c r="U300" s="252"/>
      <c r="V300" s="32"/>
      <c r="W300" s="33"/>
      <c r="X300" s="32"/>
      <c r="Y300" s="42"/>
      <c r="Z300" s="31"/>
      <c r="AA300" s="42"/>
      <c r="AB300" s="42"/>
      <c r="AC300" s="252"/>
      <c r="AD300" s="32"/>
      <c r="AE300" s="284"/>
      <c r="AF300" s="263"/>
      <c r="AG300" s="31"/>
      <c r="AH300" s="32"/>
      <c r="AI300" s="42"/>
      <c r="AJ300" s="42"/>
    </row>
    <row r="301" spans="1:36" x14ac:dyDescent="0.35">
      <c r="A301" s="274"/>
      <c r="B301" s="275"/>
      <c r="C301" s="276"/>
      <c r="D301" s="274"/>
      <c r="E301" s="274"/>
      <c r="F301" s="274"/>
      <c r="G301" s="274"/>
      <c r="H301" s="274"/>
      <c r="I301" s="274"/>
      <c r="J301" s="274"/>
      <c r="K301" s="33"/>
      <c r="L301" s="33"/>
      <c r="M301" s="32"/>
      <c r="N301" s="32"/>
      <c r="O301" s="32"/>
      <c r="P301" s="33"/>
      <c r="Q301" s="32"/>
      <c r="R301" s="242"/>
      <c r="S301" s="32"/>
      <c r="T301" s="32"/>
      <c r="U301" s="252"/>
      <c r="V301" s="32"/>
      <c r="W301" s="33"/>
      <c r="X301" s="32"/>
      <c r="Y301" s="42"/>
      <c r="Z301" s="31"/>
      <c r="AA301" s="42"/>
      <c r="AB301" s="42"/>
      <c r="AC301" s="252"/>
      <c r="AD301" s="32"/>
      <c r="AE301" s="284"/>
      <c r="AF301" s="263"/>
      <c r="AG301" s="31"/>
      <c r="AH301" s="32"/>
      <c r="AI301" s="42"/>
      <c r="AJ301" s="42"/>
    </row>
    <row r="302" spans="1:36" x14ac:dyDescent="0.35">
      <c r="A302" s="274"/>
      <c r="B302" s="275"/>
      <c r="C302" s="276"/>
      <c r="D302" s="274"/>
      <c r="E302" s="274"/>
      <c r="F302" s="274"/>
      <c r="G302" s="274"/>
      <c r="H302" s="274"/>
      <c r="I302" s="274"/>
      <c r="J302" s="274"/>
      <c r="K302" s="33"/>
      <c r="L302" s="33"/>
      <c r="M302" s="32"/>
      <c r="N302" s="32"/>
      <c r="O302" s="32"/>
      <c r="P302" s="33"/>
      <c r="Q302" s="32"/>
      <c r="R302" s="242"/>
      <c r="S302" s="32"/>
      <c r="T302" s="32"/>
      <c r="U302" s="252"/>
      <c r="V302" s="32"/>
      <c r="W302" s="33"/>
      <c r="X302" s="32"/>
      <c r="Y302" s="42"/>
      <c r="Z302" s="31"/>
      <c r="AA302" s="42"/>
      <c r="AB302" s="42"/>
      <c r="AC302" s="252"/>
      <c r="AD302" s="32"/>
      <c r="AE302" s="284"/>
      <c r="AF302" s="263"/>
      <c r="AG302" s="31"/>
      <c r="AH302" s="32"/>
      <c r="AI302" s="42"/>
      <c r="AJ302" s="42"/>
    </row>
    <row r="303" spans="1:36" x14ac:dyDescent="0.35">
      <c r="A303" s="274"/>
      <c r="B303" s="275"/>
      <c r="C303" s="276"/>
      <c r="D303" s="274"/>
      <c r="E303" s="274"/>
      <c r="F303" s="274"/>
      <c r="G303" s="274"/>
      <c r="H303" s="274"/>
      <c r="I303" s="274"/>
      <c r="J303" s="274"/>
      <c r="K303" s="33"/>
      <c r="L303" s="33"/>
      <c r="M303" s="32"/>
      <c r="N303" s="32"/>
      <c r="O303" s="32"/>
      <c r="P303" s="33"/>
      <c r="Q303" s="32"/>
      <c r="R303" s="242"/>
      <c r="S303" s="32"/>
      <c r="T303" s="32"/>
      <c r="U303" s="252"/>
      <c r="V303" s="32"/>
      <c r="W303" s="33"/>
      <c r="X303" s="32"/>
      <c r="Y303" s="42"/>
      <c r="Z303" s="31"/>
      <c r="AA303" s="42"/>
      <c r="AB303" s="42"/>
      <c r="AC303" s="252"/>
      <c r="AD303" s="32"/>
      <c r="AE303" s="284"/>
      <c r="AF303" s="263"/>
      <c r="AG303" s="31"/>
      <c r="AH303" s="32"/>
      <c r="AI303" s="42"/>
      <c r="AJ303" s="42"/>
    </row>
    <row r="304" spans="1:36" x14ac:dyDescent="0.35">
      <c r="A304" s="274"/>
      <c r="B304" s="275"/>
      <c r="C304" s="276"/>
      <c r="D304" s="274"/>
      <c r="E304" s="274"/>
      <c r="F304" s="274"/>
      <c r="G304" s="274"/>
      <c r="H304" s="274"/>
      <c r="I304" s="274"/>
      <c r="J304" s="274"/>
      <c r="K304" s="33"/>
      <c r="L304" s="33"/>
      <c r="M304" s="32"/>
      <c r="N304" s="32"/>
      <c r="O304" s="32"/>
      <c r="P304" s="33"/>
      <c r="Q304" s="32"/>
      <c r="R304" s="242"/>
      <c r="S304" s="32"/>
      <c r="T304" s="32"/>
      <c r="U304" s="252"/>
      <c r="V304" s="32"/>
      <c r="W304" s="33"/>
      <c r="X304" s="32"/>
      <c r="Y304" s="42"/>
      <c r="Z304" s="31"/>
      <c r="AA304" s="42"/>
      <c r="AB304" s="42"/>
      <c r="AC304" s="252"/>
      <c r="AD304" s="32"/>
      <c r="AE304" s="284"/>
      <c r="AF304" s="263"/>
      <c r="AG304" s="31"/>
      <c r="AH304" s="32"/>
      <c r="AI304" s="42"/>
      <c r="AJ304" s="42"/>
    </row>
    <row r="305" spans="1:36" x14ac:dyDescent="0.35">
      <c r="A305" s="274"/>
      <c r="B305" s="275"/>
      <c r="C305" s="276"/>
      <c r="D305" s="274"/>
      <c r="E305" s="274"/>
      <c r="F305" s="274"/>
      <c r="G305" s="274"/>
      <c r="H305" s="274"/>
      <c r="I305" s="274"/>
      <c r="J305" s="274"/>
      <c r="K305" s="33"/>
      <c r="L305" s="33"/>
      <c r="M305" s="32"/>
      <c r="N305" s="32"/>
      <c r="O305" s="32"/>
      <c r="P305" s="33"/>
      <c r="Q305" s="32"/>
      <c r="R305" s="242"/>
      <c r="S305" s="32"/>
      <c r="T305" s="32"/>
      <c r="U305" s="252"/>
      <c r="V305" s="32"/>
      <c r="W305" s="33"/>
      <c r="X305" s="32"/>
      <c r="Y305" s="42"/>
      <c r="Z305" s="31"/>
      <c r="AA305" s="42"/>
      <c r="AB305" s="42"/>
      <c r="AC305" s="252"/>
      <c r="AD305" s="32"/>
      <c r="AE305" s="284"/>
      <c r="AF305" s="263"/>
      <c r="AG305" s="31"/>
      <c r="AH305" s="32"/>
      <c r="AI305" s="42"/>
      <c r="AJ305" s="42"/>
    </row>
    <row r="306" spans="1:36" x14ac:dyDescent="0.35">
      <c r="A306" s="274"/>
      <c r="B306" s="275"/>
      <c r="C306" s="276"/>
      <c r="D306" s="274"/>
      <c r="E306" s="274"/>
      <c r="F306" s="274"/>
      <c r="G306" s="274"/>
      <c r="H306" s="274"/>
      <c r="I306" s="274"/>
      <c r="J306" s="274"/>
      <c r="K306" s="33"/>
      <c r="L306" s="33"/>
      <c r="M306" s="32"/>
      <c r="N306" s="32"/>
      <c r="O306" s="32"/>
      <c r="P306" s="33"/>
      <c r="Q306" s="32"/>
      <c r="R306" s="242"/>
      <c r="S306" s="32"/>
      <c r="T306" s="32"/>
      <c r="U306" s="252"/>
      <c r="V306" s="32"/>
      <c r="W306" s="33"/>
      <c r="X306" s="32"/>
      <c r="Y306" s="42"/>
      <c r="Z306" s="31"/>
      <c r="AA306" s="42"/>
      <c r="AB306" s="42"/>
      <c r="AC306" s="252"/>
      <c r="AD306" s="32"/>
      <c r="AE306" s="284"/>
      <c r="AF306" s="263"/>
      <c r="AG306" s="31"/>
      <c r="AH306" s="32"/>
      <c r="AI306" s="42"/>
      <c r="AJ306" s="42"/>
    </row>
    <row r="307" spans="1:36" x14ac:dyDescent="0.35">
      <c r="A307" s="274"/>
      <c r="B307" s="275"/>
      <c r="C307" s="276"/>
      <c r="D307" s="274"/>
      <c r="E307" s="274"/>
      <c r="F307" s="274"/>
      <c r="G307" s="274"/>
      <c r="H307" s="274"/>
      <c r="I307" s="274"/>
      <c r="J307" s="274"/>
      <c r="K307" s="33"/>
      <c r="L307" s="33"/>
      <c r="M307" s="32"/>
      <c r="N307" s="32"/>
      <c r="O307" s="32"/>
      <c r="P307" s="33"/>
      <c r="Q307" s="32"/>
      <c r="R307" s="242"/>
      <c r="S307" s="32"/>
      <c r="T307" s="32"/>
      <c r="U307" s="252"/>
      <c r="V307" s="32"/>
      <c r="W307" s="33"/>
      <c r="X307" s="32"/>
      <c r="Y307" s="42"/>
      <c r="Z307" s="31"/>
      <c r="AA307" s="42"/>
      <c r="AB307" s="42"/>
      <c r="AC307" s="252"/>
      <c r="AD307" s="32"/>
      <c r="AE307" s="284"/>
      <c r="AF307" s="263"/>
      <c r="AG307" s="31"/>
      <c r="AH307" s="32"/>
      <c r="AI307" s="42"/>
      <c r="AJ307" s="42"/>
    </row>
    <row r="308" spans="1:36" x14ac:dyDescent="0.35">
      <c r="A308" s="274"/>
      <c r="B308" s="275"/>
      <c r="C308" s="276"/>
      <c r="D308" s="274"/>
      <c r="E308" s="274"/>
      <c r="F308" s="274"/>
      <c r="G308" s="274"/>
      <c r="H308" s="274"/>
      <c r="I308" s="274"/>
      <c r="J308" s="274"/>
      <c r="K308" s="33"/>
      <c r="L308" s="33"/>
      <c r="M308" s="32"/>
      <c r="N308" s="32"/>
      <c r="O308" s="32"/>
      <c r="P308" s="33"/>
      <c r="Q308" s="32"/>
      <c r="R308" s="242"/>
      <c r="S308" s="32"/>
      <c r="T308" s="32"/>
      <c r="U308" s="252"/>
      <c r="V308" s="32"/>
      <c r="W308" s="33"/>
      <c r="X308" s="32"/>
      <c r="Y308" s="42"/>
      <c r="Z308" s="31"/>
      <c r="AA308" s="42"/>
      <c r="AB308" s="42"/>
      <c r="AC308" s="252"/>
      <c r="AD308" s="32"/>
      <c r="AE308" s="284"/>
      <c r="AF308" s="263"/>
      <c r="AG308" s="31"/>
      <c r="AH308" s="32"/>
      <c r="AI308" s="42"/>
      <c r="AJ308" s="42"/>
    </row>
    <row r="309" spans="1:36" x14ac:dyDescent="0.35">
      <c r="A309" s="274"/>
      <c r="B309" s="275"/>
      <c r="C309" s="276"/>
      <c r="D309" s="274"/>
      <c r="E309" s="274"/>
      <c r="F309" s="274"/>
      <c r="G309" s="274"/>
      <c r="H309" s="274"/>
      <c r="I309" s="274"/>
      <c r="J309" s="274"/>
      <c r="K309" s="33"/>
      <c r="L309" s="33"/>
      <c r="M309" s="32"/>
      <c r="N309" s="32"/>
      <c r="O309" s="32"/>
      <c r="P309" s="33"/>
      <c r="Q309" s="32"/>
      <c r="R309" s="242"/>
      <c r="S309" s="32"/>
      <c r="T309" s="32"/>
      <c r="U309" s="252"/>
      <c r="V309" s="32"/>
      <c r="W309" s="33"/>
      <c r="X309" s="32"/>
      <c r="Y309" s="42"/>
      <c r="Z309" s="31"/>
      <c r="AA309" s="42"/>
      <c r="AB309" s="42"/>
      <c r="AC309" s="252"/>
      <c r="AD309" s="32"/>
      <c r="AE309" s="284"/>
      <c r="AF309" s="263"/>
      <c r="AG309" s="31"/>
      <c r="AH309" s="32"/>
      <c r="AI309" s="42"/>
      <c r="AJ309" s="42"/>
    </row>
    <row r="310" spans="1:36" x14ac:dyDescent="0.35">
      <c r="A310" s="274"/>
      <c r="B310" s="275"/>
      <c r="C310" s="276"/>
      <c r="D310" s="274"/>
      <c r="E310" s="274"/>
      <c r="F310" s="274"/>
      <c r="G310" s="274"/>
      <c r="H310" s="274"/>
      <c r="I310" s="274"/>
      <c r="J310" s="274"/>
      <c r="K310" s="33"/>
      <c r="L310" s="33"/>
      <c r="M310" s="32"/>
      <c r="N310" s="32"/>
      <c r="O310" s="32"/>
      <c r="P310" s="33"/>
      <c r="Q310" s="32"/>
      <c r="R310" s="242"/>
      <c r="S310" s="32"/>
      <c r="T310" s="32"/>
      <c r="U310" s="252"/>
      <c r="V310" s="32"/>
      <c r="W310" s="33"/>
      <c r="X310" s="32"/>
      <c r="Y310" s="42"/>
      <c r="Z310" s="31"/>
      <c r="AA310" s="42"/>
      <c r="AB310" s="42"/>
      <c r="AC310" s="252"/>
      <c r="AD310" s="32"/>
      <c r="AE310" s="284"/>
      <c r="AF310" s="263"/>
      <c r="AG310" s="31"/>
      <c r="AH310" s="32"/>
      <c r="AI310" s="42"/>
      <c r="AJ310" s="42"/>
    </row>
    <row r="311" spans="1:36" x14ac:dyDescent="0.35">
      <c r="A311" s="274"/>
      <c r="B311" s="275"/>
      <c r="C311" s="276"/>
      <c r="D311" s="274"/>
      <c r="E311" s="274"/>
      <c r="F311" s="274"/>
      <c r="G311" s="274"/>
      <c r="H311" s="274"/>
      <c r="I311" s="274"/>
      <c r="J311" s="274"/>
      <c r="K311" s="33"/>
      <c r="L311" s="33"/>
      <c r="M311" s="32"/>
      <c r="N311" s="32"/>
      <c r="O311" s="32"/>
      <c r="P311" s="33"/>
      <c r="Q311" s="32"/>
      <c r="R311" s="242"/>
      <c r="S311" s="32"/>
      <c r="T311" s="32"/>
      <c r="U311" s="252"/>
      <c r="V311" s="32"/>
      <c r="W311" s="33"/>
      <c r="X311" s="32"/>
      <c r="Y311" s="42"/>
      <c r="Z311" s="31"/>
      <c r="AA311" s="42"/>
      <c r="AB311" s="42"/>
      <c r="AC311" s="252"/>
      <c r="AD311" s="32"/>
      <c r="AE311" s="284"/>
      <c r="AF311" s="263"/>
      <c r="AG311" s="31"/>
      <c r="AH311" s="32"/>
      <c r="AI311" s="42"/>
      <c r="AJ311" s="42"/>
    </row>
    <row r="312" spans="1:36" x14ac:dyDescent="0.35">
      <c r="A312" s="274"/>
      <c r="B312" s="275"/>
      <c r="C312" s="276"/>
      <c r="D312" s="274"/>
      <c r="E312" s="274"/>
      <c r="F312" s="274"/>
      <c r="G312" s="274"/>
      <c r="H312" s="274"/>
      <c r="I312" s="274"/>
      <c r="J312" s="274"/>
      <c r="K312" s="33"/>
      <c r="L312" s="33"/>
      <c r="M312" s="32"/>
      <c r="N312" s="32"/>
      <c r="O312" s="32"/>
      <c r="P312" s="33"/>
      <c r="Q312" s="32"/>
      <c r="R312" s="242"/>
      <c r="S312" s="32"/>
      <c r="T312" s="32"/>
      <c r="U312" s="252"/>
      <c r="V312" s="32"/>
      <c r="W312" s="33"/>
      <c r="X312" s="32"/>
      <c r="Y312" s="42"/>
      <c r="Z312" s="31"/>
      <c r="AA312" s="42"/>
      <c r="AB312" s="42"/>
      <c r="AC312" s="252"/>
      <c r="AD312" s="32"/>
      <c r="AE312" s="284"/>
      <c r="AF312" s="263"/>
      <c r="AG312" s="31"/>
      <c r="AH312" s="32"/>
      <c r="AI312" s="42"/>
      <c r="AJ312" s="42"/>
    </row>
    <row r="313" spans="1:36" x14ac:dyDescent="0.35">
      <c r="A313" s="274"/>
      <c r="B313" s="275"/>
      <c r="C313" s="276"/>
      <c r="D313" s="274"/>
      <c r="E313" s="274"/>
      <c r="F313" s="274"/>
      <c r="G313" s="274"/>
      <c r="H313" s="274"/>
      <c r="I313" s="274"/>
      <c r="J313" s="274"/>
      <c r="K313" s="33"/>
      <c r="L313" s="33"/>
      <c r="M313" s="32"/>
      <c r="N313" s="32"/>
      <c r="O313" s="32"/>
      <c r="P313" s="33"/>
      <c r="Q313" s="32"/>
      <c r="R313" s="242"/>
      <c r="S313" s="32"/>
      <c r="T313" s="32"/>
      <c r="U313" s="252"/>
      <c r="V313" s="32"/>
      <c r="W313" s="33"/>
      <c r="X313" s="32"/>
      <c r="Y313" s="42"/>
      <c r="Z313" s="31"/>
      <c r="AA313" s="42"/>
      <c r="AB313" s="42"/>
      <c r="AC313" s="252"/>
      <c r="AD313" s="32"/>
      <c r="AE313" s="284"/>
      <c r="AF313" s="263"/>
      <c r="AG313" s="31"/>
      <c r="AH313" s="32"/>
      <c r="AI313" s="42"/>
      <c r="AJ313" s="42"/>
    </row>
    <row r="314" spans="1:36" x14ac:dyDescent="0.35">
      <c r="A314" s="274"/>
      <c r="B314" s="275"/>
      <c r="C314" s="276"/>
      <c r="D314" s="274"/>
      <c r="E314" s="274"/>
      <c r="F314" s="274"/>
      <c r="G314" s="274"/>
      <c r="H314" s="274"/>
      <c r="I314" s="274"/>
      <c r="J314" s="274"/>
      <c r="K314" s="33"/>
      <c r="L314" s="33"/>
      <c r="M314" s="32"/>
      <c r="N314" s="32"/>
      <c r="O314" s="32"/>
      <c r="P314" s="33"/>
      <c r="Q314" s="32"/>
      <c r="R314" s="242"/>
      <c r="S314" s="32"/>
      <c r="T314" s="32"/>
      <c r="U314" s="252"/>
      <c r="V314" s="32"/>
      <c r="W314" s="33"/>
      <c r="X314" s="32"/>
      <c r="Y314" s="42"/>
      <c r="Z314" s="31"/>
      <c r="AA314" s="42"/>
      <c r="AB314" s="42"/>
      <c r="AC314" s="252"/>
      <c r="AD314" s="32"/>
      <c r="AE314" s="284"/>
      <c r="AF314" s="263"/>
      <c r="AG314" s="31"/>
      <c r="AH314" s="32"/>
      <c r="AI314" s="42"/>
      <c r="AJ314" s="42"/>
    </row>
    <row r="315" spans="1:36" x14ac:dyDescent="0.35">
      <c r="A315" s="274"/>
      <c r="B315" s="275"/>
      <c r="C315" s="276"/>
      <c r="D315" s="274"/>
      <c r="E315" s="274"/>
      <c r="F315" s="274"/>
      <c r="G315" s="274"/>
      <c r="H315" s="274"/>
      <c r="I315" s="274"/>
      <c r="J315" s="274"/>
      <c r="K315" s="33"/>
      <c r="L315" s="33"/>
      <c r="M315" s="32"/>
      <c r="N315" s="32"/>
      <c r="O315" s="32"/>
      <c r="P315" s="33"/>
      <c r="Q315" s="32"/>
      <c r="R315" s="242"/>
      <c r="S315" s="32"/>
      <c r="T315" s="32"/>
      <c r="U315" s="252"/>
      <c r="V315" s="32"/>
      <c r="W315" s="33"/>
      <c r="X315" s="32"/>
      <c r="Y315" s="42"/>
      <c r="Z315" s="31"/>
      <c r="AA315" s="42"/>
      <c r="AB315" s="42"/>
      <c r="AC315" s="252"/>
      <c r="AD315" s="32"/>
      <c r="AE315" s="284"/>
      <c r="AF315" s="263"/>
      <c r="AG315" s="31"/>
      <c r="AH315" s="32"/>
      <c r="AI315" s="42"/>
      <c r="AJ315" s="42"/>
    </row>
    <row r="316" spans="1:36" x14ac:dyDescent="0.35">
      <c r="A316" s="274"/>
      <c r="B316" s="275"/>
      <c r="C316" s="276"/>
      <c r="D316" s="274"/>
      <c r="E316" s="274"/>
      <c r="F316" s="274"/>
      <c r="G316" s="274"/>
      <c r="H316" s="274"/>
      <c r="I316" s="274"/>
      <c r="J316" s="274"/>
      <c r="K316" s="33"/>
      <c r="L316" s="33"/>
      <c r="M316" s="32"/>
      <c r="N316" s="32"/>
      <c r="O316" s="32"/>
      <c r="P316" s="33"/>
      <c r="Q316" s="32"/>
      <c r="R316" s="242"/>
      <c r="S316" s="32"/>
      <c r="T316" s="32"/>
      <c r="U316" s="252"/>
      <c r="V316" s="32"/>
      <c r="W316" s="33"/>
      <c r="X316" s="32"/>
      <c r="Y316" s="42"/>
      <c r="Z316" s="31"/>
      <c r="AA316" s="42"/>
      <c r="AB316" s="42"/>
      <c r="AC316" s="252"/>
      <c r="AD316" s="32"/>
      <c r="AE316" s="284"/>
      <c r="AF316" s="263"/>
      <c r="AG316" s="31"/>
      <c r="AH316" s="32"/>
      <c r="AI316" s="42"/>
      <c r="AJ316" s="42"/>
    </row>
    <row r="317" spans="1:36" x14ac:dyDescent="0.35">
      <c r="A317" s="274"/>
      <c r="B317" s="275"/>
      <c r="C317" s="276"/>
      <c r="D317" s="274"/>
      <c r="E317" s="274"/>
      <c r="F317" s="274"/>
      <c r="G317" s="274"/>
      <c r="H317" s="274"/>
      <c r="I317" s="274"/>
      <c r="J317" s="274"/>
      <c r="K317" s="33"/>
      <c r="L317" s="33"/>
      <c r="M317" s="32"/>
      <c r="N317" s="32"/>
      <c r="O317" s="32"/>
      <c r="P317" s="33"/>
      <c r="Q317" s="32"/>
      <c r="R317" s="242"/>
      <c r="S317" s="32"/>
      <c r="T317" s="32"/>
      <c r="U317" s="252"/>
      <c r="V317" s="32"/>
      <c r="W317" s="33"/>
      <c r="X317" s="32"/>
      <c r="Y317" s="42"/>
      <c r="Z317" s="31"/>
      <c r="AA317" s="42"/>
      <c r="AB317" s="42"/>
      <c r="AC317" s="252"/>
      <c r="AD317" s="32"/>
      <c r="AE317" s="284"/>
      <c r="AF317" s="263"/>
      <c r="AG317" s="31"/>
      <c r="AH317" s="32"/>
      <c r="AI317" s="42"/>
      <c r="AJ317" s="42"/>
    </row>
    <row r="318" spans="1:36" x14ac:dyDescent="0.35">
      <c r="A318" s="274"/>
      <c r="B318" s="275"/>
      <c r="C318" s="276"/>
      <c r="D318" s="274"/>
      <c r="E318" s="274"/>
      <c r="F318" s="274"/>
      <c r="G318" s="274"/>
      <c r="H318" s="274"/>
      <c r="I318" s="274"/>
      <c r="J318" s="274"/>
      <c r="K318" s="33"/>
      <c r="L318" s="33"/>
      <c r="M318" s="32"/>
      <c r="N318" s="32"/>
      <c r="O318" s="32"/>
      <c r="P318" s="33"/>
      <c r="Q318" s="32"/>
      <c r="R318" s="242"/>
      <c r="S318" s="32"/>
      <c r="T318" s="32"/>
      <c r="U318" s="252"/>
      <c r="V318" s="32"/>
      <c r="W318" s="33"/>
      <c r="X318" s="32"/>
      <c r="Y318" s="42"/>
      <c r="Z318" s="31"/>
      <c r="AA318" s="42"/>
      <c r="AB318" s="42"/>
      <c r="AC318" s="252"/>
      <c r="AD318" s="32"/>
      <c r="AE318" s="284"/>
      <c r="AF318" s="263"/>
      <c r="AG318" s="31"/>
      <c r="AH318" s="32"/>
      <c r="AI318" s="42"/>
      <c r="AJ318" s="42"/>
    </row>
    <row r="319" spans="1:36" x14ac:dyDescent="0.35">
      <c r="A319" s="274"/>
      <c r="B319" s="275"/>
      <c r="C319" s="276"/>
      <c r="D319" s="274"/>
      <c r="E319" s="274"/>
      <c r="F319" s="274"/>
      <c r="G319" s="274"/>
      <c r="H319" s="274"/>
      <c r="I319" s="274"/>
      <c r="J319" s="274"/>
      <c r="K319" s="33"/>
      <c r="L319" s="33"/>
      <c r="M319" s="32"/>
      <c r="N319" s="32"/>
      <c r="O319" s="32"/>
      <c r="P319" s="33"/>
      <c r="Q319" s="32"/>
      <c r="R319" s="242"/>
      <c r="S319" s="32"/>
      <c r="T319" s="32"/>
      <c r="U319" s="252"/>
      <c r="V319" s="32"/>
      <c r="W319" s="33"/>
      <c r="X319" s="32"/>
      <c r="Y319" s="42"/>
      <c r="Z319" s="31"/>
      <c r="AA319" s="42"/>
      <c r="AB319" s="42"/>
      <c r="AC319" s="252"/>
      <c r="AD319" s="32"/>
      <c r="AE319" s="284"/>
      <c r="AF319" s="263"/>
      <c r="AG319" s="31"/>
      <c r="AH319" s="32"/>
      <c r="AI319" s="42"/>
      <c r="AJ319" s="42"/>
    </row>
    <row r="320" spans="1:36" x14ac:dyDescent="0.35">
      <c r="A320" s="274"/>
      <c r="B320" s="275"/>
      <c r="C320" s="276"/>
      <c r="D320" s="274"/>
      <c r="E320" s="274"/>
      <c r="F320" s="274"/>
      <c r="G320" s="274"/>
      <c r="H320" s="274"/>
      <c r="I320" s="274"/>
      <c r="J320" s="274"/>
      <c r="K320" s="33"/>
      <c r="L320" s="33"/>
      <c r="M320" s="32"/>
      <c r="N320" s="32"/>
      <c r="O320" s="32"/>
      <c r="P320" s="33"/>
      <c r="Q320" s="32"/>
      <c r="R320" s="242"/>
      <c r="S320" s="32"/>
      <c r="T320" s="32"/>
      <c r="U320" s="252"/>
      <c r="V320" s="32"/>
      <c r="W320" s="33"/>
      <c r="X320" s="32"/>
      <c r="Y320" s="42"/>
      <c r="Z320" s="31"/>
      <c r="AA320" s="42"/>
      <c r="AB320" s="42"/>
      <c r="AC320" s="252"/>
      <c r="AD320" s="32"/>
      <c r="AE320" s="284"/>
      <c r="AF320" s="263"/>
      <c r="AG320" s="31"/>
      <c r="AH320" s="32"/>
      <c r="AI320" s="42"/>
      <c r="AJ320" s="42"/>
    </row>
    <row r="321" spans="1:36" x14ac:dyDescent="0.35">
      <c r="A321" s="274"/>
      <c r="B321" s="275"/>
      <c r="C321" s="276"/>
      <c r="D321" s="274"/>
      <c r="E321" s="274"/>
      <c r="F321" s="274"/>
      <c r="G321" s="274"/>
      <c r="H321" s="274"/>
      <c r="I321" s="274"/>
      <c r="J321" s="274"/>
      <c r="K321" s="33"/>
      <c r="L321" s="33"/>
      <c r="M321" s="32"/>
      <c r="N321" s="32"/>
      <c r="O321" s="32"/>
      <c r="P321" s="33"/>
      <c r="Q321" s="32"/>
      <c r="R321" s="242"/>
      <c r="S321" s="32"/>
      <c r="T321" s="32"/>
      <c r="U321" s="252"/>
      <c r="V321" s="32"/>
      <c r="W321" s="33"/>
      <c r="X321" s="32"/>
      <c r="Y321" s="42"/>
      <c r="Z321" s="31"/>
      <c r="AA321" s="42"/>
      <c r="AB321" s="42"/>
      <c r="AC321" s="252"/>
      <c r="AD321" s="32"/>
      <c r="AE321" s="284"/>
      <c r="AF321" s="263"/>
      <c r="AG321" s="31"/>
      <c r="AH321" s="32"/>
      <c r="AI321" s="42"/>
      <c r="AJ321" s="42"/>
    </row>
    <row r="322" spans="1:36" x14ac:dyDescent="0.35">
      <c r="A322" s="274"/>
      <c r="B322" s="275"/>
      <c r="C322" s="276"/>
      <c r="D322" s="274"/>
      <c r="E322" s="274"/>
      <c r="F322" s="274"/>
      <c r="G322" s="274"/>
      <c r="H322" s="274"/>
      <c r="I322" s="274"/>
      <c r="J322" s="274"/>
      <c r="K322" s="33"/>
      <c r="L322" s="33"/>
      <c r="M322" s="32"/>
      <c r="N322" s="32"/>
      <c r="O322" s="32"/>
      <c r="P322" s="33"/>
      <c r="Q322" s="32"/>
      <c r="R322" s="242"/>
      <c r="S322" s="32"/>
      <c r="T322" s="32"/>
      <c r="U322" s="252"/>
      <c r="V322" s="32"/>
      <c r="W322" s="33"/>
      <c r="X322" s="32"/>
      <c r="Y322" s="42"/>
      <c r="Z322" s="31"/>
      <c r="AA322" s="42"/>
      <c r="AB322" s="42"/>
      <c r="AC322" s="252"/>
      <c r="AD322" s="32"/>
      <c r="AE322" s="284"/>
      <c r="AF322" s="263"/>
      <c r="AG322" s="31"/>
      <c r="AH322" s="32"/>
      <c r="AI322" s="42"/>
      <c r="AJ322" s="42"/>
    </row>
    <row r="323" spans="1:36" x14ac:dyDescent="0.35">
      <c r="A323" s="274"/>
      <c r="B323" s="275"/>
      <c r="C323" s="276"/>
      <c r="D323" s="274"/>
      <c r="E323" s="274"/>
      <c r="F323" s="274"/>
      <c r="G323" s="274"/>
      <c r="H323" s="274"/>
      <c r="I323" s="274"/>
      <c r="J323" s="274"/>
      <c r="K323" s="33"/>
      <c r="L323" s="33"/>
      <c r="M323" s="32"/>
      <c r="N323" s="32"/>
      <c r="O323" s="32"/>
      <c r="P323" s="33"/>
      <c r="Q323" s="32"/>
      <c r="R323" s="242"/>
      <c r="S323" s="32"/>
      <c r="T323" s="32"/>
      <c r="U323" s="252"/>
      <c r="V323" s="32"/>
      <c r="W323" s="33"/>
      <c r="X323" s="32"/>
      <c r="Y323" s="42"/>
      <c r="Z323" s="31"/>
      <c r="AA323" s="42"/>
      <c r="AB323" s="42"/>
      <c r="AC323" s="252"/>
      <c r="AD323" s="32"/>
      <c r="AE323" s="284"/>
      <c r="AF323" s="263"/>
      <c r="AG323" s="31"/>
      <c r="AH323" s="32"/>
      <c r="AI323" s="42"/>
      <c r="AJ323" s="42"/>
    </row>
    <row r="324" spans="1:36" x14ac:dyDescent="0.35">
      <c r="A324" s="274"/>
      <c r="B324" s="275"/>
      <c r="C324" s="276"/>
      <c r="D324" s="274"/>
      <c r="E324" s="274"/>
      <c r="F324" s="274"/>
      <c r="G324" s="274"/>
      <c r="H324" s="274"/>
      <c r="I324" s="274"/>
      <c r="J324" s="274"/>
      <c r="K324" s="33"/>
      <c r="L324" s="33"/>
      <c r="M324" s="32"/>
      <c r="N324" s="32"/>
      <c r="O324" s="32"/>
      <c r="P324" s="33"/>
      <c r="Q324" s="32"/>
      <c r="R324" s="242"/>
      <c r="S324" s="32"/>
      <c r="T324" s="32"/>
      <c r="U324" s="252"/>
      <c r="V324" s="32"/>
      <c r="W324" s="33"/>
      <c r="X324" s="32"/>
      <c r="Y324" s="42"/>
      <c r="Z324" s="31"/>
      <c r="AA324" s="42"/>
      <c r="AB324" s="42"/>
      <c r="AC324" s="252"/>
      <c r="AD324" s="32"/>
      <c r="AE324" s="284"/>
      <c r="AF324" s="263"/>
      <c r="AG324" s="31"/>
      <c r="AH324" s="32"/>
      <c r="AI324" s="42"/>
      <c r="AJ324" s="42"/>
    </row>
    <row r="325" spans="1:36" x14ac:dyDescent="0.35">
      <c r="A325" s="274"/>
      <c r="B325" s="275"/>
      <c r="C325" s="276"/>
      <c r="D325" s="274"/>
      <c r="E325" s="274"/>
      <c r="F325" s="274"/>
      <c r="G325" s="274"/>
      <c r="H325" s="274"/>
      <c r="I325" s="274"/>
      <c r="J325" s="274"/>
      <c r="K325" s="33"/>
      <c r="L325" s="33"/>
      <c r="M325" s="32"/>
      <c r="N325" s="32"/>
      <c r="O325" s="32"/>
      <c r="P325" s="33"/>
      <c r="Q325" s="32"/>
      <c r="R325" s="242"/>
      <c r="S325" s="32"/>
      <c r="T325" s="32"/>
      <c r="U325" s="252"/>
      <c r="V325" s="32"/>
      <c r="W325" s="33"/>
      <c r="X325" s="32"/>
      <c r="Y325" s="42"/>
      <c r="Z325" s="31"/>
      <c r="AA325" s="42"/>
      <c r="AB325" s="42"/>
      <c r="AC325" s="252"/>
      <c r="AD325" s="32"/>
      <c r="AE325" s="284"/>
      <c r="AF325" s="263"/>
      <c r="AG325" s="31"/>
      <c r="AH325" s="32"/>
      <c r="AI325" s="42"/>
      <c r="AJ325" s="42"/>
    </row>
    <row r="326" spans="1:36" x14ac:dyDescent="0.35">
      <c r="A326" s="274"/>
      <c r="B326" s="275"/>
      <c r="C326" s="276"/>
      <c r="D326" s="274"/>
      <c r="E326" s="274"/>
      <c r="F326" s="274"/>
      <c r="G326" s="274"/>
      <c r="H326" s="274"/>
      <c r="I326" s="274"/>
      <c r="J326" s="274"/>
      <c r="K326" s="33"/>
      <c r="L326" s="33"/>
      <c r="M326" s="32"/>
      <c r="N326" s="32"/>
      <c r="O326" s="32"/>
      <c r="P326" s="33"/>
      <c r="Q326" s="32"/>
      <c r="R326" s="242"/>
      <c r="S326" s="32"/>
      <c r="T326" s="32"/>
      <c r="U326" s="252"/>
      <c r="V326" s="32"/>
      <c r="W326" s="33"/>
      <c r="X326" s="32"/>
      <c r="Y326" s="42"/>
      <c r="Z326" s="31"/>
      <c r="AA326" s="42"/>
      <c r="AB326" s="42"/>
      <c r="AC326" s="252"/>
      <c r="AD326" s="32"/>
      <c r="AE326" s="284"/>
      <c r="AF326" s="263"/>
      <c r="AG326" s="31"/>
      <c r="AH326" s="32"/>
      <c r="AI326" s="42"/>
      <c r="AJ326" s="42"/>
    </row>
    <row r="327" spans="1:36" x14ac:dyDescent="0.35">
      <c r="A327" s="274"/>
      <c r="B327" s="275"/>
      <c r="C327" s="276"/>
      <c r="D327" s="274"/>
      <c r="E327" s="274"/>
      <c r="F327" s="274"/>
      <c r="G327" s="274"/>
      <c r="H327" s="274"/>
      <c r="I327" s="274"/>
      <c r="J327" s="274"/>
      <c r="K327" s="33"/>
      <c r="L327" s="33"/>
      <c r="M327" s="32"/>
      <c r="N327" s="32"/>
      <c r="O327" s="32"/>
      <c r="P327" s="33"/>
      <c r="Q327" s="32"/>
      <c r="R327" s="242"/>
      <c r="S327" s="32"/>
      <c r="T327" s="32"/>
      <c r="U327" s="252"/>
      <c r="V327" s="32"/>
      <c r="W327" s="33"/>
      <c r="X327" s="32"/>
      <c r="Y327" s="42"/>
      <c r="Z327" s="31"/>
      <c r="AA327" s="42"/>
      <c r="AB327" s="42"/>
      <c r="AC327" s="252"/>
      <c r="AD327" s="32"/>
      <c r="AE327" s="284"/>
      <c r="AF327" s="263"/>
      <c r="AG327" s="31"/>
      <c r="AH327" s="32"/>
      <c r="AI327" s="42"/>
      <c r="AJ327" s="42"/>
    </row>
    <row r="328" spans="1:36" x14ac:dyDescent="0.35">
      <c r="A328" s="274"/>
      <c r="B328" s="275"/>
      <c r="C328" s="276"/>
      <c r="D328" s="274"/>
      <c r="E328" s="274"/>
      <c r="F328" s="274"/>
      <c r="G328" s="274"/>
      <c r="H328" s="274"/>
      <c r="I328" s="274"/>
      <c r="J328" s="274"/>
      <c r="K328" s="33"/>
      <c r="L328" s="33"/>
      <c r="M328" s="32"/>
      <c r="N328" s="32"/>
      <c r="O328" s="32"/>
      <c r="P328" s="33"/>
      <c r="Q328" s="32"/>
      <c r="R328" s="242"/>
      <c r="S328" s="32"/>
      <c r="T328" s="32"/>
      <c r="U328" s="252"/>
      <c r="V328" s="32"/>
      <c r="W328" s="33"/>
      <c r="X328" s="32"/>
      <c r="Y328" s="42"/>
      <c r="Z328" s="31"/>
      <c r="AA328" s="42"/>
      <c r="AB328" s="42"/>
      <c r="AC328" s="252"/>
      <c r="AD328" s="32"/>
      <c r="AE328" s="284"/>
      <c r="AF328" s="263"/>
      <c r="AG328" s="31"/>
      <c r="AH328" s="32"/>
      <c r="AI328" s="42"/>
      <c r="AJ328" s="42"/>
    </row>
    <row r="329" spans="1:36" x14ac:dyDescent="0.35">
      <c r="A329" s="274"/>
      <c r="B329" s="275"/>
      <c r="C329" s="276"/>
      <c r="D329" s="274"/>
      <c r="E329" s="274"/>
      <c r="F329" s="274"/>
      <c r="G329" s="274"/>
      <c r="H329" s="274"/>
      <c r="I329" s="274"/>
      <c r="J329" s="274"/>
      <c r="K329" s="33"/>
      <c r="L329" s="33"/>
      <c r="M329" s="32"/>
      <c r="N329" s="32"/>
      <c r="O329" s="32"/>
      <c r="P329" s="33"/>
      <c r="Q329" s="32"/>
      <c r="R329" s="242"/>
      <c r="S329" s="32"/>
      <c r="T329" s="32"/>
      <c r="U329" s="252"/>
      <c r="V329" s="32"/>
      <c r="W329" s="33"/>
      <c r="X329" s="32"/>
      <c r="Y329" s="42"/>
      <c r="Z329" s="31"/>
      <c r="AA329" s="42"/>
      <c r="AB329" s="42"/>
      <c r="AC329" s="252"/>
      <c r="AD329" s="32"/>
      <c r="AE329" s="284"/>
      <c r="AF329" s="263"/>
      <c r="AG329" s="31"/>
      <c r="AH329" s="32"/>
      <c r="AI329" s="42"/>
      <c r="AJ329" s="42"/>
    </row>
    <row r="330" spans="1:36" x14ac:dyDescent="0.35">
      <c r="A330" s="274"/>
      <c r="B330" s="275"/>
      <c r="C330" s="276"/>
      <c r="D330" s="274"/>
      <c r="E330" s="274"/>
      <c r="F330" s="274"/>
      <c r="G330" s="274"/>
      <c r="H330" s="274"/>
      <c r="I330" s="274"/>
      <c r="J330" s="274"/>
      <c r="K330" s="33"/>
      <c r="L330" s="33"/>
      <c r="M330" s="32"/>
      <c r="N330" s="32"/>
      <c r="O330" s="32"/>
      <c r="P330" s="33"/>
      <c r="Q330" s="32"/>
      <c r="R330" s="242"/>
      <c r="S330" s="32"/>
      <c r="T330" s="32"/>
      <c r="U330" s="252"/>
      <c r="V330" s="32"/>
      <c r="W330" s="33"/>
      <c r="X330" s="32"/>
      <c r="Y330" s="42"/>
      <c r="Z330" s="31"/>
      <c r="AA330" s="42"/>
      <c r="AB330" s="42"/>
      <c r="AC330" s="252"/>
      <c r="AD330" s="32"/>
      <c r="AE330" s="284"/>
      <c r="AF330" s="263"/>
      <c r="AG330" s="31"/>
      <c r="AH330" s="32"/>
      <c r="AI330" s="42"/>
      <c r="AJ330" s="42"/>
    </row>
    <row r="331" spans="1:36" x14ac:dyDescent="0.35">
      <c r="A331" s="274"/>
      <c r="B331" s="275"/>
      <c r="C331" s="276"/>
      <c r="D331" s="274"/>
      <c r="E331" s="274"/>
      <c r="F331" s="274"/>
      <c r="G331" s="274"/>
      <c r="H331" s="274"/>
      <c r="I331" s="274"/>
      <c r="J331" s="274"/>
      <c r="K331" s="33"/>
      <c r="L331" s="33"/>
      <c r="M331" s="32"/>
      <c r="N331" s="32"/>
      <c r="O331" s="32"/>
      <c r="P331" s="33"/>
      <c r="Q331" s="32"/>
      <c r="R331" s="242"/>
      <c r="S331" s="32"/>
      <c r="T331" s="32"/>
      <c r="U331" s="252"/>
      <c r="V331" s="32"/>
      <c r="W331" s="33"/>
      <c r="X331" s="32"/>
      <c r="Y331" s="42"/>
      <c r="Z331" s="31"/>
      <c r="AA331" s="42"/>
      <c r="AB331" s="42"/>
      <c r="AC331" s="252"/>
      <c r="AD331" s="32"/>
      <c r="AE331" s="284"/>
      <c r="AF331" s="263"/>
      <c r="AG331" s="31"/>
      <c r="AH331" s="32"/>
      <c r="AI331" s="42"/>
      <c r="AJ331" s="42"/>
    </row>
    <row r="332" spans="1:36" x14ac:dyDescent="0.35">
      <c r="A332" s="274"/>
      <c r="B332" s="275"/>
      <c r="C332" s="276"/>
      <c r="D332" s="274"/>
      <c r="E332" s="274"/>
      <c r="F332" s="274"/>
      <c r="G332" s="274"/>
      <c r="H332" s="274"/>
      <c r="I332" s="274"/>
      <c r="J332" s="274"/>
      <c r="K332" s="33"/>
      <c r="L332" s="33"/>
      <c r="M332" s="32"/>
      <c r="N332" s="32"/>
      <c r="O332" s="32"/>
      <c r="P332" s="33"/>
      <c r="Q332" s="32"/>
      <c r="R332" s="242"/>
      <c r="S332" s="32"/>
      <c r="T332" s="32"/>
      <c r="U332" s="252"/>
      <c r="V332" s="32"/>
      <c r="W332" s="33"/>
      <c r="X332" s="32"/>
      <c r="Y332" s="42"/>
      <c r="Z332" s="31"/>
      <c r="AA332" s="42"/>
      <c r="AB332" s="42"/>
      <c r="AC332" s="252"/>
      <c r="AD332" s="32"/>
      <c r="AE332" s="284"/>
      <c r="AF332" s="263"/>
      <c r="AG332" s="31"/>
      <c r="AH332" s="32"/>
      <c r="AI332" s="42"/>
      <c r="AJ332" s="42"/>
    </row>
    <row r="333" spans="1:36" x14ac:dyDescent="0.35">
      <c r="A333" s="274"/>
      <c r="B333" s="275"/>
      <c r="C333" s="276"/>
      <c r="D333" s="274"/>
      <c r="E333" s="274"/>
      <c r="F333" s="274"/>
      <c r="G333" s="274"/>
      <c r="H333" s="274"/>
      <c r="I333" s="274"/>
      <c r="J333" s="274"/>
      <c r="K333" s="33"/>
      <c r="L333" s="33"/>
      <c r="M333" s="32"/>
      <c r="N333" s="32"/>
      <c r="O333" s="32"/>
      <c r="P333" s="33"/>
      <c r="Q333" s="32"/>
      <c r="R333" s="242"/>
      <c r="S333" s="32"/>
      <c r="T333" s="32"/>
      <c r="U333" s="252"/>
      <c r="V333" s="32"/>
      <c r="W333" s="33"/>
      <c r="X333" s="32"/>
      <c r="Y333" s="42"/>
      <c r="Z333" s="31"/>
      <c r="AA333" s="42"/>
      <c r="AB333" s="42"/>
      <c r="AC333" s="252"/>
      <c r="AD333" s="32"/>
      <c r="AE333" s="284"/>
      <c r="AF333" s="263"/>
      <c r="AG333" s="31"/>
      <c r="AH333" s="32"/>
      <c r="AI333" s="42"/>
      <c r="AJ333" s="42"/>
    </row>
    <row r="334" spans="1:36" x14ac:dyDescent="0.35">
      <c r="A334" s="274"/>
      <c r="B334" s="275"/>
      <c r="C334" s="276"/>
      <c r="D334" s="274"/>
      <c r="E334" s="274"/>
      <c r="F334" s="274"/>
      <c r="G334" s="274"/>
      <c r="H334" s="274"/>
      <c r="I334" s="274"/>
      <c r="J334" s="274"/>
      <c r="K334" s="33"/>
      <c r="L334" s="33"/>
      <c r="M334" s="32"/>
      <c r="N334" s="32"/>
      <c r="O334" s="32"/>
      <c r="P334" s="33"/>
      <c r="Q334" s="32"/>
      <c r="R334" s="242"/>
      <c r="S334" s="32"/>
      <c r="T334" s="32"/>
      <c r="U334" s="252"/>
      <c r="V334" s="32"/>
      <c r="W334" s="33"/>
      <c r="X334" s="32"/>
      <c r="Y334" s="42"/>
      <c r="Z334" s="31"/>
      <c r="AA334" s="42"/>
      <c r="AB334" s="42"/>
      <c r="AC334" s="252"/>
      <c r="AD334" s="32"/>
      <c r="AE334" s="284"/>
      <c r="AF334" s="263"/>
      <c r="AG334" s="31"/>
      <c r="AH334" s="32"/>
      <c r="AI334" s="42"/>
      <c r="AJ334" s="42"/>
    </row>
    <row r="335" spans="1:36" x14ac:dyDescent="0.35">
      <c r="A335" s="274"/>
      <c r="B335" s="275"/>
      <c r="C335" s="276"/>
      <c r="D335" s="274"/>
      <c r="E335" s="274"/>
      <c r="F335" s="274"/>
      <c r="G335" s="274"/>
      <c r="H335" s="274"/>
      <c r="I335" s="274"/>
      <c r="J335" s="274"/>
      <c r="K335" s="33"/>
      <c r="L335" s="33"/>
      <c r="M335" s="32"/>
      <c r="N335" s="32"/>
      <c r="O335" s="32"/>
      <c r="P335" s="33"/>
      <c r="Q335" s="32"/>
      <c r="R335" s="242"/>
      <c r="S335" s="32"/>
      <c r="T335" s="32"/>
      <c r="U335" s="252"/>
      <c r="V335" s="32"/>
      <c r="W335" s="33"/>
      <c r="X335" s="32"/>
      <c r="Y335" s="42"/>
      <c r="Z335" s="31"/>
      <c r="AA335" s="42"/>
      <c r="AB335" s="42"/>
      <c r="AC335" s="252"/>
      <c r="AD335" s="32"/>
      <c r="AE335" s="284"/>
      <c r="AF335" s="263"/>
      <c r="AG335" s="31"/>
      <c r="AH335" s="32"/>
      <c r="AI335" s="42"/>
      <c r="AJ335" s="42"/>
    </row>
    <row r="336" spans="1:36" x14ac:dyDescent="0.35">
      <c r="A336" s="274"/>
      <c r="B336" s="275"/>
      <c r="C336" s="276"/>
      <c r="D336" s="274"/>
      <c r="E336" s="274"/>
      <c r="F336" s="274"/>
      <c r="G336" s="274"/>
      <c r="H336" s="274"/>
      <c r="I336" s="274"/>
      <c r="J336" s="274"/>
      <c r="K336" s="33"/>
      <c r="L336" s="33"/>
      <c r="M336" s="32"/>
      <c r="N336" s="32"/>
      <c r="O336" s="32"/>
      <c r="P336" s="33"/>
      <c r="Q336" s="32"/>
      <c r="R336" s="242"/>
      <c r="S336" s="32"/>
      <c r="T336" s="32"/>
      <c r="U336" s="252"/>
      <c r="V336" s="32"/>
      <c r="W336" s="33"/>
      <c r="X336" s="32"/>
      <c r="Y336" s="42"/>
      <c r="Z336" s="31"/>
      <c r="AA336" s="42"/>
      <c r="AB336" s="42"/>
      <c r="AC336" s="252"/>
      <c r="AD336" s="32"/>
      <c r="AE336" s="284"/>
      <c r="AF336" s="263"/>
      <c r="AG336" s="31"/>
      <c r="AH336" s="32"/>
      <c r="AI336" s="42"/>
      <c r="AJ336" s="42"/>
    </row>
    <row r="337" spans="1:36" x14ac:dyDescent="0.35">
      <c r="A337" s="274"/>
      <c r="B337" s="275"/>
      <c r="C337" s="276"/>
      <c r="D337" s="274"/>
      <c r="E337" s="274"/>
      <c r="F337" s="274"/>
      <c r="G337" s="274"/>
      <c r="H337" s="274"/>
      <c r="I337" s="274"/>
      <c r="J337" s="274"/>
      <c r="K337" s="33"/>
      <c r="L337" s="33"/>
      <c r="M337" s="32"/>
      <c r="N337" s="32"/>
      <c r="O337" s="32"/>
      <c r="P337" s="33"/>
      <c r="Q337" s="32"/>
      <c r="R337" s="242"/>
      <c r="S337" s="32"/>
      <c r="T337" s="32"/>
      <c r="U337" s="252"/>
      <c r="V337" s="32"/>
      <c r="W337" s="33"/>
      <c r="X337" s="32"/>
      <c r="Y337" s="42"/>
      <c r="Z337" s="31"/>
      <c r="AA337" s="42"/>
      <c r="AB337" s="42"/>
      <c r="AC337" s="252"/>
      <c r="AD337" s="32"/>
      <c r="AE337" s="284"/>
      <c r="AF337" s="263"/>
      <c r="AG337" s="31"/>
      <c r="AH337" s="32"/>
      <c r="AI337" s="42"/>
      <c r="AJ337" s="42"/>
    </row>
    <row r="338" spans="1:36" x14ac:dyDescent="0.35">
      <c r="A338" s="274"/>
      <c r="B338" s="275"/>
      <c r="C338" s="276"/>
      <c r="D338" s="274"/>
      <c r="E338" s="274"/>
      <c r="F338" s="274"/>
      <c r="G338" s="274"/>
      <c r="H338" s="274"/>
      <c r="I338" s="274"/>
      <c r="J338" s="274"/>
      <c r="K338" s="33"/>
      <c r="L338" s="33"/>
      <c r="M338" s="32"/>
      <c r="N338" s="32"/>
      <c r="O338" s="32"/>
      <c r="P338" s="33"/>
      <c r="Q338" s="32"/>
      <c r="R338" s="242"/>
      <c r="S338" s="32"/>
      <c r="T338" s="32"/>
      <c r="U338" s="252"/>
      <c r="V338" s="32"/>
      <c r="W338" s="33"/>
      <c r="X338" s="32"/>
      <c r="Y338" s="42"/>
      <c r="Z338" s="31"/>
      <c r="AA338" s="42"/>
      <c r="AB338" s="42"/>
      <c r="AC338" s="252"/>
      <c r="AD338" s="32"/>
      <c r="AE338" s="284"/>
      <c r="AF338" s="263"/>
      <c r="AG338" s="31"/>
      <c r="AH338" s="32"/>
      <c r="AI338" s="42"/>
      <c r="AJ338" s="42"/>
    </row>
    <row r="339" spans="1:36" x14ac:dyDescent="0.35">
      <c r="A339" s="274"/>
      <c r="B339" s="275"/>
      <c r="C339" s="276"/>
      <c r="D339" s="274"/>
      <c r="E339" s="274"/>
      <c r="F339" s="274"/>
      <c r="G339" s="274"/>
      <c r="H339" s="274"/>
      <c r="I339" s="274"/>
      <c r="J339" s="274"/>
      <c r="K339" s="33"/>
      <c r="L339" s="33"/>
      <c r="M339" s="32"/>
      <c r="N339" s="32"/>
      <c r="O339" s="32"/>
      <c r="P339" s="33"/>
      <c r="Q339" s="32"/>
      <c r="R339" s="242"/>
      <c r="S339" s="32"/>
      <c r="T339" s="32"/>
      <c r="U339" s="252"/>
      <c r="V339" s="32"/>
      <c r="W339" s="33"/>
      <c r="X339" s="32"/>
      <c r="Y339" s="42"/>
      <c r="Z339" s="31"/>
      <c r="AA339" s="42"/>
      <c r="AB339" s="42"/>
      <c r="AC339" s="252"/>
      <c r="AD339" s="32"/>
      <c r="AE339" s="284"/>
      <c r="AF339" s="263"/>
      <c r="AG339" s="31"/>
      <c r="AH339" s="32"/>
      <c r="AI339" s="42"/>
      <c r="AJ339" s="42"/>
    </row>
    <row r="340" spans="1:36" x14ac:dyDescent="0.35">
      <c r="A340" s="274"/>
      <c r="B340" s="275"/>
      <c r="C340" s="276"/>
      <c r="D340" s="274"/>
      <c r="E340" s="274"/>
      <c r="F340" s="274"/>
      <c r="G340" s="274"/>
      <c r="H340" s="274"/>
      <c r="I340" s="274"/>
      <c r="J340" s="274"/>
      <c r="K340" s="33"/>
      <c r="L340" s="33"/>
      <c r="M340" s="32"/>
      <c r="N340" s="32"/>
      <c r="O340" s="32"/>
      <c r="P340" s="33"/>
      <c r="Q340" s="32"/>
      <c r="R340" s="242"/>
      <c r="S340" s="32"/>
      <c r="T340" s="32"/>
      <c r="U340" s="252"/>
      <c r="V340" s="32"/>
      <c r="W340" s="33"/>
      <c r="X340" s="32"/>
      <c r="Y340" s="42"/>
      <c r="Z340" s="31"/>
      <c r="AA340" s="42"/>
      <c r="AB340" s="42"/>
      <c r="AC340" s="252"/>
      <c r="AD340" s="32"/>
      <c r="AE340" s="284"/>
      <c r="AF340" s="263"/>
      <c r="AG340" s="31"/>
      <c r="AH340" s="32"/>
      <c r="AI340" s="42"/>
      <c r="AJ340" s="42"/>
    </row>
    <row r="341" spans="1:36" x14ac:dyDescent="0.35">
      <c r="A341" s="274"/>
      <c r="B341" s="275"/>
      <c r="C341" s="276"/>
      <c r="D341" s="274"/>
      <c r="E341" s="274"/>
      <c r="F341" s="274"/>
      <c r="G341" s="274"/>
      <c r="H341" s="274"/>
      <c r="I341" s="274"/>
      <c r="J341" s="274"/>
      <c r="K341" s="33"/>
      <c r="L341" s="33"/>
      <c r="M341" s="32"/>
      <c r="N341" s="32"/>
      <c r="O341" s="32"/>
      <c r="P341" s="33"/>
      <c r="Q341" s="32"/>
      <c r="R341" s="242"/>
      <c r="S341" s="32"/>
      <c r="T341" s="32"/>
      <c r="U341" s="252"/>
      <c r="V341" s="32"/>
      <c r="W341" s="33"/>
      <c r="X341" s="32"/>
      <c r="Y341" s="42"/>
      <c r="Z341" s="31"/>
      <c r="AA341" s="42"/>
      <c r="AB341" s="42"/>
      <c r="AC341" s="252"/>
      <c r="AD341" s="32"/>
      <c r="AE341" s="284"/>
      <c r="AF341" s="263"/>
      <c r="AG341" s="31"/>
      <c r="AH341" s="32"/>
      <c r="AI341" s="42"/>
      <c r="AJ341" s="42"/>
    </row>
    <row r="342" spans="1:36" x14ac:dyDescent="0.35">
      <c r="A342" s="274"/>
      <c r="B342" s="275"/>
      <c r="C342" s="276"/>
      <c r="D342" s="274"/>
      <c r="E342" s="274"/>
      <c r="F342" s="274"/>
      <c r="G342" s="274"/>
      <c r="H342" s="274"/>
      <c r="I342" s="274"/>
      <c r="J342" s="274"/>
      <c r="K342" s="33"/>
      <c r="L342" s="33"/>
      <c r="M342" s="32"/>
      <c r="N342" s="32"/>
      <c r="O342" s="32"/>
      <c r="P342" s="33"/>
      <c r="Q342" s="32"/>
      <c r="R342" s="242"/>
      <c r="S342" s="32"/>
      <c r="T342" s="32"/>
      <c r="U342" s="252"/>
      <c r="V342" s="32"/>
      <c r="W342" s="33"/>
      <c r="X342" s="32"/>
      <c r="Y342" s="42"/>
      <c r="Z342" s="31"/>
      <c r="AA342" s="42"/>
      <c r="AB342" s="42"/>
      <c r="AC342" s="252"/>
      <c r="AD342" s="32"/>
      <c r="AE342" s="284"/>
      <c r="AF342" s="263"/>
      <c r="AG342" s="31"/>
      <c r="AH342" s="32"/>
      <c r="AI342" s="42"/>
      <c r="AJ342" s="42"/>
    </row>
    <row r="343" spans="1:36" x14ac:dyDescent="0.35">
      <c r="A343" s="274"/>
      <c r="B343" s="275"/>
      <c r="C343" s="276"/>
      <c r="D343" s="274"/>
      <c r="E343" s="274"/>
      <c r="F343" s="274"/>
      <c r="G343" s="274"/>
      <c r="H343" s="274"/>
      <c r="I343" s="274"/>
      <c r="J343" s="274"/>
      <c r="K343" s="33"/>
      <c r="L343" s="33"/>
      <c r="M343" s="32"/>
      <c r="N343" s="32"/>
      <c r="O343" s="32"/>
      <c r="P343" s="33"/>
      <c r="Q343" s="32"/>
      <c r="R343" s="242"/>
      <c r="S343" s="32"/>
      <c r="T343" s="32"/>
      <c r="U343" s="252"/>
      <c r="V343" s="32"/>
      <c r="W343" s="33"/>
      <c r="X343" s="32"/>
      <c r="Y343" s="42"/>
      <c r="Z343" s="31"/>
      <c r="AA343" s="42"/>
      <c r="AB343" s="42"/>
      <c r="AC343" s="252"/>
      <c r="AD343" s="32"/>
      <c r="AE343" s="284"/>
      <c r="AF343" s="263"/>
      <c r="AG343" s="31"/>
      <c r="AH343" s="32"/>
      <c r="AI343" s="42"/>
      <c r="AJ343" s="42"/>
    </row>
    <row r="344" spans="1:36" x14ac:dyDescent="0.35">
      <c r="A344" s="274"/>
      <c r="B344" s="275"/>
      <c r="C344" s="276"/>
      <c r="D344" s="274"/>
      <c r="E344" s="274"/>
      <c r="F344" s="274"/>
      <c r="G344" s="274"/>
      <c r="H344" s="274"/>
      <c r="I344" s="274"/>
      <c r="J344" s="274"/>
      <c r="K344" s="33"/>
      <c r="L344" s="33"/>
      <c r="M344" s="32"/>
      <c r="N344" s="32"/>
      <c r="O344" s="32"/>
      <c r="P344" s="33"/>
      <c r="Q344" s="32"/>
      <c r="R344" s="242"/>
      <c r="S344" s="32"/>
      <c r="T344" s="32"/>
      <c r="U344" s="252"/>
      <c r="V344" s="32"/>
      <c r="W344" s="33"/>
      <c r="X344" s="32"/>
      <c r="Y344" s="42"/>
      <c r="Z344" s="31"/>
      <c r="AA344" s="42"/>
      <c r="AB344" s="42"/>
      <c r="AC344" s="252"/>
      <c r="AD344" s="32"/>
      <c r="AE344" s="284"/>
      <c r="AF344" s="263"/>
      <c r="AG344" s="31"/>
      <c r="AH344" s="32"/>
      <c r="AI344" s="42"/>
      <c r="AJ344" s="42"/>
    </row>
    <row r="345" spans="1:36" x14ac:dyDescent="0.35">
      <c r="A345" s="274"/>
      <c r="B345" s="275"/>
      <c r="C345" s="276"/>
      <c r="D345" s="274"/>
      <c r="E345" s="274"/>
      <c r="F345" s="274"/>
      <c r="G345" s="274"/>
      <c r="H345" s="274"/>
      <c r="I345" s="274"/>
      <c r="J345" s="274"/>
      <c r="K345" s="33"/>
      <c r="L345" s="33"/>
      <c r="M345" s="32"/>
      <c r="N345" s="32"/>
      <c r="O345" s="32"/>
      <c r="P345" s="33"/>
      <c r="Q345" s="32"/>
      <c r="R345" s="242"/>
      <c r="S345" s="32"/>
      <c r="T345" s="32"/>
      <c r="U345" s="252"/>
      <c r="V345" s="32"/>
      <c r="W345" s="33"/>
      <c r="X345" s="32"/>
      <c r="Y345" s="42"/>
      <c r="Z345" s="31"/>
      <c r="AA345" s="42"/>
      <c r="AB345" s="42"/>
      <c r="AC345" s="252"/>
      <c r="AD345" s="32"/>
      <c r="AE345" s="284"/>
      <c r="AF345" s="263"/>
      <c r="AG345" s="31"/>
      <c r="AH345" s="32"/>
      <c r="AI345" s="42"/>
      <c r="AJ345" s="42"/>
    </row>
    <row r="346" spans="1:36" x14ac:dyDescent="0.35">
      <c r="A346" s="274"/>
      <c r="B346" s="275"/>
      <c r="C346" s="276"/>
      <c r="D346" s="274"/>
      <c r="E346" s="274"/>
      <c r="F346" s="274"/>
      <c r="G346" s="274"/>
      <c r="H346" s="274"/>
      <c r="I346" s="274"/>
      <c r="J346" s="274"/>
      <c r="K346" s="33"/>
      <c r="L346" s="33"/>
      <c r="M346" s="32"/>
      <c r="N346" s="32"/>
      <c r="O346" s="32"/>
      <c r="P346" s="33"/>
      <c r="Q346" s="32"/>
      <c r="R346" s="242"/>
      <c r="S346" s="32"/>
      <c r="T346" s="32"/>
      <c r="U346" s="252"/>
      <c r="V346" s="32"/>
      <c r="W346" s="33"/>
      <c r="X346" s="32"/>
      <c r="Y346" s="42"/>
      <c r="Z346" s="31"/>
      <c r="AA346" s="42"/>
      <c r="AB346" s="42"/>
      <c r="AC346" s="252"/>
      <c r="AD346" s="32"/>
      <c r="AE346" s="284"/>
      <c r="AF346" s="263"/>
      <c r="AG346" s="31"/>
      <c r="AH346" s="32"/>
      <c r="AI346" s="42"/>
      <c r="AJ346" s="42"/>
    </row>
    <row r="347" spans="1:36" x14ac:dyDescent="0.35">
      <c r="A347" s="274"/>
      <c r="B347" s="275"/>
      <c r="C347" s="276"/>
      <c r="D347" s="274"/>
      <c r="E347" s="274"/>
      <c r="F347" s="274"/>
      <c r="G347" s="274"/>
      <c r="H347" s="274"/>
      <c r="I347" s="274"/>
      <c r="J347" s="274"/>
      <c r="K347" s="33"/>
      <c r="L347" s="33"/>
      <c r="M347" s="32"/>
      <c r="N347" s="32"/>
      <c r="O347" s="32"/>
      <c r="P347" s="33"/>
      <c r="Q347" s="32"/>
      <c r="R347" s="242"/>
      <c r="S347" s="32"/>
      <c r="T347" s="32"/>
      <c r="U347" s="252"/>
      <c r="V347" s="32"/>
      <c r="W347" s="33"/>
      <c r="X347" s="32"/>
      <c r="Y347" s="42"/>
      <c r="Z347" s="31"/>
      <c r="AA347" s="42"/>
      <c r="AB347" s="42"/>
      <c r="AC347" s="252"/>
      <c r="AD347" s="32"/>
      <c r="AE347" s="284"/>
      <c r="AF347" s="263"/>
      <c r="AG347" s="31"/>
      <c r="AH347" s="32"/>
      <c r="AI347" s="42"/>
      <c r="AJ347" s="42"/>
    </row>
    <row r="348" spans="1:36" x14ac:dyDescent="0.35">
      <c r="A348" s="274"/>
      <c r="B348" s="275"/>
      <c r="C348" s="276"/>
      <c r="D348" s="274"/>
      <c r="E348" s="274"/>
      <c r="F348" s="274"/>
      <c r="G348" s="274"/>
      <c r="H348" s="274"/>
      <c r="I348" s="274"/>
      <c r="J348" s="274"/>
      <c r="K348" s="33"/>
      <c r="L348" s="33"/>
      <c r="M348" s="32"/>
      <c r="N348" s="32"/>
      <c r="O348" s="32"/>
      <c r="P348" s="33"/>
      <c r="Q348" s="32"/>
      <c r="R348" s="242"/>
      <c r="S348" s="32"/>
      <c r="T348" s="32"/>
      <c r="U348" s="252"/>
      <c r="V348" s="32"/>
      <c r="W348" s="33"/>
      <c r="X348" s="32"/>
      <c r="Y348" s="42"/>
      <c r="Z348" s="31"/>
      <c r="AA348" s="42"/>
      <c r="AB348" s="42"/>
      <c r="AC348" s="252"/>
      <c r="AD348" s="32"/>
      <c r="AE348" s="284"/>
      <c r="AF348" s="263"/>
      <c r="AG348" s="31"/>
      <c r="AH348" s="32"/>
      <c r="AI348" s="42"/>
      <c r="AJ348" s="42"/>
    </row>
    <row r="349" spans="1:36" x14ac:dyDescent="0.35">
      <c r="A349" s="274"/>
      <c r="B349" s="275"/>
      <c r="C349" s="276"/>
      <c r="D349" s="274"/>
      <c r="E349" s="274"/>
      <c r="F349" s="274"/>
      <c r="G349" s="274"/>
      <c r="H349" s="274"/>
      <c r="I349" s="274"/>
      <c r="J349" s="274"/>
      <c r="K349" s="33"/>
      <c r="L349" s="33"/>
      <c r="M349" s="32"/>
      <c r="N349" s="32"/>
      <c r="O349" s="32"/>
      <c r="P349" s="33"/>
      <c r="Q349" s="32"/>
      <c r="R349" s="242"/>
      <c r="S349" s="32"/>
      <c r="T349" s="32"/>
      <c r="U349" s="252"/>
      <c r="V349" s="32"/>
      <c r="W349" s="33"/>
      <c r="X349" s="32"/>
      <c r="Y349" s="42"/>
      <c r="Z349" s="31"/>
      <c r="AA349" s="42"/>
      <c r="AB349" s="42"/>
      <c r="AC349" s="252"/>
      <c r="AD349" s="32"/>
      <c r="AE349" s="284"/>
      <c r="AF349" s="263"/>
      <c r="AG349" s="31"/>
      <c r="AH349" s="32"/>
      <c r="AI349" s="42"/>
      <c r="AJ349" s="42"/>
    </row>
    <row r="350" spans="1:36" x14ac:dyDescent="0.35">
      <c r="A350" s="274"/>
      <c r="B350" s="275"/>
      <c r="C350" s="276"/>
      <c r="D350" s="274"/>
      <c r="E350" s="274"/>
      <c r="F350" s="274"/>
      <c r="G350" s="274"/>
      <c r="H350" s="274"/>
      <c r="I350" s="274"/>
      <c r="J350" s="274"/>
      <c r="K350" s="33"/>
      <c r="L350" s="33"/>
      <c r="M350" s="32"/>
      <c r="N350" s="32"/>
      <c r="O350" s="32"/>
      <c r="P350" s="33"/>
      <c r="Q350" s="32"/>
      <c r="R350" s="242"/>
      <c r="S350" s="32"/>
      <c r="T350" s="32"/>
      <c r="U350" s="252"/>
      <c r="V350" s="32"/>
      <c r="W350" s="33"/>
      <c r="X350" s="32"/>
      <c r="Y350" s="42"/>
      <c r="Z350" s="31"/>
      <c r="AA350" s="42"/>
      <c r="AB350" s="42"/>
      <c r="AC350" s="252"/>
      <c r="AD350" s="32"/>
      <c r="AE350" s="284"/>
      <c r="AF350" s="263"/>
      <c r="AG350" s="31"/>
      <c r="AH350" s="32"/>
      <c r="AI350" s="42"/>
      <c r="AJ350" s="42"/>
    </row>
    <row r="351" spans="1:36" x14ac:dyDescent="0.35">
      <c r="A351" s="274"/>
      <c r="B351" s="275"/>
      <c r="C351" s="276"/>
      <c r="D351" s="274"/>
      <c r="E351" s="274"/>
      <c r="F351" s="274"/>
      <c r="G351" s="274"/>
      <c r="H351" s="274"/>
      <c r="I351" s="274"/>
      <c r="J351" s="274"/>
      <c r="K351" s="33"/>
      <c r="L351" s="33"/>
      <c r="M351" s="32"/>
      <c r="N351" s="32"/>
      <c r="O351" s="32"/>
      <c r="P351" s="33"/>
      <c r="Q351" s="32"/>
      <c r="R351" s="242"/>
      <c r="S351" s="32"/>
      <c r="T351" s="32"/>
      <c r="U351" s="252"/>
      <c r="V351" s="32"/>
      <c r="W351" s="33"/>
      <c r="X351" s="32"/>
      <c r="Y351" s="42"/>
      <c r="Z351" s="31"/>
      <c r="AA351" s="42"/>
      <c r="AB351" s="42"/>
      <c r="AC351" s="252"/>
      <c r="AD351" s="32"/>
      <c r="AE351" s="284"/>
      <c r="AF351" s="263"/>
      <c r="AG351" s="31"/>
      <c r="AH351" s="32"/>
      <c r="AI351" s="42"/>
      <c r="AJ351" s="42"/>
    </row>
    <row r="352" spans="1:36" x14ac:dyDescent="0.35">
      <c r="A352" s="274"/>
      <c r="B352" s="275"/>
      <c r="C352" s="276"/>
      <c r="D352" s="274"/>
      <c r="E352" s="274"/>
      <c r="F352" s="274"/>
      <c r="G352" s="274"/>
      <c r="H352" s="274"/>
      <c r="I352" s="274"/>
      <c r="J352" s="274"/>
      <c r="K352" s="33"/>
      <c r="L352" s="33"/>
      <c r="M352" s="32"/>
      <c r="N352" s="32"/>
      <c r="O352" s="32"/>
      <c r="P352" s="33"/>
      <c r="Q352" s="32"/>
      <c r="R352" s="242"/>
      <c r="S352" s="32"/>
      <c r="T352" s="32"/>
      <c r="U352" s="252"/>
      <c r="V352" s="32"/>
      <c r="W352" s="33"/>
      <c r="X352" s="32"/>
      <c r="Y352" s="42"/>
      <c r="Z352" s="31"/>
      <c r="AA352" s="42"/>
      <c r="AB352" s="42"/>
      <c r="AC352" s="252"/>
      <c r="AD352" s="32"/>
      <c r="AE352" s="284"/>
      <c r="AF352" s="263"/>
      <c r="AG352" s="31"/>
      <c r="AH352" s="32"/>
      <c r="AI352" s="42"/>
      <c r="AJ352" s="42"/>
    </row>
    <row r="353" spans="1:36" x14ac:dyDescent="0.35">
      <c r="A353" s="274"/>
      <c r="B353" s="275"/>
      <c r="C353" s="276"/>
      <c r="D353" s="274"/>
      <c r="E353" s="274"/>
      <c r="F353" s="274"/>
      <c r="G353" s="274"/>
      <c r="H353" s="274"/>
      <c r="I353" s="274"/>
      <c r="J353" s="274"/>
      <c r="K353" s="33"/>
      <c r="L353" s="33"/>
      <c r="M353" s="32"/>
      <c r="N353" s="32"/>
      <c r="O353" s="32"/>
      <c r="P353" s="33"/>
      <c r="Q353" s="32"/>
      <c r="R353" s="242"/>
      <c r="S353" s="32"/>
      <c r="T353" s="32"/>
      <c r="U353" s="252"/>
      <c r="V353" s="32"/>
      <c r="W353" s="33"/>
      <c r="X353" s="32"/>
      <c r="Y353" s="42"/>
      <c r="Z353" s="31"/>
      <c r="AA353" s="42"/>
      <c r="AB353" s="42"/>
      <c r="AC353" s="252"/>
      <c r="AD353" s="32"/>
      <c r="AE353" s="284"/>
      <c r="AF353" s="263"/>
      <c r="AG353" s="31"/>
      <c r="AH353" s="32"/>
      <c r="AI353" s="42"/>
      <c r="AJ353" s="42"/>
    </row>
    <row r="354" spans="1:36" x14ac:dyDescent="0.35">
      <c r="A354" s="274"/>
      <c r="B354" s="275"/>
      <c r="C354" s="276"/>
      <c r="D354" s="274"/>
      <c r="E354" s="274"/>
      <c r="F354" s="274"/>
      <c r="G354" s="274"/>
      <c r="H354" s="274"/>
      <c r="I354" s="274"/>
      <c r="J354" s="274"/>
      <c r="K354" s="33"/>
      <c r="L354" s="33"/>
      <c r="M354" s="32"/>
      <c r="N354" s="32"/>
      <c r="O354" s="32"/>
      <c r="P354" s="33"/>
      <c r="Q354" s="32"/>
      <c r="R354" s="242"/>
      <c r="S354" s="32"/>
      <c r="T354" s="32"/>
      <c r="U354" s="252"/>
      <c r="V354" s="32"/>
      <c r="W354" s="33"/>
      <c r="X354" s="32"/>
      <c r="Y354" s="42"/>
      <c r="Z354" s="31"/>
      <c r="AA354" s="42"/>
      <c r="AB354" s="42"/>
      <c r="AC354" s="252"/>
      <c r="AD354" s="32"/>
      <c r="AE354" s="284"/>
      <c r="AF354" s="263"/>
      <c r="AG354" s="31"/>
      <c r="AH354" s="32"/>
      <c r="AI354" s="42"/>
      <c r="AJ354" s="42"/>
    </row>
    <row r="355" spans="1:36" x14ac:dyDescent="0.35">
      <c r="A355" s="274"/>
      <c r="B355" s="275"/>
      <c r="C355" s="276"/>
      <c r="D355" s="274"/>
      <c r="E355" s="274"/>
      <c r="F355" s="274"/>
      <c r="G355" s="274"/>
      <c r="H355" s="274"/>
      <c r="I355" s="274"/>
      <c r="J355" s="274"/>
      <c r="K355" s="33"/>
      <c r="L355" s="33"/>
      <c r="M355" s="32"/>
      <c r="N355" s="32"/>
      <c r="O355" s="32"/>
      <c r="P355" s="33"/>
      <c r="Q355" s="32"/>
      <c r="R355" s="242"/>
      <c r="S355" s="32"/>
      <c r="T355" s="32"/>
      <c r="U355" s="252"/>
      <c r="V355" s="32"/>
      <c r="W355" s="33"/>
      <c r="X355" s="32"/>
      <c r="Y355" s="42"/>
      <c r="Z355" s="31"/>
      <c r="AA355" s="42"/>
      <c r="AB355" s="42"/>
      <c r="AC355" s="252"/>
      <c r="AD355" s="32"/>
      <c r="AE355" s="284"/>
      <c r="AF355" s="263"/>
      <c r="AG355" s="31"/>
      <c r="AH355" s="32"/>
      <c r="AI355" s="42"/>
      <c r="AJ355" s="42"/>
    </row>
    <row r="356" spans="1:36" x14ac:dyDescent="0.35">
      <c r="A356" s="274"/>
      <c r="B356" s="275"/>
      <c r="C356" s="276"/>
      <c r="D356" s="274"/>
      <c r="E356" s="274"/>
      <c r="F356" s="274"/>
      <c r="G356" s="274"/>
      <c r="H356" s="274"/>
      <c r="I356" s="274"/>
      <c r="J356" s="274"/>
      <c r="K356" s="33"/>
      <c r="L356" s="33"/>
      <c r="M356" s="32"/>
      <c r="N356" s="32"/>
      <c r="O356" s="32"/>
      <c r="P356" s="33"/>
      <c r="Q356" s="32"/>
      <c r="R356" s="242"/>
      <c r="S356" s="32"/>
      <c r="T356" s="32"/>
      <c r="U356" s="252"/>
      <c r="V356" s="32"/>
      <c r="W356" s="33"/>
      <c r="X356" s="32"/>
      <c r="Y356" s="42"/>
      <c r="Z356" s="31"/>
      <c r="AA356" s="42"/>
      <c r="AB356" s="42"/>
      <c r="AC356" s="252"/>
      <c r="AD356" s="32"/>
      <c r="AE356" s="284"/>
      <c r="AF356" s="263"/>
      <c r="AG356" s="31"/>
      <c r="AH356" s="32"/>
      <c r="AI356" s="42"/>
      <c r="AJ356" s="42"/>
    </row>
    <row r="357" spans="1:36" x14ac:dyDescent="0.35">
      <c r="A357" s="274"/>
      <c r="B357" s="275"/>
      <c r="C357" s="276"/>
      <c r="D357" s="274"/>
      <c r="E357" s="274"/>
      <c r="F357" s="274"/>
      <c r="G357" s="274"/>
      <c r="H357" s="274"/>
      <c r="I357" s="274"/>
      <c r="J357" s="274"/>
      <c r="K357" s="33"/>
      <c r="L357" s="33"/>
      <c r="M357" s="32"/>
      <c r="N357" s="32"/>
      <c r="O357" s="32"/>
      <c r="P357" s="33"/>
      <c r="Q357" s="32"/>
      <c r="R357" s="242"/>
      <c r="S357" s="32"/>
      <c r="T357" s="32"/>
      <c r="U357" s="252"/>
      <c r="V357" s="32"/>
      <c r="W357" s="33"/>
      <c r="X357" s="32"/>
      <c r="Y357" s="42"/>
      <c r="Z357" s="31"/>
      <c r="AA357" s="42"/>
      <c r="AB357" s="42"/>
      <c r="AC357" s="252"/>
      <c r="AD357" s="32"/>
      <c r="AE357" s="284"/>
      <c r="AF357" s="263"/>
      <c r="AG357" s="31"/>
      <c r="AH357" s="32"/>
      <c r="AI357" s="42"/>
      <c r="AJ357" s="42"/>
    </row>
    <row r="358" spans="1:36" x14ac:dyDescent="0.35">
      <c r="A358" s="274"/>
      <c r="B358" s="275"/>
      <c r="C358" s="276"/>
      <c r="D358" s="274"/>
      <c r="E358" s="274"/>
      <c r="F358" s="274"/>
      <c r="G358" s="274"/>
      <c r="H358" s="274"/>
      <c r="I358" s="274"/>
      <c r="J358" s="274"/>
      <c r="K358" s="33"/>
      <c r="L358" s="33"/>
      <c r="M358" s="32"/>
      <c r="N358" s="32"/>
      <c r="O358" s="32"/>
      <c r="P358" s="33"/>
      <c r="Q358" s="32"/>
      <c r="R358" s="242"/>
      <c r="S358" s="32"/>
      <c r="T358" s="32"/>
      <c r="U358" s="252"/>
      <c r="V358" s="32"/>
      <c r="W358" s="33"/>
      <c r="X358" s="32"/>
      <c r="Y358" s="42"/>
      <c r="Z358" s="31"/>
      <c r="AA358" s="42"/>
      <c r="AB358" s="42"/>
      <c r="AC358" s="252"/>
      <c r="AD358" s="32"/>
      <c r="AE358" s="284"/>
      <c r="AF358" s="263"/>
      <c r="AG358" s="31"/>
      <c r="AH358" s="32"/>
      <c r="AI358" s="42"/>
      <c r="AJ358" s="42"/>
    </row>
    <row r="359" spans="1:36" x14ac:dyDescent="0.35">
      <c r="A359" s="274"/>
      <c r="B359" s="275"/>
      <c r="C359" s="276"/>
      <c r="D359" s="274"/>
      <c r="E359" s="274"/>
      <c r="F359" s="274"/>
      <c r="G359" s="274"/>
      <c r="H359" s="274"/>
      <c r="I359" s="274"/>
      <c r="J359" s="274"/>
      <c r="K359" s="33"/>
      <c r="L359" s="33"/>
      <c r="M359" s="32"/>
      <c r="N359" s="32"/>
      <c r="O359" s="32"/>
      <c r="P359" s="33"/>
      <c r="Q359" s="32"/>
      <c r="R359" s="242"/>
      <c r="S359" s="32"/>
      <c r="T359" s="32"/>
      <c r="U359" s="252"/>
      <c r="V359" s="32"/>
      <c r="W359" s="33"/>
      <c r="X359" s="32"/>
      <c r="Y359" s="42"/>
      <c r="Z359" s="31"/>
      <c r="AA359" s="42"/>
      <c r="AB359" s="42"/>
      <c r="AC359" s="252"/>
      <c r="AD359" s="32"/>
      <c r="AE359" s="284"/>
      <c r="AF359" s="263"/>
      <c r="AG359" s="31"/>
      <c r="AH359" s="32"/>
      <c r="AI359" s="42"/>
      <c r="AJ359" s="42"/>
    </row>
    <row r="360" spans="1:36" x14ac:dyDescent="0.35">
      <c r="A360" s="274"/>
      <c r="B360" s="275"/>
      <c r="C360" s="276"/>
      <c r="D360" s="274"/>
      <c r="E360" s="274"/>
      <c r="F360" s="274"/>
      <c r="G360" s="274"/>
      <c r="H360" s="274"/>
      <c r="I360" s="274"/>
      <c r="J360" s="274"/>
      <c r="K360" s="33"/>
      <c r="L360" s="33"/>
      <c r="M360" s="32"/>
      <c r="N360" s="32"/>
      <c r="O360" s="32"/>
      <c r="P360" s="33"/>
      <c r="Q360" s="32"/>
      <c r="R360" s="242"/>
      <c r="S360" s="32"/>
      <c r="T360" s="32"/>
      <c r="U360" s="252"/>
      <c r="V360" s="32"/>
      <c r="W360" s="33"/>
      <c r="X360" s="32"/>
      <c r="Y360" s="42"/>
      <c r="Z360" s="31"/>
      <c r="AA360" s="42"/>
      <c r="AB360" s="42"/>
      <c r="AC360" s="252"/>
      <c r="AD360" s="32"/>
      <c r="AE360" s="284"/>
      <c r="AF360" s="263"/>
      <c r="AG360" s="31"/>
      <c r="AH360" s="32"/>
      <c r="AI360" s="42"/>
      <c r="AJ360" s="42"/>
    </row>
    <row r="361" spans="1:36" x14ac:dyDescent="0.35">
      <c r="A361" s="274"/>
      <c r="B361" s="275"/>
      <c r="C361" s="276"/>
      <c r="D361" s="274"/>
      <c r="E361" s="274"/>
      <c r="F361" s="274"/>
      <c r="G361" s="274"/>
      <c r="H361" s="274"/>
      <c r="I361" s="274"/>
      <c r="J361" s="274"/>
      <c r="K361" s="33"/>
      <c r="L361" s="33"/>
      <c r="M361" s="32"/>
      <c r="N361" s="32"/>
      <c r="O361" s="32"/>
      <c r="P361" s="33"/>
      <c r="Q361" s="32"/>
      <c r="R361" s="242"/>
      <c r="S361" s="32"/>
      <c r="T361" s="32"/>
      <c r="U361" s="252"/>
      <c r="V361" s="32"/>
      <c r="W361" s="33"/>
      <c r="X361" s="32"/>
      <c r="Y361" s="42"/>
      <c r="Z361" s="31"/>
      <c r="AA361" s="42"/>
      <c r="AB361" s="42"/>
      <c r="AC361" s="252"/>
      <c r="AD361" s="32"/>
      <c r="AE361" s="284"/>
      <c r="AF361" s="263"/>
      <c r="AG361" s="31"/>
      <c r="AH361" s="32"/>
      <c r="AI361" s="42"/>
      <c r="AJ361" s="42"/>
    </row>
    <row r="362" spans="1:36" x14ac:dyDescent="0.35">
      <c r="A362" s="274"/>
      <c r="B362" s="275"/>
      <c r="C362" s="276"/>
      <c r="D362" s="274"/>
      <c r="E362" s="274"/>
      <c r="F362" s="274"/>
      <c r="G362" s="274"/>
      <c r="H362" s="274"/>
      <c r="I362" s="274"/>
      <c r="J362" s="274"/>
      <c r="K362" s="33"/>
      <c r="L362" s="33"/>
      <c r="M362" s="32"/>
      <c r="N362" s="32"/>
      <c r="O362" s="32"/>
      <c r="P362" s="33"/>
      <c r="Q362" s="32"/>
      <c r="R362" s="242"/>
      <c r="S362" s="32"/>
      <c r="T362" s="32"/>
      <c r="U362" s="252"/>
      <c r="V362" s="32"/>
      <c r="W362" s="33"/>
      <c r="X362" s="32"/>
      <c r="Y362" s="42"/>
      <c r="Z362" s="31"/>
      <c r="AA362" s="42"/>
      <c r="AB362" s="42"/>
      <c r="AC362" s="252"/>
      <c r="AD362" s="32"/>
      <c r="AE362" s="284"/>
      <c r="AF362" s="263"/>
      <c r="AG362" s="31"/>
      <c r="AH362" s="32"/>
      <c r="AI362" s="42"/>
      <c r="AJ362" s="42"/>
    </row>
    <row r="363" spans="1:36" x14ac:dyDescent="0.35">
      <c r="A363" s="274"/>
      <c r="B363" s="275"/>
      <c r="C363" s="276"/>
      <c r="D363" s="274"/>
      <c r="E363" s="274"/>
      <c r="F363" s="274"/>
      <c r="G363" s="274"/>
      <c r="H363" s="274"/>
      <c r="I363" s="274"/>
      <c r="J363" s="274"/>
      <c r="K363" s="33"/>
      <c r="L363" s="33"/>
      <c r="M363" s="32"/>
      <c r="N363" s="32"/>
      <c r="O363" s="32"/>
      <c r="P363" s="33"/>
      <c r="Q363" s="32"/>
      <c r="R363" s="242"/>
      <c r="S363" s="32"/>
      <c r="T363" s="32"/>
      <c r="U363" s="252"/>
      <c r="V363" s="32"/>
      <c r="W363" s="33"/>
      <c r="X363" s="32"/>
      <c r="Y363" s="42"/>
      <c r="Z363" s="31"/>
      <c r="AA363" s="42"/>
      <c r="AB363" s="42"/>
      <c r="AC363" s="252"/>
      <c r="AD363" s="32"/>
      <c r="AE363" s="284"/>
      <c r="AF363" s="263"/>
      <c r="AG363" s="31"/>
      <c r="AH363" s="32"/>
      <c r="AI363" s="42"/>
      <c r="AJ363" s="42"/>
    </row>
    <row r="364" spans="1:36" x14ac:dyDescent="0.35">
      <c r="A364" s="274"/>
      <c r="B364" s="275"/>
      <c r="C364" s="276"/>
      <c r="D364" s="274"/>
      <c r="E364" s="274"/>
      <c r="F364" s="274"/>
      <c r="G364" s="274"/>
      <c r="H364" s="274"/>
      <c r="I364" s="274"/>
      <c r="J364" s="274"/>
      <c r="K364" s="33"/>
      <c r="L364" s="33"/>
      <c r="M364" s="32"/>
      <c r="N364" s="32"/>
      <c r="O364" s="32"/>
      <c r="P364" s="33"/>
      <c r="Q364" s="32"/>
      <c r="R364" s="242"/>
      <c r="S364" s="32"/>
      <c r="T364" s="32"/>
      <c r="U364" s="252"/>
      <c r="V364" s="32"/>
      <c r="W364" s="33"/>
      <c r="X364" s="32"/>
      <c r="Y364" s="42"/>
      <c r="Z364" s="31"/>
      <c r="AA364" s="42"/>
      <c r="AB364" s="42"/>
      <c r="AC364" s="252"/>
      <c r="AD364" s="32"/>
      <c r="AE364" s="284"/>
      <c r="AF364" s="263"/>
      <c r="AG364" s="31"/>
      <c r="AH364" s="32"/>
      <c r="AI364" s="42"/>
      <c r="AJ364" s="42"/>
    </row>
    <row r="365" spans="1:36" x14ac:dyDescent="0.35">
      <c r="A365" s="274"/>
      <c r="B365" s="275"/>
      <c r="C365" s="276"/>
      <c r="D365" s="274"/>
      <c r="E365" s="274"/>
      <c r="F365" s="274"/>
      <c r="G365" s="274"/>
      <c r="H365" s="274"/>
      <c r="I365" s="274"/>
      <c r="J365" s="274"/>
      <c r="K365" s="33"/>
      <c r="L365" s="33"/>
      <c r="M365" s="32"/>
      <c r="N365" s="32"/>
      <c r="O365" s="32"/>
      <c r="P365" s="33"/>
      <c r="Q365" s="32"/>
      <c r="R365" s="242"/>
      <c r="S365" s="32"/>
      <c r="T365" s="32"/>
      <c r="U365" s="252"/>
      <c r="V365" s="32"/>
      <c r="W365" s="33"/>
      <c r="X365" s="32"/>
      <c r="Y365" s="42"/>
      <c r="Z365" s="31"/>
      <c r="AA365" s="42"/>
      <c r="AB365" s="42"/>
      <c r="AC365" s="252"/>
      <c r="AD365" s="32"/>
      <c r="AE365" s="284"/>
      <c r="AF365" s="263"/>
      <c r="AG365" s="31"/>
      <c r="AH365" s="32"/>
      <c r="AI365" s="42"/>
      <c r="AJ365" s="42"/>
    </row>
    <row r="366" spans="1:36" x14ac:dyDescent="0.35">
      <c r="A366" s="274"/>
      <c r="B366" s="275"/>
      <c r="C366" s="276"/>
      <c r="D366" s="274"/>
      <c r="E366" s="274"/>
      <c r="F366" s="274"/>
      <c r="G366" s="274"/>
      <c r="H366" s="274"/>
      <c r="I366" s="274"/>
      <c r="J366" s="274"/>
      <c r="K366" s="33"/>
      <c r="L366" s="33"/>
      <c r="M366" s="32"/>
      <c r="N366" s="32"/>
      <c r="O366" s="32"/>
      <c r="P366" s="33"/>
      <c r="Q366" s="32"/>
      <c r="R366" s="242"/>
      <c r="S366" s="32"/>
      <c r="T366" s="32"/>
      <c r="U366" s="252"/>
      <c r="V366" s="32"/>
      <c r="W366" s="33"/>
      <c r="X366" s="32"/>
      <c r="Y366" s="42"/>
      <c r="Z366" s="31"/>
      <c r="AA366" s="42"/>
      <c r="AB366" s="42"/>
      <c r="AC366" s="252"/>
      <c r="AD366" s="32"/>
      <c r="AE366" s="284"/>
      <c r="AF366" s="263"/>
      <c r="AG366" s="31"/>
      <c r="AH366" s="32"/>
      <c r="AI366" s="42"/>
      <c r="AJ366" s="42"/>
    </row>
    <row r="367" spans="1:36" x14ac:dyDescent="0.35">
      <c r="A367" s="274"/>
      <c r="B367" s="275"/>
      <c r="C367" s="276"/>
      <c r="D367" s="274"/>
      <c r="E367" s="274"/>
      <c r="F367" s="274"/>
      <c r="G367" s="274"/>
      <c r="H367" s="274"/>
      <c r="I367" s="274"/>
      <c r="J367" s="274"/>
      <c r="K367" s="33"/>
      <c r="L367" s="33"/>
      <c r="M367" s="32"/>
      <c r="N367" s="32"/>
      <c r="O367" s="32"/>
      <c r="P367" s="33"/>
      <c r="Q367" s="32"/>
      <c r="R367" s="242"/>
      <c r="S367" s="32"/>
      <c r="T367" s="32"/>
      <c r="U367" s="252"/>
      <c r="V367" s="32"/>
      <c r="W367" s="33"/>
      <c r="X367" s="32"/>
      <c r="Y367" s="42"/>
      <c r="Z367" s="31"/>
      <c r="AA367" s="42"/>
      <c r="AB367" s="42"/>
      <c r="AC367" s="252"/>
      <c r="AD367" s="32"/>
      <c r="AE367" s="284"/>
      <c r="AF367" s="263"/>
      <c r="AG367" s="31"/>
      <c r="AH367" s="32"/>
      <c r="AI367" s="42"/>
      <c r="AJ367" s="42"/>
    </row>
    <row r="368" spans="1:36" x14ac:dyDescent="0.35">
      <c r="A368" s="274"/>
      <c r="B368" s="275"/>
      <c r="C368" s="276"/>
      <c r="D368" s="274"/>
      <c r="E368" s="274"/>
      <c r="F368" s="274"/>
      <c r="G368" s="274"/>
      <c r="H368" s="274"/>
      <c r="I368" s="274"/>
      <c r="J368" s="274"/>
      <c r="K368" s="33"/>
      <c r="L368" s="33"/>
      <c r="M368" s="32"/>
      <c r="N368" s="32"/>
      <c r="O368" s="32"/>
      <c r="P368" s="33"/>
      <c r="Q368" s="32"/>
      <c r="R368" s="242"/>
      <c r="S368" s="32"/>
      <c r="T368" s="32"/>
      <c r="U368" s="252"/>
      <c r="V368" s="32"/>
      <c r="W368" s="33"/>
      <c r="X368" s="32"/>
      <c r="Y368" s="42"/>
      <c r="Z368" s="31"/>
      <c r="AA368" s="42"/>
      <c r="AB368" s="42"/>
      <c r="AC368" s="252"/>
      <c r="AD368" s="32"/>
      <c r="AE368" s="284"/>
      <c r="AF368" s="263"/>
      <c r="AG368" s="31"/>
      <c r="AH368" s="32"/>
      <c r="AI368" s="42"/>
      <c r="AJ368" s="42"/>
    </row>
    <row r="369" spans="1:36" x14ac:dyDescent="0.35">
      <c r="A369" s="274"/>
      <c r="B369" s="275"/>
      <c r="C369" s="276"/>
      <c r="D369" s="274"/>
      <c r="E369" s="274"/>
      <c r="F369" s="274"/>
      <c r="G369" s="274"/>
      <c r="H369" s="274"/>
      <c r="I369" s="274"/>
      <c r="J369" s="274"/>
      <c r="K369" s="33"/>
      <c r="L369" s="33"/>
      <c r="M369" s="32"/>
      <c r="N369" s="32"/>
      <c r="O369" s="32"/>
      <c r="P369" s="33"/>
      <c r="Q369" s="32"/>
      <c r="R369" s="242"/>
      <c r="S369" s="32"/>
      <c r="T369" s="32"/>
      <c r="U369" s="252"/>
      <c r="V369" s="32"/>
      <c r="W369" s="33"/>
      <c r="X369" s="32"/>
      <c r="Y369" s="42"/>
      <c r="Z369" s="31"/>
      <c r="AA369" s="42"/>
      <c r="AB369" s="42"/>
      <c r="AC369" s="252"/>
      <c r="AD369" s="32"/>
      <c r="AE369" s="284"/>
      <c r="AF369" s="263"/>
      <c r="AG369" s="31"/>
      <c r="AH369" s="32"/>
      <c r="AI369" s="42"/>
      <c r="AJ369" s="42"/>
    </row>
    <row r="370" spans="1:36" x14ac:dyDescent="0.35">
      <c r="A370" s="274"/>
      <c r="B370" s="275"/>
      <c r="C370" s="276"/>
      <c r="D370" s="274"/>
      <c r="E370" s="274"/>
      <c r="F370" s="274"/>
      <c r="G370" s="274"/>
      <c r="H370" s="274"/>
      <c r="I370" s="274"/>
      <c r="J370" s="274"/>
      <c r="K370" s="33"/>
      <c r="L370" s="33"/>
      <c r="M370" s="32"/>
      <c r="N370" s="32"/>
      <c r="O370" s="32"/>
      <c r="P370" s="33"/>
      <c r="Q370" s="32"/>
      <c r="R370" s="242"/>
      <c r="S370" s="32"/>
      <c r="T370" s="32"/>
      <c r="U370" s="252"/>
      <c r="V370" s="32"/>
      <c r="W370" s="33"/>
      <c r="X370" s="32"/>
      <c r="Y370" s="42"/>
      <c r="Z370" s="31"/>
      <c r="AA370" s="42"/>
      <c r="AB370" s="42"/>
      <c r="AC370" s="252"/>
      <c r="AD370" s="32"/>
      <c r="AE370" s="284"/>
      <c r="AF370" s="263"/>
      <c r="AG370" s="31"/>
      <c r="AH370" s="32"/>
      <c r="AI370" s="42"/>
      <c r="AJ370" s="42"/>
    </row>
    <row r="371" spans="1:36" x14ac:dyDescent="0.35">
      <c r="A371" s="274"/>
      <c r="B371" s="275"/>
      <c r="C371" s="276"/>
      <c r="D371" s="274"/>
      <c r="E371" s="274"/>
      <c r="F371" s="274"/>
      <c r="G371" s="274"/>
      <c r="H371" s="274"/>
      <c r="I371" s="274"/>
      <c r="J371" s="274"/>
      <c r="K371" s="33"/>
      <c r="L371" s="33"/>
      <c r="M371" s="32"/>
      <c r="N371" s="32"/>
      <c r="O371" s="32"/>
      <c r="P371" s="33"/>
      <c r="Q371" s="32"/>
      <c r="R371" s="242"/>
      <c r="S371" s="32"/>
      <c r="T371" s="32"/>
      <c r="U371" s="252"/>
      <c r="V371" s="32"/>
      <c r="W371" s="33"/>
      <c r="X371" s="32"/>
      <c r="Y371" s="42"/>
      <c r="Z371" s="31"/>
      <c r="AA371" s="42"/>
      <c r="AB371" s="42"/>
      <c r="AC371" s="252"/>
      <c r="AD371" s="32"/>
      <c r="AE371" s="284"/>
      <c r="AF371" s="263"/>
      <c r="AG371" s="31"/>
      <c r="AH371" s="32"/>
      <c r="AI371" s="42"/>
      <c r="AJ371" s="42"/>
    </row>
    <row r="372" spans="1:36" x14ac:dyDescent="0.35">
      <c r="A372" s="274"/>
      <c r="B372" s="275"/>
      <c r="C372" s="276"/>
      <c r="D372" s="274"/>
      <c r="E372" s="274"/>
      <c r="F372" s="274"/>
      <c r="G372" s="274"/>
      <c r="H372" s="274"/>
      <c r="I372" s="274"/>
      <c r="J372" s="274"/>
      <c r="K372" s="33"/>
      <c r="L372" s="33"/>
      <c r="M372" s="32"/>
      <c r="N372" s="32"/>
      <c r="O372" s="32"/>
      <c r="P372" s="33"/>
      <c r="Q372" s="32"/>
      <c r="R372" s="242"/>
      <c r="S372" s="32"/>
      <c r="T372" s="32"/>
      <c r="U372" s="252"/>
      <c r="V372" s="32"/>
      <c r="W372" s="33"/>
      <c r="X372" s="32"/>
      <c r="Y372" s="42"/>
      <c r="Z372" s="31"/>
      <c r="AA372" s="42"/>
      <c r="AB372" s="42"/>
      <c r="AC372" s="252"/>
      <c r="AD372" s="32"/>
      <c r="AE372" s="284"/>
      <c r="AF372" s="263"/>
      <c r="AG372" s="31"/>
      <c r="AH372" s="32"/>
      <c r="AI372" s="42"/>
      <c r="AJ372" s="42"/>
    </row>
    <row r="373" spans="1:36" x14ac:dyDescent="0.35">
      <c r="A373" s="274"/>
      <c r="B373" s="275"/>
      <c r="C373" s="276"/>
      <c r="D373" s="274"/>
      <c r="E373" s="274"/>
      <c r="F373" s="274"/>
      <c r="G373" s="274"/>
      <c r="H373" s="274"/>
      <c r="I373" s="274"/>
      <c r="J373" s="274"/>
      <c r="K373" s="33"/>
      <c r="L373" s="33"/>
      <c r="M373" s="32"/>
      <c r="N373" s="32"/>
      <c r="O373" s="32"/>
      <c r="P373" s="33"/>
      <c r="Q373" s="32"/>
      <c r="R373" s="242"/>
      <c r="S373" s="32"/>
      <c r="T373" s="32"/>
      <c r="U373" s="252"/>
      <c r="V373" s="32"/>
      <c r="W373" s="33"/>
      <c r="X373" s="32"/>
      <c r="Y373" s="42"/>
      <c r="Z373" s="31"/>
      <c r="AA373" s="42"/>
      <c r="AB373" s="42"/>
      <c r="AC373" s="252"/>
      <c r="AD373" s="32"/>
      <c r="AE373" s="284"/>
      <c r="AF373" s="263"/>
      <c r="AG373" s="31"/>
      <c r="AH373" s="32"/>
      <c r="AI373" s="42"/>
      <c r="AJ373" s="42"/>
    </row>
    <row r="374" spans="1:36" x14ac:dyDescent="0.35">
      <c r="A374" s="274"/>
      <c r="B374" s="275"/>
      <c r="C374" s="276"/>
      <c r="D374" s="274"/>
      <c r="E374" s="274"/>
      <c r="F374" s="274"/>
      <c r="G374" s="274"/>
      <c r="H374" s="274"/>
      <c r="I374" s="274"/>
      <c r="J374" s="274"/>
      <c r="K374" s="33"/>
      <c r="L374" s="33"/>
      <c r="M374" s="32"/>
      <c r="N374" s="32"/>
      <c r="O374" s="32"/>
      <c r="P374" s="33"/>
      <c r="Q374" s="32"/>
      <c r="R374" s="242"/>
      <c r="S374" s="32"/>
      <c r="T374" s="32"/>
      <c r="U374" s="252"/>
      <c r="V374" s="32"/>
      <c r="W374" s="33"/>
      <c r="X374" s="32"/>
      <c r="Y374" s="42"/>
      <c r="Z374" s="31"/>
      <c r="AA374" s="42"/>
      <c r="AB374" s="42"/>
      <c r="AC374" s="252"/>
      <c r="AD374" s="32"/>
      <c r="AE374" s="284"/>
      <c r="AF374" s="263"/>
      <c r="AG374" s="31"/>
      <c r="AH374" s="32"/>
      <c r="AI374" s="42"/>
      <c r="AJ374" s="42"/>
    </row>
    <row r="375" spans="1:36" x14ac:dyDescent="0.35">
      <c r="A375" s="274"/>
      <c r="B375" s="275"/>
      <c r="C375" s="276"/>
      <c r="D375" s="274"/>
      <c r="E375" s="274"/>
      <c r="F375" s="274"/>
      <c r="G375" s="274"/>
      <c r="H375" s="274"/>
      <c r="I375" s="274"/>
      <c r="J375" s="274"/>
      <c r="K375" s="33"/>
      <c r="L375" s="33"/>
      <c r="M375" s="32"/>
      <c r="N375" s="32"/>
      <c r="O375" s="32"/>
      <c r="P375" s="33"/>
      <c r="Q375" s="32"/>
      <c r="R375" s="242"/>
      <c r="S375" s="32"/>
      <c r="T375" s="32"/>
      <c r="U375" s="252"/>
      <c r="V375" s="32"/>
      <c r="W375" s="33"/>
      <c r="X375" s="32"/>
      <c r="Y375" s="42"/>
      <c r="Z375" s="31"/>
      <c r="AA375" s="42"/>
      <c r="AB375" s="42"/>
      <c r="AC375" s="252"/>
      <c r="AD375" s="32"/>
      <c r="AE375" s="284"/>
      <c r="AF375" s="263"/>
      <c r="AG375" s="31"/>
      <c r="AH375" s="32"/>
      <c r="AI375" s="42"/>
      <c r="AJ375" s="42"/>
    </row>
    <row r="376" spans="1:36" x14ac:dyDescent="0.35">
      <c r="A376" s="274"/>
      <c r="B376" s="275"/>
      <c r="C376" s="276"/>
      <c r="D376" s="274"/>
      <c r="E376" s="274"/>
      <c r="F376" s="274"/>
      <c r="G376" s="274"/>
      <c r="H376" s="274"/>
      <c r="I376" s="274"/>
      <c r="J376" s="274"/>
      <c r="K376" s="33"/>
      <c r="L376" s="33"/>
      <c r="M376" s="32"/>
      <c r="N376" s="32"/>
      <c r="O376" s="32"/>
      <c r="P376" s="33"/>
      <c r="Q376" s="32"/>
      <c r="R376" s="242"/>
      <c r="S376" s="32"/>
      <c r="T376" s="32"/>
      <c r="U376" s="252"/>
      <c r="V376" s="32"/>
      <c r="W376" s="33"/>
      <c r="X376" s="32"/>
      <c r="Y376" s="42"/>
      <c r="Z376" s="31"/>
      <c r="AA376" s="42"/>
      <c r="AB376" s="42"/>
      <c r="AC376" s="252"/>
      <c r="AD376" s="32"/>
      <c r="AE376" s="284"/>
      <c r="AF376" s="263"/>
      <c r="AG376" s="31"/>
      <c r="AH376" s="32"/>
      <c r="AI376" s="42"/>
      <c r="AJ376" s="42"/>
    </row>
    <row r="377" spans="1:36" x14ac:dyDescent="0.35">
      <c r="A377" s="274"/>
      <c r="B377" s="275"/>
      <c r="C377" s="276"/>
      <c r="D377" s="274"/>
      <c r="E377" s="274"/>
      <c r="F377" s="274"/>
      <c r="G377" s="274"/>
      <c r="H377" s="274"/>
      <c r="I377" s="274"/>
      <c r="J377" s="274"/>
      <c r="K377" s="33"/>
      <c r="L377" s="33"/>
      <c r="M377" s="32"/>
      <c r="N377" s="32"/>
      <c r="O377" s="32"/>
      <c r="P377" s="33"/>
      <c r="Q377" s="32"/>
      <c r="R377" s="242"/>
      <c r="S377" s="32"/>
      <c r="T377" s="32"/>
      <c r="U377" s="252"/>
      <c r="V377" s="32"/>
      <c r="W377" s="33"/>
      <c r="X377" s="32"/>
      <c r="Y377" s="42"/>
      <c r="Z377" s="31"/>
      <c r="AA377" s="42"/>
      <c r="AB377" s="42"/>
      <c r="AC377" s="252"/>
      <c r="AD377" s="32"/>
      <c r="AE377" s="284"/>
      <c r="AF377" s="263"/>
      <c r="AG377" s="31"/>
      <c r="AH377" s="32"/>
      <c r="AI377" s="42"/>
      <c r="AJ377" s="42"/>
    </row>
    <row r="378" spans="1:36" x14ac:dyDescent="0.35">
      <c r="A378" s="274"/>
      <c r="B378" s="275"/>
      <c r="C378" s="276"/>
      <c r="D378" s="274"/>
      <c r="E378" s="274"/>
      <c r="F378" s="274"/>
      <c r="G378" s="274"/>
      <c r="H378" s="274"/>
      <c r="I378" s="274"/>
      <c r="J378" s="274"/>
      <c r="K378" s="33"/>
      <c r="L378" s="33"/>
      <c r="M378" s="32"/>
      <c r="N378" s="32"/>
      <c r="O378" s="32"/>
      <c r="P378" s="33"/>
      <c r="Q378" s="32"/>
      <c r="R378" s="242"/>
      <c r="S378" s="32"/>
      <c r="T378" s="32"/>
      <c r="U378" s="252"/>
      <c r="V378" s="32"/>
      <c r="W378" s="33"/>
      <c r="X378" s="32"/>
      <c r="Y378" s="42"/>
      <c r="Z378" s="31"/>
      <c r="AA378" s="42"/>
      <c r="AB378" s="42"/>
      <c r="AC378" s="252"/>
      <c r="AD378" s="32"/>
      <c r="AE378" s="284"/>
      <c r="AF378" s="263"/>
      <c r="AG378" s="31"/>
      <c r="AH378" s="32"/>
      <c r="AI378" s="42"/>
      <c r="AJ378" s="42"/>
    </row>
    <row r="379" spans="1:36" x14ac:dyDescent="0.35">
      <c r="A379" s="274"/>
      <c r="B379" s="275"/>
      <c r="C379" s="276"/>
      <c r="D379" s="274"/>
      <c r="E379" s="274"/>
      <c r="F379" s="274"/>
      <c r="G379" s="274"/>
      <c r="H379" s="274"/>
      <c r="I379" s="274"/>
      <c r="J379" s="274"/>
      <c r="K379" s="33"/>
      <c r="L379" s="33"/>
      <c r="M379" s="32"/>
      <c r="N379" s="32"/>
      <c r="O379" s="32"/>
      <c r="P379" s="33"/>
      <c r="Q379" s="32"/>
      <c r="R379" s="242"/>
      <c r="S379" s="32"/>
      <c r="T379" s="32"/>
      <c r="U379" s="252"/>
      <c r="V379" s="32"/>
      <c r="W379" s="33"/>
      <c r="X379" s="32"/>
      <c r="Y379" s="42"/>
      <c r="Z379" s="31"/>
      <c r="AA379" s="42"/>
      <c r="AB379" s="42"/>
      <c r="AC379" s="252"/>
      <c r="AD379" s="32"/>
      <c r="AE379" s="284"/>
      <c r="AF379" s="263"/>
      <c r="AG379" s="31"/>
      <c r="AH379" s="32"/>
      <c r="AI379" s="42"/>
      <c r="AJ379" s="42"/>
    </row>
    <row r="380" spans="1:36" x14ac:dyDescent="0.35">
      <c r="A380" s="274"/>
      <c r="B380" s="275"/>
      <c r="C380" s="276"/>
      <c r="D380" s="274"/>
      <c r="E380" s="274"/>
      <c r="F380" s="274"/>
      <c r="G380" s="274"/>
      <c r="H380" s="274"/>
      <c r="I380" s="274"/>
      <c r="J380" s="274"/>
      <c r="K380" s="33"/>
      <c r="L380" s="33"/>
      <c r="M380" s="32"/>
      <c r="N380" s="32"/>
      <c r="O380" s="32"/>
      <c r="P380" s="33"/>
      <c r="Q380" s="32"/>
      <c r="R380" s="242"/>
      <c r="S380" s="32"/>
      <c r="T380" s="32"/>
      <c r="U380" s="252"/>
      <c r="V380" s="32"/>
      <c r="W380" s="33"/>
      <c r="X380" s="32"/>
      <c r="Y380" s="42"/>
      <c r="Z380" s="31"/>
      <c r="AA380" s="42"/>
      <c r="AB380" s="42"/>
      <c r="AC380" s="252"/>
      <c r="AD380" s="32"/>
      <c r="AE380" s="284"/>
      <c r="AF380" s="263"/>
      <c r="AG380" s="31"/>
      <c r="AH380" s="32"/>
      <c r="AI380" s="42"/>
      <c r="AJ380" s="42"/>
    </row>
    <row r="381" spans="1:36" x14ac:dyDescent="0.35">
      <c r="A381" s="274"/>
      <c r="B381" s="275"/>
      <c r="C381" s="276"/>
      <c r="D381" s="274"/>
      <c r="E381" s="274"/>
      <c r="F381" s="274"/>
      <c r="G381" s="274"/>
      <c r="H381" s="274"/>
      <c r="I381" s="274"/>
      <c r="J381" s="274"/>
      <c r="K381" s="33"/>
      <c r="L381" s="33"/>
      <c r="M381" s="32"/>
      <c r="N381" s="32"/>
      <c r="O381" s="32"/>
      <c r="P381" s="33"/>
      <c r="Q381" s="32"/>
      <c r="R381" s="242"/>
      <c r="S381" s="32"/>
      <c r="T381" s="32"/>
      <c r="U381" s="252"/>
      <c r="V381" s="32"/>
      <c r="W381" s="33"/>
      <c r="X381" s="32"/>
      <c r="Y381" s="42"/>
      <c r="Z381" s="31"/>
      <c r="AA381" s="42"/>
      <c r="AB381" s="42"/>
      <c r="AC381" s="252"/>
      <c r="AD381" s="32"/>
      <c r="AE381" s="284"/>
      <c r="AF381" s="263"/>
      <c r="AG381" s="31"/>
      <c r="AH381" s="32"/>
      <c r="AI381" s="42"/>
      <c r="AJ381" s="42"/>
    </row>
    <row r="382" spans="1:36" x14ac:dyDescent="0.35">
      <c r="A382" s="274"/>
      <c r="B382" s="275"/>
      <c r="C382" s="276"/>
      <c r="D382" s="274"/>
      <c r="E382" s="274"/>
      <c r="F382" s="274"/>
      <c r="G382" s="274"/>
      <c r="H382" s="274"/>
      <c r="I382" s="274"/>
      <c r="J382" s="274"/>
      <c r="K382" s="33"/>
      <c r="L382" s="33"/>
      <c r="M382" s="32"/>
      <c r="N382" s="32"/>
      <c r="O382" s="32"/>
      <c r="P382" s="33"/>
      <c r="Q382" s="32"/>
      <c r="R382" s="242"/>
      <c r="S382" s="32"/>
      <c r="T382" s="32"/>
      <c r="U382" s="252"/>
      <c r="V382" s="32"/>
      <c r="W382" s="33"/>
      <c r="X382" s="32"/>
      <c r="Y382" s="42"/>
      <c r="Z382" s="31"/>
      <c r="AA382" s="42"/>
      <c r="AB382" s="42"/>
      <c r="AC382" s="252"/>
      <c r="AD382" s="32"/>
      <c r="AE382" s="284"/>
      <c r="AF382" s="263"/>
      <c r="AG382" s="31"/>
      <c r="AH382" s="32"/>
      <c r="AI382" s="42"/>
      <c r="AJ382" s="42"/>
    </row>
    <row r="383" spans="1:36" x14ac:dyDescent="0.35">
      <c r="A383" s="274"/>
      <c r="B383" s="275"/>
      <c r="C383" s="276"/>
      <c r="D383" s="274"/>
      <c r="E383" s="274"/>
      <c r="F383" s="274"/>
      <c r="G383" s="274"/>
      <c r="H383" s="274"/>
      <c r="I383" s="274"/>
      <c r="J383" s="274"/>
      <c r="K383" s="33"/>
      <c r="L383" s="33"/>
      <c r="M383" s="32"/>
      <c r="N383" s="32"/>
      <c r="O383" s="32"/>
      <c r="P383" s="33"/>
      <c r="Q383" s="32"/>
      <c r="R383" s="242"/>
      <c r="S383" s="32"/>
      <c r="T383" s="32"/>
      <c r="U383" s="252"/>
      <c r="V383" s="32"/>
      <c r="W383" s="33"/>
      <c r="X383" s="32"/>
      <c r="Y383" s="42"/>
      <c r="Z383" s="31"/>
      <c r="AA383" s="42"/>
      <c r="AB383" s="42"/>
      <c r="AC383" s="252"/>
      <c r="AD383" s="32"/>
      <c r="AE383" s="284"/>
      <c r="AF383" s="263"/>
      <c r="AG383" s="31"/>
      <c r="AH383" s="32"/>
      <c r="AI383" s="42"/>
      <c r="AJ383" s="42"/>
    </row>
    <row r="384" spans="1:36" x14ac:dyDescent="0.35">
      <c r="A384" s="274"/>
      <c r="B384" s="275"/>
      <c r="C384" s="276"/>
      <c r="D384" s="274"/>
      <c r="E384" s="274"/>
      <c r="F384" s="274"/>
      <c r="G384" s="274"/>
      <c r="H384" s="274"/>
      <c r="I384" s="274"/>
      <c r="J384" s="274"/>
      <c r="K384" s="33"/>
      <c r="L384" s="33"/>
      <c r="M384" s="32"/>
      <c r="N384" s="32"/>
      <c r="O384" s="32"/>
      <c r="P384" s="33"/>
      <c r="Q384" s="32"/>
      <c r="R384" s="242"/>
      <c r="S384" s="32"/>
      <c r="T384" s="32"/>
      <c r="U384" s="252"/>
      <c r="V384" s="32"/>
      <c r="W384" s="33"/>
      <c r="X384" s="32"/>
      <c r="Y384" s="42"/>
      <c r="Z384" s="31"/>
      <c r="AA384" s="42"/>
      <c r="AB384" s="42"/>
      <c r="AC384" s="252"/>
      <c r="AD384" s="32"/>
      <c r="AE384" s="284"/>
      <c r="AF384" s="263"/>
      <c r="AG384" s="31"/>
      <c r="AH384" s="32"/>
      <c r="AI384" s="42"/>
      <c r="AJ384" s="42"/>
    </row>
    <row r="385" spans="1:36" x14ac:dyDescent="0.35">
      <c r="A385" s="274"/>
      <c r="B385" s="275"/>
      <c r="C385" s="276"/>
      <c r="D385" s="274"/>
      <c r="E385" s="274"/>
      <c r="F385" s="274"/>
      <c r="G385" s="274"/>
      <c r="H385" s="274"/>
      <c r="I385" s="274"/>
      <c r="J385" s="274"/>
      <c r="K385" s="33"/>
      <c r="L385" s="33"/>
      <c r="M385" s="32"/>
      <c r="N385" s="32"/>
      <c r="O385" s="32"/>
      <c r="P385" s="33"/>
      <c r="Q385" s="32"/>
      <c r="R385" s="242"/>
      <c r="S385" s="32"/>
      <c r="T385" s="32"/>
      <c r="U385" s="252"/>
      <c r="V385" s="32"/>
      <c r="W385" s="33"/>
      <c r="X385" s="32"/>
      <c r="Y385" s="42"/>
      <c r="Z385" s="31"/>
      <c r="AA385" s="42"/>
      <c r="AB385" s="42"/>
      <c r="AC385" s="252"/>
      <c r="AD385" s="32"/>
      <c r="AE385" s="284"/>
      <c r="AF385" s="263"/>
      <c r="AG385" s="31"/>
      <c r="AH385" s="32"/>
      <c r="AI385" s="42"/>
      <c r="AJ385" s="42"/>
    </row>
    <row r="386" spans="1:36" x14ac:dyDescent="0.35">
      <c r="A386" s="274"/>
      <c r="B386" s="275"/>
      <c r="C386" s="276"/>
      <c r="D386" s="274"/>
      <c r="E386" s="274"/>
      <c r="F386" s="274"/>
      <c r="G386" s="274"/>
      <c r="H386" s="274"/>
      <c r="I386" s="274"/>
      <c r="J386" s="274"/>
      <c r="K386" s="33"/>
      <c r="L386" s="33"/>
      <c r="M386" s="32"/>
      <c r="N386" s="32"/>
      <c r="O386" s="32"/>
      <c r="P386" s="33"/>
      <c r="Q386" s="32"/>
      <c r="R386" s="242"/>
      <c r="S386" s="32"/>
      <c r="T386" s="32"/>
      <c r="U386" s="252"/>
      <c r="V386" s="32"/>
      <c r="W386" s="33"/>
      <c r="X386" s="32"/>
      <c r="Y386" s="42"/>
      <c r="Z386" s="31"/>
      <c r="AA386" s="42"/>
      <c r="AB386" s="42"/>
      <c r="AC386" s="252"/>
      <c r="AD386" s="32"/>
      <c r="AE386" s="284"/>
      <c r="AF386" s="263"/>
      <c r="AG386" s="31"/>
      <c r="AH386" s="32"/>
      <c r="AI386" s="42"/>
      <c r="AJ386" s="42"/>
    </row>
    <row r="387" spans="1:36" x14ac:dyDescent="0.35">
      <c r="A387" s="274"/>
      <c r="B387" s="275"/>
      <c r="C387" s="276"/>
      <c r="D387" s="274"/>
      <c r="E387" s="274"/>
      <c r="F387" s="274"/>
      <c r="G387" s="274"/>
      <c r="H387" s="274"/>
      <c r="I387" s="274"/>
      <c r="J387" s="274"/>
      <c r="K387" s="33"/>
      <c r="L387" s="33"/>
      <c r="M387" s="32"/>
      <c r="N387" s="32"/>
      <c r="O387" s="32"/>
      <c r="P387" s="33"/>
      <c r="Q387" s="32"/>
      <c r="R387" s="242"/>
      <c r="S387" s="32"/>
      <c r="T387" s="32"/>
      <c r="U387" s="252"/>
      <c r="V387" s="32"/>
      <c r="W387" s="33"/>
      <c r="X387" s="32"/>
      <c r="Y387" s="42"/>
      <c r="Z387" s="31"/>
      <c r="AA387" s="42"/>
      <c r="AB387" s="42"/>
      <c r="AC387" s="252"/>
      <c r="AD387" s="32"/>
      <c r="AE387" s="284"/>
      <c r="AF387" s="263"/>
      <c r="AG387" s="31"/>
      <c r="AH387" s="32"/>
      <c r="AI387" s="42"/>
      <c r="AJ387" s="42"/>
    </row>
    <row r="388" spans="1:36" x14ac:dyDescent="0.35">
      <c r="A388" s="274"/>
      <c r="B388" s="275"/>
      <c r="C388" s="276"/>
      <c r="D388" s="274"/>
      <c r="E388" s="274"/>
      <c r="F388" s="274"/>
      <c r="G388" s="274"/>
      <c r="H388" s="274"/>
      <c r="I388" s="274"/>
      <c r="J388" s="274"/>
      <c r="K388" s="33"/>
      <c r="L388" s="33"/>
      <c r="M388" s="32"/>
      <c r="N388" s="32"/>
      <c r="O388" s="32"/>
      <c r="P388" s="33"/>
      <c r="Q388" s="32"/>
      <c r="R388" s="242"/>
      <c r="S388" s="32"/>
      <c r="T388" s="32"/>
      <c r="U388" s="252"/>
      <c r="V388" s="32"/>
      <c r="W388" s="33"/>
      <c r="X388" s="32"/>
      <c r="Y388" s="42"/>
      <c r="Z388" s="31"/>
      <c r="AA388" s="42"/>
      <c r="AB388" s="42"/>
      <c r="AC388" s="252"/>
      <c r="AD388" s="32"/>
      <c r="AE388" s="284"/>
      <c r="AF388" s="263"/>
      <c r="AG388" s="31"/>
      <c r="AH388" s="32"/>
      <c r="AI388" s="42"/>
      <c r="AJ388" s="42"/>
    </row>
    <row r="389" spans="1:36" x14ac:dyDescent="0.35">
      <c r="A389" s="274"/>
      <c r="B389" s="275"/>
      <c r="C389" s="276"/>
      <c r="D389" s="274"/>
      <c r="E389" s="274"/>
      <c r="F389" s="274"/>
      <c r="G389" s="274"/>
      <c r="H389" s="274"/>
      <c r="I389" s="274"/>
      <c r="J389" s="274"/>
      <c r="K389" s="33"/>
      <c r="L389" s="33"/>
      <c r="M389" s="32"/>
      <c r="N389" s="32"/>
      <c r="O389" s="32"/>
      <c r="P389" s="33"/>
      <c r="Q389" s="32"/>
      <c r="R389" s="242"/>
      <c r="S389" s="32"/>
      <c r="T389" s="32"/>
      <c r="U389" s="252"/>
      <c r="V389" s="32"/>
      <c r="W389" s="33"/>
      <c r="X389" s="32"/>
      <c r="Y389" s="42"/>
      <c r="Z389" s="31"/>
      <c r="AA389" s="42"/>
      <c r="AB389" s="42"/>
      <c r="AC389" s="252"/>
      <c r="AD389" s="32"/>
      <c r="AE389" s="284"/>
      <c r="AF389" s="263"/>
      <c r="AG389" s="31"/>
      <c r="AH389" s="32"/>
      <c r="AI389" s="42"/>
      <c r="AJ389" s="42"/>
    </row>
    <row r="390" spans="1:36" x14ac:dyDescent="0.35">
      <c r="A390" s="274"/>
      <c r="B390" s="275"/>
      <c r="C390" s="276"/>
      <c r="D390" s="274"/>
      <c r="E390" s="274"/>
      <c r="F390" s="274"/>
      <c r="G390" s="274"/>
      <c r="H390" s="274"/>
      <c r="I390" s="274"/>
      <c r="J390" s="274"/>
      <c r="K390" s="33"/>
      <c r="L390" s="33"/>
      <c r="M390" s="32"/>
      <c r="N390" s="32"/>
      <c r="O390" s="32"/>
      <c r="P390" s="33"/>
      <c r="Q390" s="32"/>
      <c r="R390" s="242"/>
      <c r="S390" s="32"/>
      <c r="T390" s="32"/>
      <c r="U390" s="252"/>
      <c r="V390" s="32"/>
      <c r="W390" s="33"/>
      <c r="X390" s="32"/>
      <c r="Y390" s="42"/>
      <c r="Z390" s="31"/>
      <c r="AA390" s="42"/>
      <c r="AB390" s="42"/>
      <c r="AC390" s="252"/>
      <c r="AD390" s="32"/>
      <c r="AE390" s="284"/>
      <c r="AF390" s="263"/>
      <c r="AG390" s="31"/>
      <c r="AH390" s="32"/>
      <c r="AI390" s="42"/>
      <c r="AJ390" s="42"/>
    </row>
    <row r="391" spans="1:36" x14ac:dyDescent="0.35">
      <c r="A391" s="274"/>
      <c r="B391" s="275"/>
      <c r="C391" s="276"/>
      <c r="D391" s="274"/>
      <c r="E391" s="274"/>
      <c r="F391" s="274"/>
      <c r="G391" s="274"/>
      <c r="H391" s="274"/>
      <c r="I391" s="274"/>
      <c r="J391" s="274"/>
      <c r="K391" s="33"/>
      <c r="L391" s="33"/>
      <c r="M391" s="32"/>
      <c r="N391" s="32"/>
      <c r="O391" s="32"/>
      <c r="P391" s="33"/>
      <c r="Q391" s="32"/>
      <c r="R391" s="242"/>
      <c r="S391" s="32"/>
      <c r="T391" s="32"/>
      <c r="U391" s="252"/>
      <c r="V391" s="32"/>
      <c r="W391" s="33"/>
      <c r="X391" s="32"/>
      <c r="Y391" s="42"/>
      <c r="Z391" s="31"/>
      <c r="AA391" s="42"/>
      <c r="AB391" s="42"/>
      <c r="AC391" s="252"/>
      <c r="AD391" s="32"/>
      <c r="AE391" s="284"/>
      <c r="AF391" s="263"/>
      <c r="AG391" s="31"/>
      <c r="AH391" s="32"/>
      <c r="AI391" s="42"/>
      <c r="AJ391" s="42"/>
    </row>
    <row r="392" spans="1:36" x14ac:dyDescent="0.35">
      <c r="A392" s="274"/>
      <c r="B392" s="275"/>
      <c r="C392" s="276"/>
      <c r="D392" s="274"/>
      <c r="E392" s="274"/>
      <c r="F392" s="274"/>
      <c r="G392" s="274"/>
      <c r="H392" s="274"/>
      <c r="I392" s="274"/>
      <c r="J392" s="274"/>
      <c r="K392" s="33"/>
      <c r="L392" s="33"/>
      <c r="M392" s="32"/>
      <c r="N392" s="32"/>
      <c r="O392" s="32"/>
      <c r="P392" s="33"/>
      <c r="Q392" s="32"/>
      <c r="R392" s="242"/>
      <c r="S392" s="32"/>
      <c r="T392" s="32"/>
      <c r="U392" s="252"/>
      <c r="V392" s="32"/>
      <c r="W392" s="33"/>
      <c r="X392" s="32"/>
      <c r="Y392" s="42"/>
      <c r="Z392" s="31"/>
      <c r="AA392" s="42"/>
      <c r="AB392" s="42"/>
      <c r="AC392" s="252"/>
      <c r="AD392" s="32"/>
      <c r="AE392" s="284"/>
      <c r="AF392" s="263"/>
      <c r="AG392" s="31"/>
      <c r="AH392" s="32"/>
      <c r="AI392" s="42"/>
      <c r="AJ392" s="42"/>
    </row>
    <row r="393" spans="1:36" x14ac:dyDescent="0.35">
      <c r="A393" s="274"/>
      <c r="B393" s="275"/>
      <c r="C393" s="276"/>
      <c r="D393" s="274"/>
      <c r="E393" s="274"/>
      <c r="F393" s="274"/>
      <c r="G393" s="274"/>
      <c r="H393" s="274"/>
      <c r="I393" s="274"/>
      <c r="J393" s="274"/>
      <c r="K393" s="33"/>
      <c r="L393" s="33"/>
      <c r="M393" s="32"/>
      <c r="N393" s="32"/>
      <c r="O393" s="32"/>
      <c r="P393" s="33"/>
      <c r="Q393" s="32"/>
      <c r="R393" s="242"/>
      <c r="S393" s="32"/>
      <c r="T393" s="32"/>
      <c r="U393" s="252"/>
      <c r="V393" s="32"/>
      <c r="W393" s="33"/>
      <c r="X393" s="32"/>
      <c r="Y393" s="42"/>
      <c r="Z393" s="31"/>
      <c r="AA393" s="42"/>
      <c r="AB393" s="42"/>
      <c r="AC393" s="252"/>
      <c r="AD393" s="32"/>
      <c r="AE393" s="284"/>
      <c r="AF393" s="263"/>
      <c r="AG393" s="31"/>
      <c r="AH393" s="32"/>
      <c r="AI393" s="42"/>
      <c r="AJ393" s="42"/>
    </row>
    <row r="394" spans="1:36" x14ac:dyDescent="0.35">
      <c r="A394" s="274"/>
      <c r="B394" s="275"/>
      <c r="C394" s="276"/>
      <c r="D394" s="274"/>
      <c r="E394" s="274"/>
      <c r="F394" s="274"/>
      <c r="G394" s="274"/>
      <c r="H394" s="274"/>
      <c r="I394" s="274"/>
      <c r="J394" s="274"/>
      <c r="K394" s="33"/>
      <c r="L394" s="33"/>
      <c r="M394" s="32"/>
      <c r="N394" s="32"/>
      <c r="O394" s="32"/>
      <c r="P394" s="33"/>
      <c r="Q394" s="32"/>
      <c r="R394" s="242"/>
      <c r="S394" s="32"/>
      <c r="T394" s="32"/>
      <c r="U394" s="252"/>
      <c r="V394" s="32"/>
      <c r="W394" s="33"/>
      <c r="X394" s="32"/>
      <c r="Y394" s="42"/>
      <c r="Z394" s="31"/>
      <c r="AA394" s="42"/>
      <c r="AB394" s="42"/>
      <c r="AC394" s="252"/>
      <c r="AD394" s="32"/>
      <c r="AE394" s="284"/>
      <c r="AF394" s="263"/>
      <c r="AG394" s="31"/>
      <c r="AH394" s="32"/>
      <c r="AI394" s="42"/>
      <c r="AJ394" s="42"/>
    </row>
    <row r="395" spans="1:36" x14ac:dyDescent="0.35">
      <c r="A395" s="274"/>
      <c r="B395" s="275"/>
      <c r="C395" s="276"/>
      <c r="D395" s="274"/>
      <c r="E395" s="274"/>
      <c r="F395" s="274"/>
      <c r="G395" s="274"/>
      <c r="H395" s="274"/>
      <c r="I395" s="274"/>
      <c r="J395" s="274"/>
      <c r="K395" s="33"/>
      <c r="L395" s="33"/>
      <c r="M395" s="32"/>
      <c r="N395" s="32"/>
      <c r="O395" s="32"/>
      <c r="P395" s="33"/>
      <c r="Q395" s="32"/>
      <c r="R395" s="242"/>
      <c r="S395" s="32"/>
      <c r="T395" s="32"/>
      <c r="U395" s="252"/>
      <c r="V395" s="32"/>
      <c r="W395" s="33"/>
      <c r="X395" s="32"/>
      <c r="Y395" s="42"/>
      <c r="Z395" s="31"/>
      <c r="AA395" s="42"/>
      <c r="AB395" s="42"/>
      <c r="AC395" s="252"/>
      <c r="AD395" s="32"/>
      <c r="AE395" s="284"/>
      <c r="AF395" s="263"/>
      <c r="AG395" s="31"/>
      <c r="AH395" s="32"/>
      <c r="AI395" s="42"/>
      <c r="AJ395" s="42"/>
    </row>
    <row r="396" spans="1:36" x14ac:dyDescent="0.35">
      <c r="A396" s="274"/>
      <c r="B396" s="275"/>
      <c r="C396" s="276"/>
      <c r="D396" s="274"/>
      <c r="E396" s="274"/>
      <c r="F396" s="274"/>
      <c r="G396" s="274"/>
      <c r="H396" s="274"/>
      <c r="I396" s="274"/>
      <c r="J396" s="274"/>
      <c r="K396" s="33"/>
      <c r="L396" s="33"/>
      <c r="M396" s="32"/>
      <c r="N396" s="32"/>
      <c r="O396" s="32"/>
      <c r="P396" s="33"/>
      <c r="Q396" s="32"/>
      <c r="R396" s="242"/>
      <c r="S396" s="32"/>
      <c r="T396" s="32"/>
      <c r="U396" s="252"/>
      <c r="V396" s="32"/>
      <c r="W396" s="33"/>
      <c r="X396" s="32"/>
      <c r="Y396" s="42"/>
      <c r="Z396" s="31"/>
      <c r="AA396" s="42"/>
      <c r="AB396" s="42"/>
      <c r="AC396" s="252"/>
      <c r="AD396" s="32"/>
      <c r="AE396" s="284"/>
      <c r="AF396" s="263"/>
      <c r="AG396" s="31"/>
      <c r="AH396" s="32"/>
      <c r="AI396" s="42"/>
      <c r="AJ396" s="42"/>
    </row>
    <row r="397" spans="1:36" x14ac:dyDescent="0.35">
      <c r="A397" s="274"/>
      <c r="B397" s="275"/>
      <c r="C397" s="276"/>
      <c r="D397" s="274"/>
      <c r="E397" s="274"/>
      <c r="F397" s="274"/>
      <c r="G397" s="274"/>
      <c r="H397" s="274"/>
      <c r="I397" s="274"/>
      <c r="J397" s="274"/>
      <c r="K397" s="33"/>
      <c r="L397" s="33"/>
      <c r="M397" s="32"/>
      <c r="N397" s="32"/>
      <c r="O397" s="32"/>
      <c r="P397" s="33"/>
      <c r="Q397" s="32"/>
      <c r="R397" s="242"/>
      <c r="S397" s="32"/>
      <c r="T397" s="32"/>
      <c r="U397" s="252"/>
      <c r="V397" s="32"/>
      <c r="W397" s="33"/>
      <c r="X397" s="32"/>
      <c r="Y397" s="42"/>
      <c r="Z397" s="31"/>
      <c r="AA397" s="42"/>
      <c r="AB397" s="42"/>
      <c r="AC397" s="252"/>
      <c r="AD397" s="32"/>
      <c r="AE397" s="284"/>
      <c r="AF397" s="263"/>
      <c r="AG397" s="31"/>
      <c r="AH397" s="32"/>
      <c r="AI397" s="42"/>
      <c r="AJ397" s="42"/>
    </row>
    <row r="398" spans="1:36" x14ac:dyDescent="0.35">
      <c r="A398" s="274"/>
      <c r="B398" s="275"/>
      <c r="C398" s="276"/>
      <c r="D398" s="274"/>
      <c r="E398" s="274"/>
      <c r="F398" s="274"/>
      <c r="G398" s="274"/>
      <c r="H398" s="274"/>
      <c r="I398" s="274"/>
      <c r="J398" s="274"/>
      <c r="K398" s="33"/>
      <c r="L398" s="33"/>
      <c r="M398" s="32"/>
      <c r="N398" s="32"/>
      <c r="O398" s="32"/>
      <c r="P398" s="33"/>
      <c r="Q398" s="32"/>
      <c r="R398" s="242"/>
      <c r="S398" s="32"/>
      <c r="T398" s="32"/>
      <c r="U398" s="252"/>
      <c r="V398" s="32"/>
      <c r="W398" s="33"/>
      <c r="X398" s="32"/>
      <c r="Y398" s="42"/>
      <c r="Z398" s="31"/>
      <c r="AA398" s="42"/>
      <c r="AB398" s="42"/>
      <c r="AC398" s="252"/>
      <c r="AD398" s="32"/>
      <c r="AE398" s="284"/>
      <c r="AF398" s="263"/>
      <c r="AG398" s="31"/>
      <c r="AH398" s="32"/>
      <c r="AI398" s="42"/>
      <c r="AJ398" s="42"/>
    </row>
    <row r="399" spans="1:36" x14ac:dyDescent="0.35">
      <c r="A399" s="274"/>
      <c r="B399" s="275"/>
      <c r="C399" s="276"/>
      <c r="D399" s="274"/>
      <c r="E399" s="274"/>
      <c r="F399" s="274"/>
      <c r="G399" s="274"/>
      <c r="H399" s="274"/>
      <c r="I399" s="274"/>
      <c r="J399" s="274"/>
      <c r="K399" s="33"/>
      <c r="L399" s="33"/>
      <c r="M399" s="32"/>
      <c r="N399" s="32"/>
      <c r="O399" s="32"/>
      <c r="P399" s="33"/>
      <c r="Q399" s="32"/>
      <c r="R399" s="242"/>
      <c r="S399" s="32"/>
      <c r="T399" s="32"/>
      <c r="U399" s="252"/>
      <c r="V399" s="32"/>
      <c r="W399" s="33"/>
      <c r="X399" s="32"/>
      <c r="Y399" s="42"/>
      <c r="Z399" s="31"/>
      <c r="AA399" s="42"/>
      <c r="AB399" s="42"/>
      <c r="AC399" s="252"/>
      <c r="AD399" s="32"/>
      <c r="AE399" s="284"/>
      <c r="AF399" s="263"/>
      <c r="AG399" s="31"/>
      <c r="AH399" s="32"/>
      <c r="AI399" s="42"/>
      <c r="AJ399" s="42"/>
    </row>
    <row r="400" spans="1:36" x14ac:dyDescent="0.35">
      <c r="A400" s="274"/>
      <c r="B400" s="275"/>
      <c r="C400" s="276"/>
      <c r="D400" s="274"/>
      <c r="E400" s="274"/>
      <c r="F400" s="274"/>
      <c r="G400" s="274"/>
      <c r="H400" s="274"/>
      <c r="I400" s="274"/>
      <c r="J400" s="274"/>
      <c r="K400" s="33"/>
      <c r="L400" s="33"/>
      <c r="M400" s="32"/>
      <c r="N400" s="32"/>
      <c r="O400" s="32"/>
      <c r="P400" s="33"/>
      <c r="Q400" s="32"/>
      <c r="R400" s="242"/>
      <c r="S400" s="32"/>
      <c r="T400" s="32"/>
      <c r="U400" s="252"/>
      <c r="V400" s="32"/>
      <c r="W400" s="33"/>
      <c r="X400" s="32"/>
      <c r="Y400" s="42"/>
      <c r="Z400" s="31"/>
      <c r="AA400" s="42"/>
      <c r="AB400" s="42"/>
      <c r="AC400" s="252"/>
      <c r="AD400" s="32"/>
      <c r="AE400" s="284"/>
      <c r="AF400" s="263"/>
      <c r="AG400" s="31"/>
      <c r="AH400" s="32"/>
      <c r="AI400" s="42"/>
      <c r="AJ400" s="42"/>
    </row>
    <row r="401" spans="1:36" x14ac:dyDescent="0.35">
      <c r="A401" s="274"/>
      <c r="B401" s="275"/>
      <c r="C401" s="276"/>
      <c r="D401" s="274"/>
      <c r="E401" s="274"/>
      <c r="F401" s="274"/>
      <c r="G401" s="274"/>
      <c r="H401" s="274"/>
      <c r="I401" s="274"/>
      <c r="J401" s="274"/>
      <c r="K401" s="33"/>
      <c r="L401" s="33"/>
      <c r="M401" s="32"/>
      <c r="N401" s="32"/>
      <c r="O401" s="32"/>
      <c r="P401" s="33"/>
      <c r="Q401" s="32"/>
      <c r="R401" s="242"/>
      <c r="S401" s="32"/>
      <c r="T401" s="32"/>
      <c r="U401" s="252"/>
      <c r="V401" s="32"/>
      <c r="W401" s="33"/>
      <c r="X401" s="32"/>
      <c r="Y401" s="42"/>
      <c r="Z401" s="31"/>
      <c r="AA401" s="42"/>
      <c r="AB401" s="42"/>
      <c r="AC401" s="252"/>
      <c r="AD401" s="32"/>
      <c r="AE401" s="284"/>
      <c r="AF401" s="263"/>
      <c r="AG401" s="31"/>
      <c r="AH401" s="32"/>
      <c r="AI401" s="42"/>
      <c r="AJ401" s="42"/>
    </row>
    <row r="402" spans="1:36" x14ac:dyDescent="0.35">
      <c r="A402" s="274"/>
      <c r="B402" s="275"/>
      <c r="C402" s="276"/>
      <c r="D402" s="274"/>
      <c r="E402" s="274"/>
      <c r="F402" s="274"/>
      <c r="G402" s="274"/>
      <c r="H402" s="274"/>
      <c r="I402" s="274"/>
      <c r="J402" s="274"/>
      <c r="K402" s="33"/>
      <c r="L402" s="33"/>
      <c r="M402" s="32"/>
      <c r="N402" s="32"/>
      <c r="O402" s="32"/>
      <c r="P402" s="33"/>
      <c r="Q402" s="32"/>
      <c r="R402" s="242"/>
      <c r="S402" s="32"/>
      <c r="T402" s="32"/>
      <c r="U402" s="252"/>
      <c r="V402" s="32"/>
      <c r="W402" s="33"/>
      <c r="X402" s="32"/>
      <c r="Y402" s="42"/>
      <c r="Z402" s="31"/>
      <c r="AA402" s="42"/>
      <c r="AB402" s="42"/>
      <c r="AC402" s="252"/>
      <c r="AD402" s="32"/>
      <c r="AE402" s="284"/>
      <c r="AF402" s="263"/>
      <c r="AG402" s="31"/>
      <c r="AH402" s="32"/>
      <c r="AI402" s="42"/>
      <c r="AJ402" s="42"/>
    </row>
    <row r="403" spans="1:36" x14ac:dyDescent="0.35">
      <c r="A403" s="274"/>
      <c r="B403" s="275"/>
      <c r="C403" s="276"/>
      <c r="D403" s="274"/>
      <c r="E403" s="274"/>
      <c r="F403" s="274"/>
      <c r="G403" s="274"/>
      <c r="H403" s="274"/>
      <c r="I403" s="274"/>
      <c r="J403" s="274"/>
      <c r="K403" s="33"/>
      <c r="L403" s="33"/>
      <c r="M403" s="32"/>
      <c r="N403" s="32"/>
      <c r="O403" s="32"/>
      <c r="P403" s="33"/>
      <c r="Q403" s="32"/>
      <c r="R403" s="242"/>
      <c r="S403" s="32"/>
      <c r="T403" s="32"/>
      <c r="U403" s="252"/>
      <c r="V403" s="32"/>
      <c r="W403" s="33"/>
      <c r="X403" s="32"/>
      <c r="Y403" s="42"/>
      <c r="Z403" s="31"/>
      <c r="AA403" s="42"/>
      <c r="AB403" s="42"/>
      <c r="AC403" s="252"/>
      <c r="AD403" s="32"/>
      <c r="AE403" s="284"/>
      <c r="AF403" s="263"/>
      <c r="AG403" s="31"/>
      <c r="AH403" s="32"/>
      <c r="AI403" s="42"/>
      <c r="AJ403" s="42"/>
    </row>
    <row r="404" spans="1:36" x14ac:dyDescent="0.35">
      <c r="A404" s="274"/>
      <c r="B404" s="275"/>
      <c r="C404" s="276"/>
      <c r="D404" s="274"/>
      <c r="E404" s="274"/>
      <c r="F404" s="274"/>
      <c r="G404" s="274"/>
      <c r="H404" s="274"/>
      <c r="I404" s="274"/>
      <c r="J404" s="274"/>
      <c r="K404" s="33"/>
      <c r="L404" s="33"/>
      <c r="M404" s="32"/>
      <c r="N404" s="32"/>
      <c r="O404" s="32"/>
      <c r="P404" s="33"/>
      <c r="Q404" s="32"/>
      <c r="R404" s="242"/>
      <c r="S404" s="32"/>
      <c r="T404" s="32"/>
      <c r="U404" s="252"/>
      <c r="V404" s="32"/>
      <c r="W404" s="33"/>
      <c r="X404" s="32"/>
      <c r="Y404" s="42"/>
      <c r="Z404" s="31"/>
      <c r="AA404" s="42"/>
      <c r="AB404" s="42"/>
      <c r="AC404" s="252"/>
      <c r="AD404" s="32"/>
      <c r="AE404" s="284"/>
      <c r="AF404" s="263"/>
      <c r="AG404" s="31"/>
      <c r="AH404" s="32"/>
      <c r="AI404" s="42"/>
      <c r="AJ404" s="42"/>
    </row>
    <row r="405" spans="1:36" x14ac:dyDescent="0.35">
      <c r="A405" s="274"/>
      <c r="B405" s="275"/>
      <c r="C405" s="276"/>
      <c r="D405" s="274"/>
      <c r="E405" s="274"/>
      <c r="F405" s="274"/>
      <c r="G405" s="274"/>
      <c r="H405" s="274"/>
      <c r="I405" s="274"/>
      <c r="J405" s="274"/>
      <c r="K405" s="33"/>
      <c r="L405" s="33"/>
      <c r="M405" s="32"/>
      <c r="N405" s="32"/>
      <c r="O405" s="32"/>
      <c r="P405" s="33"/>
      <c r="Q405" s="32"/>
      <c r="R405" s="242"/>
      <c r="S405" s="32"/>
      <c r="T405" s="32"/>
      <c r="U405" s="252"/>
      <c r="V405" s="32"/>
      <c r="W405" s="33"/>
      <c r="X405" s="32"/>
      <c r="Y405" s="42"/>
      <c r="Z405" s="31"/>
      <c r="AA405" s="42"/>
      <c r="AB405" s="42"/>
      <c r="AC405" s="252"/>
      <c r="AD405" s="32"/>
      <c r="AE405" s="284"/>
      <c r="AF405" s="263"/>
      <c r="AG405" s="31"/>
      <c r="AH405" s="32"/>
      <c r="AI405" s="42"/>
      <c r="AJ405" s="42"/>
    </row>
    <row r="406" spans="1:36" x14ac:dyDescent="0.35">
      <c r="A406" s="274"/>
      <c r="B406" s="275"/>
      <c r="C406" s="276"/>
      <c r="D406" s="274"/>
      <c r="E406" s="274"/>
      <c r="F406" s="274"/>
      <c r="G406" s="274"/>
      <c r="H406" s="274"/>
      <c r="I406" s="274"/>
      <c r="J406" s="274"/>
      <c r="K406" s="33"/>
      <c r="L406" s="33"/>
      <c r="M406" s="32"/>
      <c r="N406" s="32"/>
      <c r="O406" s="32"/>
      <c r="P406" s="33"/>
      <c r="Q406" s="32"/>
      <c r="R406" s="242"/>
      <c r="S406" s="32"/>
      <c r="T406" s="32"/>
      <c r="U406" s="252"/>
      <c r="V406" s="32"/>
      <c r="W406" s="33"/>
      <c r="X406" s="32"/>
      <c r="Y406" s="42"/>
      <c r="Z406" s="31"/>
      <c r="AA406" s="42"/>
      <c r="AB406" s="42"/>
      <c r="AC406" s="252"/>
      <c r="AD406" s="32"/>
      <c r="AE406" s="284"/>
      <c r="AF406" s="263"/>
      <c r="AG406" s="31"/>
      <c r="AH406" s="32"/>
      <c r="AI406" s="42"/>
      <c r="AJ406" s="42"/>
    </row>
    <row r="407" spans="1:36" x14ac:dyDescent="0.35">
      <c r="A407" s="274"/>
      <c r="B407" s="275"/>
      <c r="C407" s="276"/>
      <c r="D407" s="274"/>
      <c r="E407" s="274"/>
      <c r="F407" s="274"/>
      <c r="G407" s="274"/>
      <c r="H407" s="274"/>
      <c r="I407" s="274"/>
      <c r="J407" s="274"/>
      <c r="K407" s="33"/>
      <c r="L407" s="33"/>
      <c r="M407" s="32"/>
      <c r="N407" s="32"/>
      <c r="O407" s="32"/>
      <c r="P407" s="33"/>
      <c r="Q407" s="32"/>
      <c r="R407" s="242"/>
      <c r="S407" s="32"/>
      <c r="T407" s="32"/>
      <c r="U407" s="252"/>
      <c r="V407" s="32"/>
      <c r="W407" s="33"/>
      <c r="X407" s="32"/>
      <c r="Y407" s="42"/>
      <c r="Z407" s="31"/>
      <c r="AA407" s="42"/>
      <c r="AB407" s="42"/>
      <c r="AC407" s="252"/>
      <c r="AD407" s="32"/>
      <c r="AE407" s="284"/>
      <c r="AF407" s="263"/>
      <c r="AG407" s="31"/>
      <c r="AH407" s="32"/>
      <c r="AI407" s="42"/>
      <c r="AJ407" s="42"/>
    </row>
    <row r="408" spans="1:36" x14ac:dyDescent="0.35">
      <c r="A408" s="274"/>
      <c r="B408" s="275"/>
      <c r="C408" s="276"/>
      <c r="D408" s="274"/>
      <c r="E408" s="274"/>
      <c r="F408" s="274"/>
      <c r="G408" s="274"/>
      <c r="H408" s="274"/>
      <c r="I408" s="274"/>
      <c r="J408" s="274"/>
      <c r="K408" s="33"/>
      <c r="L408" s="33"/>
      <c r="M408" s="32"/>
      <c r="N408" s="32"/>
      <c r="O408" s="32"/>
      <c r="P408" s="33"/>
      <c r="Q408" s="32"/>
      <c r="R408" s="242"/>
      <c r="S408" s="32"/>
      <c r="T408" s="32"/>
      <c r="U408" s="252"/>
      <c r="V408" s="32"/>
      <c r="W408" s="33"/>
      <c r="X408" s="32"/>
      <c r="Y408" s="42"/>
      <c r="Z408" s="31"/>
      <c r="AA408" s="42"/>
      <c r="AB408" s="42"/>
      <c r="AC408" s="252"/>
      <c r="AD408" s="32"/>
      <c r="AE408" s="284"/>
      <c r="AF408" s="263"/>
      <c r="AG408" s="31"/>
      <c r="AH408" s="32"/>
      <c r="AI408" s="42"/>
      <c r="AJ408" s="42"/>
    </row>
    <row r="409" spans="1:36" x14ac:dyDescent="0.35">
      <c r="A409" s="274"/>
      <c r="B409" s="275"/>
      <c r="C409" s="276"/>
      <c r="D409" s="274"/>
      <c r="E409" s="274"/>
      <c r="F409" s="274"/>
      <c r="G409" s="274"/>
      <c r="H409" s="274"/>
      <c r="I409" s="274"/>
      <c r="J409" s="274"/>
      <c r="K409" s="33"/>
      <c r="L409" s="33"/>
      <c r="M409" s="32"/>
      <c r="N409" s="32"/>
      <c r="O409" s="32"/>
      <c r="P409" s="33"/>
      <c r="Q409" s="32"/>
      <c r="R409" s="242"/>
      <c r="S409" s="32"/>
      <c r="T409" s="32"/>
      <c r="U409" s="252"/>
      <c r="V409" s="32"/>
      <c r="W409" s="33"/>
      <c r="X409" s="32"/>
      <c r="Y409" s="42"/>
      <c r="Z409" s="31"/>
      <c r="AA409" s="42"/>
      <c r="AB409" s="42"/>
      <c r="AC409" s="252"/>
      <c r="AD409" s="32"/>
      <c r="AE409" s="284"/>
      <c r="AF409" s="263"/>
      <c r="AG409" s="31"/>
      <c r="AH409" s="32"/>
      <c r="AI409" s="42"/>
      <c r="AJ409" s="42"/>
    </row>
    <row r="410" spans="1:36" x14ac:dyDescent="0.35">
      <c r="A410" s="274"/>
      <c r="B410" s="275"/>
      <c r="C410" s="276"/>
      <c r="D410" s="274"/>
      <c r="E410" s="274"/>
      <c r="F410" s="274"/>
      <c r="G410" s="274"/>
      <c r="H410" s="274"/>
      <c r="I410" s="274"/>
      <c r="J410" s="274"/>
      <c r="K410" s="33"/>
      <c r="L410" s="33"/>
      <c r="M410" s="32"/>
      <c r="N410" s="32"/>
      <c r="O410" s="32"/>
      <c r="P410" s="33"/>
      <c r="Q410" s="32"/>
      <c r="R410" s="242"/>
      <c r="S410" s="32"/>
      <c r="T410" s="32"/>
      <c r="U410" s="252"/>
      <c r="V410" s="32"/>
      <c r="W410" s="33"/>
      <c r="X410" s="32"/>
      <c r="Y410" s="42"/>
      <c r="Z410" s="31"/>
      <c r="AA410" s="42"/>
      <c r="AB410" s="42"/>
      <c r="AC410" s="252"/>
      <c r="AD410" s="32"/>
      <c r="AE410" s="284"/>
      <c r="AF410" s="263"/>
      <c r="AG410" s="31"/>
      <c r="AH410" s="32"/>
      <c r="AI410" s="42"/>
      <c r="AJ410" s="42"/>
    </row>
    <row r="411" spans="1:36" x14ac:dyDescent="0.35">
      <c r="A411" s="274"/>
      <c r="B411" s="275"/>
      <c r="C411" s="276"/>
      <c r="D411" s="274"/>
      <c r="E411" s="274"/>
      <c r="F411" s="274"/>
      <c r="G411" s="274"/>
      <c r="H411" s="274"/>
      <c r="I411" s="274"/>
      <c r="J411" s="274"/>
      <c r="K411" s="33"/>
      <c r="L411" s="33"/>
      <c r="M411" s="32"/>
      <c r="N411" s="32"/>
      <c r="O411" s="32"/>
      <c r="P411" s="33"/>
      <c r="Q411" s="32"/>
      <c r="R411" s="242"/>
      <c r="S411" s="32"/>
      <c r="T411" s="32"/>
      <c r="U411" s="252"/>
      <c r="V411" s="32"/>
      <c r="W411" s="33"/>
      <c r="X411" s="32"/>
      <c r="Y411" s="42"/>
      <c r="Z411" s="31"/>
      <c r="AA411" s="42"/>
      <c r="AB411" s="42"/>
      <c r="AC411" s="252"/>
      <c r="AD411" s="32"/>
      <c r="AE411" s="284"/>
      <c r="AF411" s="263"/>
      <c r="AG411" s="31"/>
      <c r="AH411" s="32"/>
      <c r="AI411" s="42"/>
      <c r="AJ411" s="42"/>
    </row>
    <row r="412" spans="1:36" x14ac:dyDescent="0.35">
      <c r="A412" s="274"/>
      <c r="B412" s="275"/>
      <c r="C412" s="276"/>
      <c r="D412" s="274"/>
      <c r="E412" s="274"/>
      <c r="F412" s="274"/>
      <c r="G412" s="274"/>
      <c r="H412" s="274"/>
      <c r="I412" s="274"/>
      <c r="J412" s="274"/>
      <c r="K412" s="33"/>
      <c r="L412" s="33"/>
      <c r="M412" s="32"/>
      <c r="N412" s="32"/>
      <c r="O412" s="32"/>
      <c r="P412" s="33"/>
      <c r="Q412" s="32"/>
      <c r="R412" s="242"/>
      <c r="S412" s="32"/>
      <c r="T412" s="32"/>
      <c r="U412" s="252"/>
      <c r="V412" s="32"/>
      <c r="W412" s="33"/>
      <c r="X412" s="32"/>
      <c r="Y412" s="42"/>
      <c r="Z412" s="31"/>
      <c r="AA412" s="42"/>
      <c r="AB412" s="42"/>
      <c r="AC412" s="252"/>
      <c r="AD412" s="32"/>
      <c r="AE412" s="284"/>
      <c r="AF412" s="263"/>
      <c r="AG412" s="31"/>
      <c r="AH412" s="32"/>
      <c r="AI412" s="42"/>
      <c r="AJ412" s="42"/>
    </row>
    <row r="413" spans="1:36" x14ac:dyDescent="0.35">
      <c r="A413" s="274"/>
      <c r="B413" s="275"/>
      <c r="C413" s="276"/>
      <c r="D413" s="274"/>
      <c r="E413" s="274"/>
      <c r="F413" s="274"/>
      <c r="G413" s="274"/>
      <c r="H413" s="274"/>
      <c r="I413" s="274"/>
      <c r="J413" s="274"/>
      <c r="K413" s="33"/>
      <c r="L413" s="33"/>
      <c r="M413" s="32"/>
      <c r="N413" s="32"/>
      <c r="O413" s="32"/>
      <c r="P413" s="33"/>
      <c r="Q413" s="32"/>
      <c r="R413" s="242"/>
      <c r="S413" s="32"/>
      <c r="T413" s="32"/>
      <c r="U413" s="252"/>
      <c r="V413" s="32"/>
      <c r="W413" s="33"/>
      <c r="X413" s="32"/>
      <c r="Y413" s="42"/>
      <c r="Z413" s="31"/>
      <c r="AA413" s="42"/>
      <c r="AB413" s="42"/>
      <c r="AC413" s="252"/>
      <c r="AD413" s="32"/>
      <c r="AE413" s="284"/>
      <c r="AF413" s="263"/>
      <c r="AG413" s="31"/>
      <c r="AH413" s="32"/>
      <c r="AI413" s="42"/>
      <c r="AJ413" s="42"/>
    </row>
    <row r="414" spans="1:36" x14ac:dyDescent="0.35">
      <c r="A414" s="274"/>
      <c r="B414" s="275"/>
      <c r="C414" s="276"/>
      <c r="D414" s="274"/>
      <c r="E414" s="274"/>
      <c r="F414" s="274"/>
      <c r="G414" s="274"/>
      <c r="H414" s="274"/>
      <c r="I414" s="274"/>
      <c r="J414" s="274"/>
      <c r="K414" s="33"/>
      <c r="L414" s="33"/>
      <c r="M414" s="32"/>
      <c r="N414" s="32"/>
      <c r="O414" s="32"/>
      <c r="P414" s="33"/>
      <c r="Q414" s="32"/>
      <c r="R414" s="242"/>
      <c r="S414" s="32"/>
      <c r="T414" s="32"/>
      <c r="U414" s="252"/>
      <c r="V414" s="32"/>
      <c r="W414" s="33"/>
      <c r="X414" s="32"/>
      <c r="Y414" s="42"/>
      <c r="Z414" s="31"/>
      <c r="AA414" s="42"/>
      <c r="AB414" s="42"/>
      <c r="AC414" s="252"/>
      <c r="AD414" s="32"/>
      <c r="AE414" s="284"/>
      <c r="AF414" s="263"/>
      <c r="AG414" s="31"/>
      <c r="AH414" s="32"/>
      <c r="AI414" s="42"/>
      <c r="AJ414" s="42"/>
    </row>
    <row r="415" spans="1:36" x14ac:dyDescent="0.35">
      <c r="A415" s="274"/>
      <c r="B415" s="275"/>
      <c r="C415" s="276"/>
      <c r="D415" s="274"/>
      <c r="E415" s="274"/>
      <c r="F415" s="274"/>
      <c r="G415" s="274"/>
      <c r="H415" s="274"/>
      <c r="I415" s="274"/>
      <c r="J415" s="274"/>
      <c r="K415" s="33"/>
      <c r="L415" s="33"/>
      <c r="M415" s="32"/>
      <c r="N415" s="32"/>
      <c r="O415" s="32"/>
      <c r="P415" s="33"/>
      <c r="Q415" s="32"/>
      <c r="R415" s="242"/>
      <c r="S415" s="32"/>
      <c r="T415" s="32"/>
      <c r="U415" s="252"/>
      <c r="V415" s="32"/>
      <c r="W415" s="33"/>
      <c r="X415" s="32"/>
      <c r="Y415" s="42"/>
      <c r="Z415" s="31"/>
      <c r="AA415" s="42"/>
      <c r="AB415" s="42"/>
      <c r="AC415" s="252"/>
      <c r="AD415" s="32"/>
      <c r="AE415" s="284"/>
      <c r="AF415" s="263"/>
      <c r="AG415" s="31"/>
      <c r="AH415" s="32"/>
      <c r="AI415" s="42"/>
      <c r="AJ415" s="42"/>
    </row>
    <row r="416" spans="1:36" x14ac:dyDescent="0.35">
      <c r="A416" s="274"/>
      <c r="B416" s="275"/>
      <c r="C416" s="276"/>
      <c r="D416" s="274"/>
      <c r="E416" s="274"/>
      <c r="F416" s="274"/>
      <c r="G416" s="274"/>
      <c r="H416" s="274"/>
      <c r="I416" s="274"/>
      <c r="J416" s="274"/>
      <c r="K416" s="33"/>
      <c r="L416" s="33"/>
      <c r="M416" s="32"/>
      <c r="N416" s="32"/>
      <c r="O416" s="32"/>
      <c r="P416" s="33"/>
      <c r="Q416" s="32"/>
      <c r="R416" s="242"/>
      <c r="S416" s="32"/>
      <c r="T416" s="32"/>
      <c r="U416" s="252"/>
      <c r="V416" s="32"/>
      <c r="W416" s="33"/>
      <c r="X416" s="32"/>
      <c r="Y416" s="42"/>
      <c r="Z416" s="31"/>
      <c r="AA416" s="42"/>
      <c r="AB416" s="42"/>
      <c r="AC416" s="252"/>
      <c r="AD416" s="32"/>
      <c r="AE416" s="284"/>
      <c r="AF416" s="263"/>
      <c r="AG416" s="31"/>
      <c r="AH416" s="32"/>
      <c r="AI416" s="42"/>
      <c r="AJ416" s="42"/>
    </row>
    <row r="417" spans="1:36" x14ac:dyDescent="0.35">
      <c r="A417" s="274"/>
      <c r="B417" s="275"/>
      <c r="C417" s="276"/>
      <c r="D417" s="274"/>
      <c r="E417" s="274"/>
      <c r="F417" s="274"/>
      <c r="G417" s="274"/>
      <c r="H417" s="274"/>
      <c r="I417" s="274"/>
      <c r="J417" s="274"/>
      <c r="K417" s="33"/>
      <c r="L417" s="33"/>
      <c r="M417" s="32"/>
      <c r="N417" s="32"/>
      <c r="O417" s="32"/>
      <c r="P417" s="33"/>
      <c r="Q417" s="32"/>
      <c r="R417" s="242"/>
      <c r="S417" s="32"/>
      <c r="T417" s="32"/>
      <c r="U417" s="252"/>
      <c r="V417" s="32"/>
      <c r="W417" s="33"/>
      <c r="X417" s="32"/>
      <c r="Y417" s="42"/>
      <c r="Z417" s="31"/>
      <c r="AA417" s="42"/>
      <c r="AB417" s="42"/>
      <c r="AC417" s="252"/>
      <c r="AD417" s="32"/>
      <c r="AE417" s="284"/>
      <c r="AF417" s="263"/>
      <c r="AG417" s="31"/>
      <c r="AH417" s="32"/>
      <c r="AI417" s="42"/>
      <c r="AJ417" s="42"/>
    </row>
    <row r="418" spans="1:36" x14ac:dyDescent="0.35">
      <c r="A418" s="274"/>
      <c r="B418" s="275"/>
      <c r="C418" s="276"/>
      <c r="D418" s="274"/>
      <c r="E418" s="274"/>
      <c r="F418" s="274"/>
      <c r="G418" s="274"/>
      <c r="H418" s="274"/>
      <c r="I418" s="274"/>
      <c r="J418" s="274"/>
      <c r="K418" s="33"/>
      <c r="L418" s="33"/>
      <c r="M418" s="32"/>
      <c r="N418" s="32"/>
      <c r="O418" s="32"/>
      <c r="P418" s="33"/>
      <c r="Q418" s="32"/>
      <c r="R418" s="242"/>
      <c r="S418" s="32"/>
      <c r="T418" s="32"/>
      <c r="U418" s="252"/>
      <c r="V418" s="32"/>
      <c r="W418" s="33"/>
      <c r="X418" s="32"/>
      <c r="Y418" s="42"/>
      <c r="Z418" s="31"/>
      <c r="AA418" s="42"/>
      <c r="AB418" s="42"/>
      <c r="AC418" s="252"/>
      <c r="AD418" s="32"/>
      <c r="AE418" s="284"/>
      <c r="AF418" s="263"/>
      <c r="AG418" s="31"/>
      <c r="AH418" s="32"/>
      <c r="AI418" s="42"/>
      <c r="AJ418" s="42"/>
    </row>
    <row r="419" spans="1:36" x14ac:dyDescent="0.35">
      <c r="A419" s="274"/>
      <c r="B419" s="275"/>
      <c r="C419" s="276"/>
      <c r="D419" s="274"/>
      <c r="E419" s="274"/>
      <c r="F419" s="274"/>
      <c r="G419" s="274"/>
      <c r="H419" s="274"/>
      <c r="I419" s="274"/>
      <c r="J419" s="274"/>
      <c r="K419" s="33"/>
      <c r="L419" s="33"/>
      <c r="M419" s="32"/>
      <c r="N419" s="32"/>
      <c r="O419" s="32"/>
      <c r="P419" s="33"/>
      <c r="Q419" s="32"/>
      <c r="R419" s="242"/>
      <c r="S419" s="32"/>
      <c r="T419" s="32"/>
      <c r="U419" s="252"/>
      <c r="V419" s="32"/>
      <c r="W419" s="33"/>
      <c r="X419" s="32"/>
      <c r="Y419" s="42"/>
      <c r="Z419" s="31"/>
      <c r="AA419" s="42"/>
      <c r="AB419" s="42"/>
      <c r="AC419" s="252"/>
      <c r="AD419" s="32"/>
      <c r="AE419" s="284"/>
      <c r="AF419" s="263"/>
      <c r="AG419" s="31"/>
      <c r="AH419" s="32"/>
      <c r="AI419" s="42"/>
      <c r="AJ419" s="42"/>
    </row>
    <row r="420" spans="1:36" x14ac:dyDescent="0.35">
      <c r="A420" s="274"/>
      <c r="B420" s="275"/>
      <c r="C420" s="276"/>
      <c r="D420" s="274"/>
      <c r="E420" s="274"/>
      <c r="F420" s="274"/>
      <c r="G420" s="274"/>
      <c r="H420" s="274"/>
      <c r="I420" s="274"/>
      <c r="J420" s="274"/>
      <c r="K420" s="33"/>
      <c r="L420" s="33"/>
      <c r="M420" s="32"/>
      <c r="N420" s="32"/>
      <c r="O420" s="32"/>
      <c r="P420" s="33"/>
      <c r="Q420" s="32"/>
      <c r="R420" s="242"/>
      <c r="S420" s="32"/>
      <c r="T420" s="32"/>
      <c r="U420" s="252"/>
      <c r="V420" s="32"/>
      <c r="W420" s="33"/>
      <c r="X420" s="32"/>
      <c r="Y420" s="42"/>
      <c r="Z420" s="31"/>
      <c r="AA420" s="42"/>
      <c r="AB420" s="42"/>
      <c r="AC420" s="252"/>
      <c r="AD420" s="32"/>
      <c r="AE420" s="284"/>
      <c r="AF420" s="263"/>
      <c r="AG420" s="31"/>
      <c r="AH420" s="32"/>
      <c r="AI420" s="42"/>
      <c r="AJ420" s="42"/>
    </row>
    <row r="421" spans="1:36" x14ac:dyDescent="0.35">
      <c r="A421" s="274"/>
      <c r="B421" s="275"/>
      <c r="C421" s="276"/>
      <c r="D421" s="274"/>
      <c r="E421" s="274"/>
      <c r="F421" s="274"/>
      <c r="G421" s="274"/>
      <c r="H421" s="274"/>
      <c r="I421" s="274"/>
      <c r="J421" s="274"/>
      <c r="K421" s="33"/>
      <c r="L421" s="33"/>
      <c r="M421" s="32"/>
      <c r="N421" s="32"/>
      <c r="O421" s="32"/>
      <c r="P421" s="33"/>
      <c r="Q421" s="32"/>
      <c r="R421" s="242"/>
      <c r="S421" s="32"/>
      <c r="T421" s="32"/>
      <c r="U421" s="252"/>
      <c r="V421" s="32"/>
      <c r="W421" s="33"/>
      <c r="X421" s="32"/>
      <c r="Y421" s="42"/>
      <c r="Z421" s="31"/>
      <c r="AA421" s="42"/>
      <c r="AB421" s="42"/>
      <c r="AC421" s="252"/>
      <c r="AD421" s="32"/>
      <c r="AE421" s="284"/>
      <c r="AF421" s="263"/>
      <c r="AG421" s="31"/>
      <c r="AH421" s="32"/>
      <c r="AI421" s="42"/>
      <c r="AJ421" s="42"/>
    </row>
    <row r="422" spans="1:36" x14ac:dyDescent="0.35">
      <c r="A422" s="274"/>
      <c r="B422" s="275"/>
      <c r="C422" s="276"/>
      <c r="D422" s="274"/>
      <c r="E422" s="274"/>
      <c r="F422" s="274"/>
      <c r="G422" s="274"/>
      <c r="H422" s="274"/>
      <c r="I422" s="274"/>
      <c r="J422" s="274"/>
      <c r="K422" s="33"/>
      <c r="L422" s="33"/>
      <c r="M422" s="32"/>
      <c r="N422" s="32"/>
      <c r="O422" s="32"/>
      <c r="P422" s="33"/>
      <c r="Q422" s="32"/>
      <c r="R422" s="242"/>
      <c r="S422" s="32"/>
      <c r="T422" s="32"/>
      <c r="U422" s="252"/>
      <c r="V422" s="32"/>
      <c r="W422" s="33"/>
      <c r="X422" s="32"/>
      <c r="Y422" s="42"/>
      <c r="Z422" s="31"/>
      <c r="AA422" s="42"/>
      <c r="AB422" s="42"/>
      <c r="AC422" s="252"/>
      <c r="AD422" s="32"/>
      <c r="AE422" s="284"/>
      <c r="AF422" s="263"/>
      <c r="AG422" s="31"/>
      <c r="AH422" s="32"/>
      <c r="AI422" s="42"/>
      <c r="AJ422" s="42"/>
    </row>
    <row r="423" spans="1:36" x14ac:dyDescent="0.35">
      <c r="A423" s="274"/>
      <c r="B423" s="275"/>
      <c r="C423" s="276"/>
      <c r="D423" s="274"/>
      <c r="E423" s="274"/>
      <c r="F423" s="274"/>
      <c r="G423" s="274"/>
      <c r="H423" s="274"/>
      <c r="I423" s="274"/>
      <c r="J423" s="274"/>
      <c r="K423" s="33"/>
      <c r="L423" s="33"/>
      <c r="M423" s="32"/>
      <c r="N423" s="32"/>
      <c r="O423" s="32"/>
      <c r="P423" s="33"/>
      <c r="Q423" s="32"/>
      <c r="R423" s="242"/>
      <c r="S423" s="32"/>
      <c r="T423" s="32"/>
      <c r="U423" s="252"/>
      <c r="V423" s="32"/>
      <c r="W423" s="33"/>
      <c r="X423" s="32"/>
      <c r="Y423" s="42"/>
      <c r="Z423" s="31"/>
      <c r="AA423" s="42"/>
      <c r="AB423" s="42"/>
      <c r="AC423" s="252"/>
      <c r="AD423" s="32"/>
      <c r="AE423" s="284"/>
      <c r="AF423" s="263"/>
      <c r="AG423" s="31"/>
      <c r="AH423" s="32"/>
      <c r="AI423" s="42"/>
      <c r="AJ423" s="42"/>
    </row>
    <row r="424" spans="1:36" x14ac:dyDescent="0.35">
      <c r="A424" s="274"/>
      <c r="B424" s="275"/>
      <c r="C424" s="276"/>
      <c r="D424" s="274"/>
      <c r="E424" s="274"/>
      <c r="F424" s="274"/>
      <c r="G424" s="274"/>
      <c r="H424" s="274"/>
      <c r="I424" s="274"/>
      <c r="J424" s="274"/>
      <c r="K424" s="33"/>
      <c r="L424" s="33"/>
      <c r="M424" s="32"/>
      <c r="N424" s="32"/>
      <c r="O424" s="32"/>
      <c r="P424" s="33"/>
      <c r="Q424" s="32"/>
      <c r="R424" s="242"/>
      <c r="S424" s="32"/>
      <c r="T424" s="32"/>
      <c r="U424" s="252"/>
      <c r="V424" s="32"/>
      <c r="W424" s="33"/>
      <c r="X424" s="32"/>
      <c r="Y424" s="42"/>
      <c r="Z424" s="31"/>
      <c r="AA424" s="42"/>
      <c r="AB424" s="42"/>
      <c r="AC424" s="252"/>
      <c r="AD424" s="32"/>
      <c r="AE424" s="284"/>
      <c r="AF424" s="263"/>
      <c r="AG424" s="31"/>
      <c r="AH424" s="32"/>
      <c r="AI424" s="42"/>
      <c r="AJ424" s="42"/>
    </row>
    <row r="425" spans="1:36" x14ac:dyDescent="0.35">
      <c r="A425" s="274"/>
      <c r="B425" s="275"/>
      <c r="C425" s="276"/>
      <c r="D425" s="274"/>
      <c r="E425" s="274"/>
      <c r="F425" s="274"/>
      <c r="G425" s="274"/>
      <c r="H425" s="274"/>
      <c r="I425" s="274"/>
      <c r="J425" s="274"/>
      <c r="K425" s="33"/>
      <c r="L425" s="33"/>
      <c r="M425" s="32"/>
      <c r="N425" s="32"/>
      <c r="O425" s="32"/>
      <c r="P425" s="33"/>
      <c r="Q425" s="32"/>
      <c r="R425" s="242"/>
      <c r="S425" s="32"/>
      <c r="T425" s="32"/>
      <c r="U425" s="252"/>
      <c r="V425" s="32"/>
      <c r="W425" s="33"/>
      <c r="X425" s="32"/>
      <c r="Y425" s="42"/>
      <c r="Z425" s="31"/>
      <c r="AA425" s="42"/>
      <c r="AB425" s="42"/>
      <c r="AC425" s="252"/>
      <c r="AD425" s="32"/>
      <c r="AE425" s="284"/>
      <c r="AF425" s="263"/>
      <c r="AG425" s="31"/>
      <c r="AH425" s="32"/>
      <c r="AI425" s="42"/>
      <c r="AJ425" s="42"/>
    </row>
    <row r="426" spans="1:36" x14ac:dyDescent="0.35">
      <c r="A426" s="274"/>
      <c r="B426" s="275"/>
      <c r="C426" s="276"/>
      <c r="D426" s="274"/>
      <c r="E426" s="274"/>
      <c r="F426" s="274"/>
      <c r="G426" s="274"/>
      <c r="H426" s="274"/>
      <c r="I426" s="274"/>
      <c r="J426" s="274"/>
      <c r="K426" s="33"/>
      <c r="L426" s="33"/>
      <c r="M426" s="32"/>
      <c r="N426" s="32"/>
      <c r="O426" s="32"/>
      <c r="P426" s="33"/>
      <c r="Q426" s="32"/>
      <c r="R426" s="242"/>
      <c r="S426" s="32"/>
      <c r="T426" s="32"/>
      <c r="U426" s="252"/>
      <c r="V426" s="32"/>
      <c r="W426" s="33"/>
      <c r="X426" s="32"/>
      <c r="Y426" s="42"/>
      <c r="Z426" s="31"/>
      <c r="AA426" s="42"/>
      <c r="AB426" s="42"/>
      <c r="AC426" s="252"/>
      <c r="AD426" s="32"/>
      <c r="AE426" s="284"/>
      <c r="AF426" s="263"/>
      <c r="AG426" s="31"/>
      <c r="AH426" s="32"/>
      <c r="AI426" s="42"/>
      <c r="AJ426" s="42"/>
    </row>
    <row r="427" spans="1:36" x14ac:dyDescent="0.35">
      <c r="A427" s="274"/>
      <c r="B427" s="275"/>
      <c r="C427" s="276"/>
      <c r="D427" s="274"/>
      <c r="E427" s="274"/>
      <c r="F427" s="274"/>
      <c r="G427" s="274"/>
      <c r="H427" s="274"/>
      <c r="I427" s="274"/>
      <c r="J427" s="274"/>
      <c r="K427" s="33"/>
      <c r="L427" s="33"/>
      <c r="M427" s="32"/>
      <c r="N427" s="32"/>
      <c r="O427" s="32"/>
      <c r="P427" s="33"/>
      <c r="Q427" s="32"/>
      <c r="R427" s="242"/>
      <c r="S427" s="32"/>
      <c r="T427" s="32"/>
      <c r="U427" s="252"/>
      <c r="V427" s="32"/>
      <c r="W427" s="33"/>
      <c r="X427" s="32"/>
      <c r="Y427" s="42"/>
      <c r="Z427" s="31"/>
      <c r="AA427" s="42"/>
      <c r="AB427" s="42"/>
      <c r="AC427" s="252"/>
      <c r="AD427" s="32"/>
      <c r="AE427" s="284"/>
      <c r="AF427" s="263"/>
      <c r="AG427" s="31"/>
      <c r="AH427" s="32"/>
      <c r="AI427" s="42"/>
      <c r="AJ427" s="42"/>
    </row>
    <row r="428" spans="1:36" x14ac:dyDescent="0.35">
      <c r="A428" s="274"/>
      <c r="B428" s="275"/>
      <c r="C428" s="276"/>
      <c r="D428" s="274"/>
      <c r="E428" s="274"/>
      <c r="F428" s="274"/>
      <c r="G428" s="274"/>
      <c r="H428" s="274"/>
      <c r="I428" s="274"/>
      <c r="J428" s="274"/>
      <c r="K428" s="33"/>
      <c r="L428" s="33"/>
      <c r="M428" s="32"/>
      <c r="N428" s="32"/>
      <c r="O428" s="32"/>
      <c r="P428" s="33"/>
      <c r="Q428" s="32"/>
      <c r="R428" s="242"/>
      <c r="S428" s="32"/>
      <c r="T428" s="32"/>
      <c r="U428" s="252"/>
      <c r="V428" s="32"/>
      <c r="W428" s="33"/>
      <c r="X428" s="32"/>
      <c r="Y428" s="42"/>
      <c r="Z428" s="31"/>
      <c r="AA428" s="42"/>
      <c r="AB428" s="42"/>
      <c r="AC428" s="252"/>
      <c r="AD428" s="32"/>
      <c r="AE428" s="284"/>
      <c r="AF428" s="263"/>
      <c r="AG428" s="31"/>
      <c r="AH428" s="32"/>
      <c r="AI428" s="42"/>
      <c r="AJ428" s="42"/>
    </row>
    <row r="429" spans="1:36" x14ac:dyDescent="0.35">
      <c r="A429" s="274"/>
      <c r="B429" s="275"/>
      <c r="C429" s="276"/>
      <c r="D429" s="274"/>
      <c r="E429" s="274"/>
      <c r="F429" s="274"/>
      <c r="G429" s="274"/>
      <c r="H429" s="274"/>
      <c r="I429" s="274"/>
      <c r="J429" s="274"/>
      <c r="K429" s="33"/>
      <c r="L429" s="33"/>
      <c r="M429" s="32"/>
      <c r="N429" s="32"/>
      <c r="O429" s="32"/>
      <c r="P429" s="33"/>
      <c r="Q429" s="32"/>
      <c r="R429" s="242"/>
      <c r="S429" s="32"/>
      <c r="T429" s="32"/>
      <c r="U429" s="252"/>
      <c r="V429" s="32"/>
      <c r="W429" s="33"/>
      <c r="X429" s="32"/>
      <c r="Y429" s="42"/>
      <c r="Z429" s="31"/>
      <c r="AA429" s="42"/>
      <c r="AB429" s="42"/>
      <c r="AC429" s="252"/>
      <c r="AD429" s="32"/>
      <c r="AE429" s="284"/>
      <c r="AF429" s="263"/>
      <c r="AG429" s="31"/>
      <c r="AH429" s="32"/>
      <c r="AI429" s="42"/>
      <c r="AJ429" s="42"/>
    </row>
    <row r="430" spans="1:36" x14ac:dyDescent="0.35">
      <c r="A430" s="274"/>
      <c r="B430" s="275"/>
      <c r="C430" s="276"/>
      <c r="D430" s="274"/>
      <c r="E430" s="274"/>
      <c r="F430" s="274"/>
      <c r="G430" s="274"/>
      <c r="H430" s="274"/>
      <c r="I430" s="274"/>
      <c r="J430" s="274"/>
      <c r="K430" s="33"/>
      <c r="L430" s="33"/>
      <c r="M430" s="32"/>
      <c r="N430" s="32"/>
      <c r="O430" s="32"/>
      <c r="P430" s="33"/>
      <c r="Q430" s="32"/>
      <c r="R430" s="242"/>
      <c r="S430" s="32"/>
      <c r="T430" s="32"/>
      <c r="U430" s="252"/>
      <c r="V430" s="32"/>
      <c r="W430" s="33"/>
      <c r="X430" s="32"/>
      <c r="Y430" s="42"/>
      <c r="Z430" s="31"/>
      <c r="AA430" s="42"/>
      <c r="AB430" s="42"/>
      <c r="AC430" s="252"/>
      <c r="AD430" s="32"/>
      <c r="AE430" s="284"/>
      <c r="AF430" s="263"/>
      <c r="AG430" s="31"/>
      <c r="AH430" s="32"/>
      <c r="AI430" s="42"/>
      <c r="AJ430" s="42"/>
    </row>
    <row r="431" spans="1:36" x14ac:dyDescent="0.35">
      <c r="A431" s="274"/>
      <c r="B431" s="275"/>
      <c r="C431" s="276"/>
      <c r="D431" s="274"/>
      <c r="E431" s="274"/>
      <c r="F431" s="274"/>
      <c r="G431" s="274"/>
      <c r="H431" s="274"/>
      <c r="I431" s="274"/>
      <c r="J431" s="274"/>
      <c r="K431" s="33"/>
      <c r="L431" s="33"/>
      <c r="M431" s="32"/>
      <c r="N431" s="32"/>
      <c r="O431" s="32"/>
      <c r="P431" s="33"/>
      <c r="Q431" s="32"/>
      <c r="R431" s="242"/>
      <c r="S431" s="32"/>
      <c r="T431" s="32"/>
      <c r="U431" s="252"/>
      <c r="V431" s="32"/>
      <c r="W431" s="33"/>
      <c r="X431" s="32"/>
      <c r="Y431" s="42"/>
      <c r="Z431" s="31"/>
      <c r="AA431" s="42"/>
      <c r="AB431" s="42"/>
      <c r="AC431" s="252"/>
      <c r="AD431" s="32"/>
      <c r="AE431" s="284"/>
      <c r="AF431" s="263"/>
      <c r="AG431" s="31"/>
      <c r="AH431" s="32"/>
      <c r="AI431" s="42"/>
      <c r="AJ431" s="42"/>
    </row>
    <row r="432" spans="1:36" x14ac:dyDescent="0.35">
      <c r="A432" s="274"/>
      <c r="B432" s="275"/>
      <c r="C432" s="276"/>
      <c r="D432" s="274"/>
      <c r="E432" s="274"/>
      <c r="F432" s="274"/>
      <c r="G432" s="274"/>
      <c r="H432" s="274"/>
      <c r="I432" s="274"/>
      <c r="J432" s="274"/>
      <c r="K432" s="33"/>
      <c r="L432" s="33"/>
      <c r="M432" s="32"/>
      <c r="N432" s="32"/>
      <c r="O432" s="32"/>
      <c r="P432" s="33"/>
      <c r="Q432" s="32"/>
      <c r="R432" s="242"/>
      <c r="S432" s="32"/>
      <c r="T432" s="32"/>
      <c r="U432" s="252"/>
      <c r="V432" s="32"/>
      <c r="W432" s="33"/>
      <c r="X432" s="32"/>
      <c r="Y432" s="42"/>
      <c r="Z432" s="31"/>
      <c r="AA432" s="42"/>
      <c r="AB432" s="42"/>
      <c r="AC432" s="252"/>
      <c r="AD432" s="32"/>
      <c r="AE432" s="284"/>
      <c r="AF432" s="263"/>
      <c r="AG432" s="31"/>
      <c r="AH432" s="32"/>
      <c r="AI432" s="42"/>
      <c r="AJ432" s="42"/>
    </row>
    <row r="433" spans="1:36" x14ac:dyDescent="0.35">
      <c r="A433" s="274"/>
      <c r="B433" s="275"/>
      <c r="C433" s="276"/>
      <c r="D433" s="274"/>
      <c r="E433" s="274"/>
      <c r="F433" s="274"/>
      <c r="G433" s="274"/>
      <c r="H433" s="274"/>
      <c r="I433" s="274"/>
      <c r="J433" s="274"/>
      <c r="K433" s="33"/>
      <c r="L433" s="33"/>
      <c r="M433" s="32"/>
      <c r="N433" s="32"/>
      <c r="O433" s="32"/>
      <c r="P433" s="33"/>
      <c r="Q433" s="32"/>
      <c r="R433" s="242"/>
      <c r="S433" s="32"/>
      <c r="T433" s="32"/>
      <c r="U433" s="252"/>
      <c r="V433" s="32"/>
      <c r="W433" s="33"/>
      <c r="X433" s="32"/>
      <c r="Y433" s="42"/>
      <c r="Z433" s="31"/>
      <c r="AA433" s="42"/>
      <c r="AB433" s="42"/>
      <c r="AC433" s="252"/>
      <c r="AD433" s="32"/>
      <c r="AE433" s="284"/>
      <c r="AF433" s="263"/>
      <c r="AG433" s="31"/>
      <c r="AH433" s="32"/>
      <c r="AI433" s="42"/>
      <c r="AJ433" s="42"/>
    </row>
    <row r="434" spans="1:36" x14ac:dyDescent="0.35">
      <c r="A434" s="274"/>
      <c r="B434" s="275"/>
      <c r="C434" s="276"/>
      <c r="D434" s="274"/>
      <c r="E434" s="274"/>
      <c r="F434" s="274"/>
      <c r="G434" s="274"/>
      <c r="H434" s="274"/>
      <c r="I434" s="274"/>
      <c r="J434" s="274"/>
      <c r="K434" s="33"/>
      <c r="L434" s="33"/>
      <c r="M434" s="32"/>
      <c r="N434" s="32"/>
      <c r="O434" s="32"/>
      <c r="P434" s="33"/>
      <c r="Q434" s="32"/>
      <c r="R434" s="242"/>
      <c r="S434" s="32"/>
      <c r="T434" s="32"/>
      <c r="U434" s="252"/>
      <c r="V434" s="32"/>
      <c r="W434" s="33"/>
      <c r="X434" s="32"/>
      <c r="Y434" s="42"/>
      <c r="Z434" s="31"/>
      <c r="AA434" s="42"/>
      <c r="AB434" s="42"/>
      <c r="AC434" s="252"/>
      <c r="AD434" s="32"/>
      <c r="AE434" s="284"/>
      <c r="AF434" s="263"/>
      <c r="AG434" s="31"/>
      <c r="AH434" s="32"/>
      <c r="AI434" s="42"/>
      <c r="AJ434" s="42"/>
    </row>
    <row r="435" spans="1:36" x14ac:dyDescent="0.35">
      <c r="A435" s="274"/>
      <c r="B435" s="275"/>
      <c r="C435" s="276"/>
      <c r="D435" s="274"/>
      <c r="E435" s="274"/>
      <c r="F435" s="274"/>
      <c r="G435" s="274"/>
      <c r="H435" s="274"/>
      <c r="I435" s="274"/>
      <c r="J435" s="274"/>
      <c r="K435" s="33"/>
      <c r="L435" s="33"/>
      <c r="M435" s="32"/>
      <c r="N435" s="32"/>
      <c r="O435" s="32"/>
      <c r="P435" s="33"/>
      <c r="Q435" s="32"/>
      <c r="R435" s="242"/>
      <c r="S435" s="32"/>
      <c r="T435" s="32"/>
      <c r="U435" s="252"/>
      <c r="V435" s="32"/>
      <c r="W435" s="33"/>
      <c r="X435" s="32"/>
      <c r="Y435" s="42"/>
      <c r="Z435" s="31"/>
      <c r="AA435" s="42"/>
      <c r="AB435" s="42"/>
      <c r="AC435" s="252"/>
      <c r="AD435" s="32"/>
      <c r="AE435" s="284"/>
      <c r="AF435" s="263"/>
      <c r="AG435" s="31"/>
      <c r="AH435" s="32"/>
      <c r="AI435" s="42"/>
      <c r="AJ435" s="42"/>
    </row>
    <row r="436" spans="1:36" x14ac:dyDescent="0.35">
      <c r="A436" s="274"/>
      <c r="B436" s="275"/>
      <c r="C436" s="276"/>
      <c r="D436" s="274"/>
      <c r="E436" s="274"/>
      <c r="F436" s="274"/>
      <c r="G436" s="274"/>
      <c r="H436" s="274"/>
      <c r="I436" s="274"/>
      <c r="J436" s="274"/>
      <c r="K436" s="33"/>
      <c r="L436" s="33"/>
      <c r="M436" s="32"/>
      <c r="N436" s="32"/>
      <c r="O436" s="32"/>
      <c r="P436" s="33"/>
      <c r="Q436" s="32"/>
      <c r="R436" s="242"/>
      <c r="S436" s="32"/>
      <c r="T436" s="32"/>
      <c r="U436" s="252"/>
      <c r="V436" s="32"/>
      <c r="W436" s="33"/>
      <c r="X436" s="32"/>
      <c r="Y436" s="42"/>
      <c r="Z436" s="31"/>
      <c r="AA436" s="42"/>
      <c r="AB436" s="42"/>
      <c r="AC436" s="252"/>
      <c r="AD436" s="32"/>
      <c r="AE436" s="284"/>
      <c r="AF436" s="263"/>
      <c r="AG436" s="31"/>
      <c r="AH436" s="32"/>
      <c r="AI436" s="42"/>
      <c r="AJ436" s="42"/>
    </row>
    <row r="437" spans="1:36" x14ac:dyDescent="0.35">
      <c r="A437" s="274"/>
      <c r="B437" s="275"/>
      <c r="C437" s="276"/>
      <c r="D437" s="274"/>
      <c r="E437" s="274"/>
      <c r="F437" s="274"/>
      <c r="G437" s="274"/>
      <c r="H437" s="274"/>
      <c r="I437" s="274"/>
      <c r="J437" s="274"/>
      <c r="K437" s="33"/>
      <c r="L437" s="33"/>
      <c r="M437" s="32"/>
      <c r="N437" s="32"/>
      <c r="O437" s="32"/>
      <c r="P437" s="33"/>
      <c r="Q437" s="32"/>
      <c r="R437" s="242"/>
      <c r="S437" s="32"/>
      <c r="T437" s="32"/>
      <c r="U437" s="252"/>
      <c r="V437" s="32"/>
      <c r="W437" s="33"/>
      <c r="X437" s="32"/>
      <c r="Y437" s="42"/>
      <c r="Z437" s="31"/>
      <c r="AA437" s="42"/>
      <c r="AB437" s="42"/>
      <c r="AC437" s="252"/>
      <c r="AD437" s="32"/>
      <c r="AE437" s="284"/>
      <c r="AF437" s="263"/>
      <c r="AG437" s="31"/>
      <c r="AH437" s="32"/>
      <c r="AI437" s="42"/>
      <c r="AJ437" s="42"/>
    </row>
    <row r="438" spans="1:36" x14ac:dyDescent="0.35">
      <c r="A438" s="274"/>
      <c r="B438" s="275"/>
      <c r="C438" s="276"/>
      <c r="D438" s="274"/>
      <c r="E438" s="274"/>
      <c r="F438" s="274"/>
      <c r="G438" s="274"/>
      <c r="H438" s="274"/>
      <c r="I438" s="274"/>
      <c r="J438" s="274"/>
      <c r="K438" s="33"/>
      <c r="L438" s="33"/>
      <c r="M438" s="32"/>
      <c r="N438" s="32"/>
      <c r="O438" s="32"/>
      <c r="P438" s="33"/>
      <c r="Q438" s="32"/>
      <c r="R438" s="242"/>
      <c r="S438" s="32"/>
      <c r="T438" s="32"/>
      <c r="U438" s="252"/>
      <c r="V438" s="32"/>
      <c r="W438" s="33"/>
      <c r="X438" s="32"/>
      <c r="Y438" s="42"/>
      <c r="Z438" s="31"/>
      <c r="AA438" s="42"/>
      <c r="AB438" s="42"/>
      <c r="AC438" s="252"/>
      <c r="AD438" s="32"/>
      <c r="AE438" s="284"/>
      <c r="AF438" s="263"/>
      <c r="AG438" s="31"/>
      <c r="AH438" s="32"/>
      <c r="AI438" s="42"/>
      <c r="AJ438" s="42"/>
    </row>
    <row r="439" spans="1:36" x14ac:dyDescent="0.35">
      <c r="A439" s="274"/>
      <c r="B439" s="275"/>
      <c r="C439" s="276"/>
      <c r="D439" s="274"/>
      <c r="E439" s="274"/>
      <c r="F439" s="274"/>
      <c r="G439" s="274"/>
      <c r="H439" s="274"/>
      <c r="I439" s="274"/>
      <c r="J439" s="274"/>
      <c r="K439" s="33"/>
      <c r="L439" s="33"/>
      <c r="M439" s="32"/>
      <c r="N439" s="32"/>
      <c r="O439" s="32"/>
      <c r="P439" s="33"/>
      <c r="Q439" s="32"/>
      <c r="R439" s="242"/>
      <c r="S439" s="32"/>
      <c r="T439" s="32"/>
      <c r="U439" s="252"/>
      <c r="V439" s="32"/>
      <c r="W439" s="33"/>
      <c r="X439" s="32"/>
      <c r="Y439" s="42"/>
      <c r="Z439" s="31"/>
      <c r="AA439" s="42"/>
      <c r="AB439" s="42"/>
      <c r="AC439" s="252"/>
      <c r="AD439" s="32"/>
      <c r="AE439" s="284"/>
      <c r="AF439" s="263"/>
      <c r="AG439" s="31"/>
      <c r="AH439" s="32"/>
      <c r="AI439" s="42"/>
      <c r="AJ439" s="42"/>
    </row>
    <row r="440" spans="1:36" x14ac:dyDescent="0.35">
      <c r="A440" s="274"/>
      <c r="B440" s="275"/>
      <c r="C440" s="276"/>
      <c r="D440" s="274"/>
      <c r="E440" s="274"/>
      <c r="F440" s="274"/>
      <c r="G440" s="274"/>
      <c r="H440" s="274"/>
      <c r="I440" s="274"/>
      <c r="J440" s="274"/>
      <c r="K440" s="33"/>
      <c r="L440" s="33"/>
      <c r="M440" s="32"/>
      <c r="N440" s="32"/>
      <c r="O440" s="32"/>
      <c r="P440" s="33"/>
      <c r="Q440" s="32"/>
      <c r="R440" s="242"/>
      <c r="S440" s="32"/>
      <c r="T440" s="32"/>
      <c r="U440" s="252"/>
      <c r="V440" s="32"/>
      <c r="W440" s="33"/>
      <c r="X440" s="32"/>
      <c r="Y440" s="42"/>
      <c r="Z440" s="31"/>
      <c r="AA440" s="42"/>
      <c r="AB440" s="42"/>
      <c r="AC440" s="252"/>
      <c r="AD440" s="32"/>
      <c r="AE440" s="284"/>
      <c r="AF440" s="263"/>
      <c r="AG440" s="31"/>
      <c r="AH440" s="32"/>
      <c r="AI440" s="42"/>
      <c r="AJ440" s="42"/>
    </row>
    <row r="441" spans="1:36" x14ac:dyDescent="0.35">
      <c r="A441" s="274"/>
      <c r="B441" s="275"/>
      <c r="C441" s="276"/>
      <c r="D441" s="274"/>
      <c r="E441" s="274"/>
      <c r="F441" s="274"/>
      <c r="G441" s="274"/>
      <c r="H441" s="274"/>
      <c r="I441" s="274"/>
      <c r="J441" s="274"/>
      <c r="K441" s="33"/>
      <c r="L441" s="33"/>
      <c r="M441" s="32"/>
      <c r="N441" s="32"/>
      <c r="O441" s="32"/>
      <c r="P441" s="33"/>
      <c r="Q441" s="32"/>
      <c r="R441" s="242"/>
      <c r="S441" s="32"/>
      <c r="T441" s="32"/>
      <c r="U441" s="252"/>
      <c r="V441" s="32"/>
      <c r="W441" s="33"/>
      <c r="X441" s="32"/>
      <c r="Y441" s="42"/>
      <c r="Z441" s="31"/>
      <c r="AA441" s="42"/>
      <c r="AB441" s="42"/>
      <c r="AC441" s="252"/>
      <c r="AD441" s="32"/>
      <c r="AE441" s="284"/>
      <c r="AF441" s="263"/>
      <c r="AG441" s="31"/>
      <c r="AH441" s="32"/>
      <c r="AI441" s="42"/>
      <c r="AJ441" s="42"/>
    </row>
    <row r="442" spans="1:36" x14ac:dyDescent="0.35">
      <c r="A442" s="274"/>
      <c r="B442" s="275"/>
      <c r="C442" s="276"/>
      <c r="D442" s="274"/>
      <c r="E442" s="274"/>
      <c r="F442" s="274"/>
      <c r="G442" s="274"/>
      <c r="H442" s="274"/>
      <c r="I442" s="274"/>
      <c r="J442" s="274"/>
      <c r="K442" s="33"/>
      <c r="L442" s="33"/>
      <c r="M442" s="32"/>
      <c r="N442" s="32"/>
      <c r="O442" s="32"/>
      <c r="P442" s="33"/>
      <c r="Q442" s="32"/>
      <c r="R442" s="242"/>
      <c r="S442" s="32"/>
      <c r="T442" s="32"/>
      <c r="U442" s="252"/>
      <c r="V442" s="32"/>
      <c r="W442" s="33"/>
      <c r="X442" s="32"/>
      <c r="Y442" s="42"/>
      <c r="Z442" s="31"/>
      <c r="AA442" s="42"/>
      <c r="AB442" s="42"/>
      <c r="AC442" s="252"/>
      <c r="AD442" s="32"/>
      <c r="AE442" s="284"/>
      <c r="AF442" s="263"/>
      <c r="AG442" s="31"/>
      <c r="AH442" s="32"/>
      <c r="AI442" s="42"/>
      <c r="AJ442" s="42"/>
    </row>
    <row r="443" spans="1:36" x14ac:dyDescent="0.35">
      <c r="A443" s="274"/>
      <c r="B443" s="275"/>
      <c r="C443" s="276"/>
      <c r="D443" s="274"/>
      <c r="E443" s="274"/>
      <c r="F443" s="274"/>
      <c r="G443" s="274"/>
      <c r="H443" s="274"/>
      <c r="I443" s="274"/>
      <c r="J443" s="274"/>
      <c r="K443" s="33"/>
      <c r="L443" s="33"/>
      <c r="M443" s="32"/>
      <c r="N443" s="32"/>
      <c r="O443" s="32"/>
      <c r="P443" s="33"/>
      <c r="Q443" s="32"/>
      <c r="R443" s="242"/>
      <c r="S443" s="32"/>
      <c r="T443" s="32"/>
      <c r="U443" s="252"/>
      <c r="V443" s="32"/>
      <c r="W443" s="33"/>
      <c r="X443" s="32"/>
      <c r="Y443" s="42"/>
      <c r="Z443" s="31"/>
      <c r="AA443" s="42"/>
      <c r="AB443" s="42"/>
      <c r="AC443" s="252"/>
      <c r="AD443" s="32"/>
      <c r="AE443" s="284"/>
      <c r="AF443" s="263"/>
      <c r="AG443" s="31"/>
      <c r="AH443" s="32"/>
      <c r="AI443" s="42"/>
      <c r="AJ443" s="42"/>
    </row>
    <row r="444" spans="1:36" x14ac:dyDescent="0.35">
      <c r="A444" s="274"/>
      <c r="B444" s="275"/>
      <c r="C444" s="276"/>
      <c r="D444" s="274"/>
      <c r="E444" s="274"/>
      <c r="F444" s="274"/>
      <c r="G444" s="274"/>
      <c r="H444" s="274"/>
      <c r="I444" s="274"/>
      <c r="J444" s="274"/>
      <c r="K444" s="33"/>
      <c r="L444" s="33"/>
      <c r="M444" s="32"/>
      <c r="N444" s="32"/>
      <c r="O444" s="32"/>
      <c r="P444" s="33"/>
      <c r="Q444" s="32"/>
      <c r="R444" s="242"/>
      <c r="S444" s="32"/>
      <c r="T444" s="32"/>
      <c r="U444" s="252"/>
      <c r="V444" s="32"/>
      <c r="W444" s="33"/>
      <c r="X444" s="32"/>
      <c r="Y444" s="42"/>
      <c r="Z444" s="31"/>
      <c r="AA444" s="42"/>
      <c r="AB444" s="42"/>
      <c r="AC444" s="252"/>
      <c r="AD444" s="32"/>
      <c r="AE444" s="284"/>
      <c r="AF444" s="263"/>
      <c r="AG444" s="31"/>
      <c r="AH444" s="32"/>
      <c r="AI444" s="42"/>
      <c r="AJ444" s="42"/>
    </row>
    <row r="445" spans="1:36" x14ac:dyDescent="0.35">
      <c r="A445" s="274"/>
      <c r="B445" s="275"/>
      <c r="C445" s="276"/>
      <c r="D445" s="274"/>
      <c r="E445" s="274"/>
      <c r="F445" s="274"/>
      <c r="G445" s="274"/>
      <c r="H445" s="274"/>
      <c r="I445" s="274"/>
      <c r="J445" s="274"/>
      <c r="K445" s="33"/>
      <c r="L445" s="33"/>
      <c r="M445" s="32"/>
      <c r="N445" s="32"/>
      <c r="O445" s="32"/>
      <c r="P445" s="33"/>
      <c r="Q445" s="32"/>
      <c r="R445" s="242"/>
      <c r="S445" s="32"/>
      <c r="T445" s="32"/>
      <c r="U445" s="252"/>
      <c r="V445" s="32"/>
      <c r="W445" s="33"/>
      <c r="X445" s="32"/>
      <c r="Y445" s="42"/>
      <c r="Z445" s="31"/>
      <c r="AA445" s="42"/>
      <c r="AB445" s="42"/>
      <c r="AC445" s="252"/>
      <c r="AD445" s="32"/>
      <c r="AE445" s="284"/>
      <c r="AF445" s="263"/>
      <c r="AG445" s="31"/>
      <c r="AH445" s="32"/>
      <c r="AI445" s="42"/>
      <c r="AJ445" s="42"/>
    </row>
    <row r="446" spans="1:36" x14ac:dyDescent="0.35">
      <c r="A446" s="274"/>
      <c r="B446" s="275"/>
      <c r="C446" s="276"/>
      <c r="D446" s="274"/>
      <c r="E446" s="274"/>
      <c r="F446" s="274"/>
      <c r="G446" s="274"/>
      <c r="H446" s="274"/>
      <c r="I446" s="274"/>
      <c r="J446" s="274"/>
      <c r="K446" s="33"/>
      <c r="L446" s="33"/>
      <c r="M446" s="32"/>
      <c r="N446" s="32"/>
      <c r="O446" s="32"/>
      <c r="P446" s="33"/>
      <c r="Q446" s="32"/>
      <c r="R446" s="242"/>
      <c r="S446" s="32"/>
      <c r="T446" s="32"/>
      <c r="U446" s="252"/>
      <c r="V446" s="32"/>
      <c r="W446" s="33"/>
      <c r="X446" s="32"/>
      <c r="Y446" s="42"/>
      <c r="Z446" s="31"/>
      <c r="AA446" s="42"/>
      <c r="AB446" s="42"/>
      <c r="AC446" s="252"/>
      <c r="AD446" s="32"/>
      <c r="AE446" s="284"/>
      <c r="AF446" s="263"/>
      <c r="AG446" s="31"/>
      <c r="AH446" s="32"/>
      <c r="AI446" s="42"/>
      <c r="AJ446" s="42"/>
    </row>
    <row r="447" spans="1:36" x14ac:dyDescent="0.35">
      <c r="A447" s="274"/>
      <c r="B447" s="275"/>
      <c r="C447" s="276"/>
      <c r="D447" s="274"/>
      <c r="E447" s="274"/>
      <c r="F447" s="274"/>
      <c r="G447" s="274"/>
      <c r="H447" s="274"/>
      <c r="I447" s="274"/>
      <c r="J447" s="274"/>
      <c r="K447" s="33"/>
      <c r="L447" s="33"/>
      <c r="M447" s="32"/>
      <c r="N447" s="32"/>
      <c r="O447" s="32"/>
      <c r="P447" s="33"/>
      <c r="Q447" s="32"/>
      <c r="R447" s="242"/>
      <c r="S447" s="32"/>
      <c r="T447" s="32"/>
      <c r="U447" s="252"/>
      <c r="V447" s="32"/>
      <c r="W447" s="33"/>
      <c r="X447" s="32"/>
      <c r="Y447" s="42"/>
      <c r="Z447" s="31"/>
      <c r="AA447" s="42"/>
      <c r="AB447" s="42"/>
      <c r="AC447" s="252"/>
      <c r="AD447" s="32"/>
      <c r="AE447" s="284"/>
      <c r="AF447" s="263"/>
      <c r="AG447" s="31"/>
      <c r="AH447" s="32"/>
      <c r="AI447" s="42"/>
      <c r="AJ447" s="42"/>
    </row>
    <row r="448" spans="1:36" x14ac:dyDescent="0.35">
      <c r="A448" s="274"/>
      <c r="B448" s="275"/>
      <c r="C448" s="276"/>
      <c r="D448" s="274"/>
      <c r="E448" s="274"/>
      <c r="F448" s="274"/>
      <c r="G448" s="274"/>
      <c r="H448" s="274"/>
      <c r="I448" s="274"/>
      <c r="J448" s="274"/>
      <c r="K448" s="33"/>
      <c r="L448" s="33"/>
      <c r="M448" s="32"/>
      <c r="N448" s="32"/>
      <c r="O448" s="32"/>
      <c r="P448" s="33"/>
      <c r="Q448" s="32"/>
      <c r="R448" s="242"/>
      <c r="S448" s="32"/>
      <c r="T448" s="32"/>
      <c r="U448" s="252"/>
      <c r="V448" s="32"/>
      <c r="W448" s="33"/>
      <c r="X448" s="32"/>
      <c r="Y448" s="42"/>
      <c r="Z448" s="31"/>
      <c r="AA448" s="42"/>
      <c r="AB448" s="42"/>
      <c r="AC448" s="252"/>
      <c r="AD448" s="32"/>
      <c r="AE448" s="284"/>
      <c r="AF448" s="263"/>
      <c r="AG448" s="31"/>
      <c r="AH448" s="32"/>
      <c r="AI448" s="42"/>
      <c r="AJ448" s="42"/>
    </row>
    <row r="449" spans="1:36" x14ac:dyDescent="0.35">
      <c r="A449" s="274"/>
      <c r="B449" s="275"/>
      <c r="C449" s="276"/>
      <c r="D449" s="274"/>
      <c r="E449" s="274"/>
      <c r="F449" s="274"/>
      <c r="G449" s="274"/>
      <c r="H449" s="274"/>
      <c r="I449" s="274"/>
      <c r="J449" s="274"/>
      <c r="K449" s="33"/>
      <c r="L449" s="33"/>
      <c r="M449" s="32"/>
      <c r="N449" s="32"/>
      <c r="O449" s="32"/>
      <c r="P449" s="33"/>
      <c r="Q449" s="32"/>
      <c r="R449" s="242"/>
      <c r="S449" s="32"/>
      <c r="T449" s="32"/>
      <c r="U449" s="252"/>
      <c r="V449" s="32"/>
      <c r="W449" s="33"/>
      <c r="X449" s="32"/>
      <c r="Y449" s="42"/>
      <c r="Z449" s="31"/>
      <c r="AA449" s="42"/>
      <c r="AB449" s="42"/>
      <c r="AC449" s="252"/>
      <c r="AD449" s="32"/>
      <c r="AE449" s="284"/>
      <c r="AF449" s="263"/>
      <c r="AG449" s="31"/>
      <c r="AH449" s="32"/>
      <c r="AI449" s="42"/>
      <c r="AJ449" s="42"/>
    </row>
    <row r="450" spans="1:36" x14ac:dyDescent="0.35">
      <c r="A450" s="274"/>
      <c r="B450" s="275"/>
      <c r="C450" s="276"/>
      <c r="D450" s="274"/>
      <c r="E450" s="274"/>
      <c r="F450" s="274"/>
      <c r="G450" s="274"/>
      <c r="H450" s="274"/>
      <c r="I450" s="274"/>
      <c r="J450" s="274"/>
      <c r="K450" s="33"/>
      <c r="L450" s="33"/>
      <c r="M450" s="32"/>
      <c r="N450" s="32"/>
      <c r="O450" s="32"/>
      <c r="P450" s="33"/>
      <c r="Q450" s="32"/>
      <c r="R450" s="242"/>
      <c r="S450" s="32"/>
      <c r="T450" s="32"/>
      <c r="U450" s="252"/>
      <c r="V450" s="32"/>
      <c r="W450" s="33"/>
      <c r="X450" s="32"/>
      <c r="Y450" s="42"/>
      <c r="Z450" s="31"/>
      <c r="AA450" s="42"/>
      <c r="AB450" s="42"/>
      <c r="AC450" s="252"/>
      <c r="AD450" s="32"/>
      <c r="AE450" s="284"/>
      <c r="AF450" s="263"/>
      <c r="AG450" s="31"/>
      <c r="AH450" s="32"/>
      <c r="AI450" s="42"/>
      <c r="AJ450" s="42"/>
    </row>
    <row r="451" spans="1:36" x14ac:dyDescent="0.35">
      <c r="A451" s="274"/>
      <c r="B451" s="275"/>
      <c r="C451" s="276"/>
      <c r="D451" s="274"/>
      <c r="E451" s="274"/>
      <c r="F451" s="274"/>
      <c r="G451" s="274"/>
      <c r="H451" s="274"/>
      <c r="I451" s="274"/>
      <c r="J451" s="274"/>
      <c r="K451" s="33"/>
      <c r="L451" s="33"/>
      <c r="M451" s="32"/>
      <c r="N451" s="32"/>
      <c r="O451" s="32"/>
      <c r="P451" s="33"/>
      <c r="Q451" s="32"/>
      <c r="R451" s="242"/>
      <c r="S451" s="32"/>
      <c r="T451" s="32"/>
      <c r="U451" s="252"/>
      <c r="V451" s="32"/>
      <c r="W451" s="33"/>
      <c r="X451" s="32"/>
      <c r="Y451" s="42"/>
      <c r="Z451" s="31"/>
      <c r="AA451" s="42"/>
      <c r="AB451" s="42"/>
      <c r="AC451" s="252"/>
      <c r="AD451" s="32"/>
      <c r="AE451" s="284"/>
      <c r="AF451" s="263"/>
      <c r="AG451" s="31"/>
      <c r="AH451" s="32"/>
      <c r="AI451" s="42"/>
      <c r="AJ451" s="42"/>
    </row>
    <row r="452" spans="1:36" x14ac:dyDescent="0.35">
      <c r="A452" s="274"/>
      <c r="B452" s="275"/>
      <c r="C452" s="276"/>
      <c r="D452" s="274"/>
      <c r="E452" s="274"/>
      <c r="F452" s="274"/>
      <c r="G452" s="274"/>
      <c r="H452" s="274"/>
      <c r="I452" s="274"/>
      <c r="J452" s="274"/>
      <c r="K452" s="33"/>
      <c r="L452" s="33"/>
      <c r="M452" s="32"/>
      <c r="N452" s="32"/>
      <c r="O452" s="32"/>
      <c r="P452" s="33"/>
      <c r="Q452" s="32"/>
      <c r="R452" s="242"/>
      <c r="S452" s="32"/>
      <c r="T452" s="32"/>
      <c r="U452" s="252"/>
      <c r="V452" s="32"/>
      <c r="W452" s="33"/>
      <c r="X452" s="32"/>
      <c r="Y452" s="42"/>
      <c r="Z452" s="31"/>
      <c r="AA452" s="42"/>
      <c r="AB452" s="42"/>
      <c r="AC452" s="252"/>
      <c r="AD452" s="32"/>
      <c r="AE452" s="284"/>
      <c r="AF452" s="263"/>
      <c r="AG452" s="31"/>
      <c r="AH452" s="32"/>
      <c r="AI452" s="42"/>
      <c r="AJ452" s="42"/>
    </row>
    <row r="453" spans="1:36" x14ac:dyDescent="0.35">
      <c r="A453" s="274"/>
      <c r="B453" s="275"/>
      <c r="C453" s="276"/>
      <c r="D453" s="274"/>
      <c r="E453" s="274"/>
      <c r="F453" s="274"/>
      <c r="G453" s="274"/>
      <c r="H453" s="274"/>
      <c r="I453" s="274"/>
      <c r="J453" s="274"/>
      <c r="K453" s="33"/>
      <c r="L453" s="33"/>
      <c r="M453" s="32"/>
      <c r="N453" s="32"/>
      <c r="O453" s="32"/>
      <c r="P453" s="33"/>
      <c r="Q453" s="32"/>
      <c r="R453" s="242"/>
      <c r="S453" s="32"/>
      <c r="T453" s="32"/>
      <c r="U453" s="252"/>
      <c r="V453" s="32"/>
      <c r="W453" s="33"/>
      <c r="X453" s="32"/>
      <c r="Y453" s="42"/>
      <c r="Z453" s="31"/>
      <c r="AA453" s="42"/>
      <c r="AB453" s="42"/>
      <c r="AC453" s="252"/>
      <c r="AD453" s="32"/>
      <c r="AE453" s="284"/>
      <c r="AF453" s="263"/>
      <c r="AG453" s="31"/>
      <c r="AH453" s="32"/>
      <c r="AI453" s="42"/>
      <c r="AJ453" s="42"/>
    </row>
    <row r="454" spans="1:36" x14ac:dyDescent="0.35">
      <c r="A454" s="274"/>
      <c r="B454" s="275"/>
      <c r="C454" s="276"/>
      <c r="D454" s="274"/>
      <c r="E454" s="274"/>
      <c r="F454" s="274"/>
      <c r="G454" s="274"/>
      <c r="H454" s="274"/>
      <c r="I454" s="274"/>
      <c r="J454" s="274"/>
      <c r="K454" s="33"/>
      <c r="L454" s="33"/>
      <c r="M454" s="32"/>
      <c r="N454" s="32"/>
      <c r="O454" s="32"/>
      <c r="P454" s="33"/>
      <c r="Q454" s="32"/>
      <c r="R454" s="242"/>
      <c r="S454" s="32"/>
      <c r="T454" s="32"/>
      <c r="U454" s="252"/>
      <c r="V454" s="32"/>
      <c r="W454" s="33"/>
      <c r="X454" s="32"/>
      <c r="Y454" s="42"/>
      <c r="Z454" s="31"/>
      <c r="AA454" s="42"/>
      <c r="AB454" s="42"/>
      <c r="AC454" s="252"/>
      <c r="AD454" s="32"/>
      <c r="AE454" s="284"/>
      <c r="AF454" s="263"/>
      <c r="AG454" s="31"/>
      <c r="AH454" s="32"/>
      <c r="AI454" s="42"/>
      <c r="AJ454" s="42"/>
    </row>
    <row r="455" spans="1:36" x14ac:dyDescent="0.35">
      <c r="A455" s="274"/>
      <c r="B455" s="275"/>
      <c r="C455" s="276"/>
      <c r="D455" s="274"/>
      <c r="E455" s="274"/>
      <c r="F455" s="274"/>
      <c r="G455" s="274"/>
      <c r="H455" s="274"/>
      <c r="I455" s="274"/>
      <c r="J455" s="274"/>
      <c r="K455" s="33"/>
      <c r="L455" s="33"/>
      <c r="M455" s="32"/>
      <c r="N455" s="32"/>
      <c r="O455" s="32"/>
      <c r="P455" s="33"/>
      <c r="Q455" s="32"/>
      <c r="R455" s="242"/>
      <c r="S455" s="32"/>
      <c r="T455" s="32"/>
      <c r="U455" s="252"/>
      <c r="V455" s="32"/>
      <c r="W455" s="33"/>
      <c r="X455" s="32"/>
      <c r="Y455" s="42"/>
      <c r="Z455" s="31"/>
      <c r="AA455" s="42"/>
      <c r="AB455" s="42"/>
      <c r="AC455" s="252"/>
      <c r="AD455" s="32"/>
      <c r="AE455" s="284"/>
      <c r="AF455" s="263"/>
      <c r="AG455" s="31"/>
      <c r="AH455" s="32"/>
      <c r="AI455" s="42"/>
      <c r="AJ455" s="42"/>
    </row>
    <row r="456" spans="1:36" x14ac:dyDescent="0.35">
      <c r="A456" s="274"/>
      <c r="B456" s="275"/>
      <c r="C456" s="276"/>
      <c r="D456" s="274"/>
      <c r="E456" s="274"/>
      <c r="F456" s="274"/>
      <c r="G456" s="274"/>
      <c r="H456" s="274"/>
      <c r="I456" s="274"/>
      <c r="J456" s="274"/>
      <c r="K456" s="33"/>
      <c r="L456" s="33"/>
      <c r="M456" s="32"/>
      <c r="N456" s="32"/>
      <c r="O456" s="32"/>
      <c r="P456" s="33"/>
      <c r="Q456" s="32"/>
      <c r="R456" s="242"/>
      <c r="S456" s="32"/>
      <c r="T456" s="32"/>
      <c r="U456" s="252"/>
      <c r="V456" s="32"/>
      <c r="W456" s="33"/>
      <c r="X456" s="32"/>
      <c r="Y456" s="42"/>
      <c r="Z456" s="31"/>
      <c r="AA456" s="42"/>
      <c r="AB456" s="42"/>
      <c r="AC456" s="252"/>
      <c r="AD456" s="32"/>
      <c r="AE456" s="284"/>
      <c r="AF456" s="263"/>
      <c r="AG456" s="31"/>
      <c r="AH456" s="32"/>
      <c r="AI456" s="42"/>
      <c r="AJ456" s="42"/>
    </row>
    <row r="457" spans="1:36" x14ac:dyDescent="0.35">
      <c r="A457" s="274"/>
      <c r="B457" s="275"/>
      <c r="C457" s="276"/>
      <c r="D457" s="274"/>
      <c r="E457" s="274"/>
      <c r="F457" s="274"/>
      <c r="G457" s="274"/>
      <c r="H457" s="274"/>
      <c r="I457" s="274"/>
      <c r="J457" s="274"/>
      <c r="K457" s="33"/>
      <c r="L457" s="33"/>
      <c r="M457" s="32"/>
      <c r="N457" s="32"/>
      <c r="O457" s="32"/>
      <c r="P457" s="33"/>
      <c r="Q457" s="32"/>
      <c r="R457" s="242"/>
      <c r="S457" s="32"/>
      <c r="T457" s="32"/>
      <c r="U457" s="252"/>
      <c r="V457" s="32"/>
      <c r="W457" s="33"/>
      <c r="X457" s="32"/>
      <c r="Y457" s="42"/>
      <c r="Z457" s="31"/>
      <c r="AA457" s="42"/>
      <c r="AB457" s="42"/>
      <c r="AC457" s="252"/>
      <c r="AD457" s="32"/>
      <c r="AE457" s="284"/>
      <c r="AF457" s="263"/>
      <c r="AG457" s="31"/>
      <c r="AH457" s="32"/>
      <c r="AI457" s="42"/>
      <c r="AJ457" s="42"/>
    </row>
    <row r="458" spans="1:36" x14ac:dyDescent="0.35">
      <c r="A458" s="274"/>
      <c r="B458" s="275"/>
      <c r="C458" s="276"/>
      <c r="D458" s="274"/>
      <c r="E458" s="274"/>
      <c r="F458" s="274"/>
      <c r="G458" s="274"/>
      <c r="H458" s="274"/>
      <c r="I458" s="274"/>
      <c r="J458" s="274"/>
      <c r="K458" s="33"/>
      <c r="L458" s="33"/>
      <c r="M458" s="32"/>
      <c r="N458" s="32"/>
      <c r="O458" s="32"/>
      <c r="P458" s="33"/>
      <c r="Q458" s="32"/>
      <c r="R458" s="242"/>
      <c r="S458" s="32"/>
      <c r="T458" s="32"/>
      <c r="U458" s="252"/>
      <c r="V458" s="32"/>
      <c r="W458" s="33"/>
      <c r="X458" s="32"/>
      <c r="Y458" s="42"/>
      <c r="Z458" s="31"/>
      <c r="AA458" s="42"/>
      <c r="AB458" s="42"/>
      <c r="AC458" s="252"/>
      <c r="AD458" s="32"/>
      <c r="AE458" s="284"/>
      <c r="AF458" s="263"/>
      <c r="AG458" s="31"/>
      <c r="AH458" s="32"/>
      <c r="AI458" s="42"/>
      <c r="AJ458" s="42"/>
    </row>
    <row r="459" spans="1:36" x14ac:dyDescent="0.35">
      <c r="A459" s="274"/>
      <c r="B459" s="275"/>
      <c r="C459" s="276"/>
      <c r="D459" s="274"/>
      <c r="E459" s="274"/>
      <c r="F459" s="274"/>
      <c r="G459" s="274"/>
      <c r="H459" s="274"/>
      <c r="I459" s="274"/>
      <c r="J459" s="274"/>
      <c r="K459" s="33"/>
      <c r="L459" s="33"/>
      <c r="M459" s="32"/>
      <c r="N459" s="32"/>
      <c r="O459" s="32"/>
      <c r="P459" s="33"/>
      <c r="Q459" s="32"/>
      <c r="R459" s="242"/>
      <c r="S459" s="32"/>
      <c r="T459" s="32"/>
      <c r="U459" s="252"/>
      <c r="V459" s="32"/>
      <c r="W459" s="33"/>
      <c r="X459" s="32"/>
      <c r="Y459" s="42"/>
      <c r="Z459" s="31"/>
      <c r="AA459" s="42"/>
      <c r="AB459" s="42"/>
      <c r="AC459" s="252"/>
      <c r="AD459" s="32"/>
      <c r="AE459" s="284"/>
      <c r="AF459" s="263"/>
      <c r="AG459" s="31"/>
      <c r="AH459" s="32"/>
      <c r="AI459" s="42"/>
      <c r="AJ459" s="42"/>
    </row>
    <row r="460" spans="1:36" x14ac:dyDescent="0.35">
      <c r="A460" s="274"/>
      <c r="B460" s="275"/>
      <c r="C460" s="276"/>
      <c r="D460" s="274"/>
      <c r="E460" s="274"/>
      <c r="F460" s="274"/>
      <c r="G460" s="274"/>
      <c r="H460" s="274"/>
      <c r="I460" s="274"/>
      <c r="J460" s="274"/>
      <c r="K460" s="33"/>
      <c r="L460" s="33"/>
      <c r="M460" s="32"/>
      <c r="N460" s="32"/>
      <c r="O460" s="32"/>
      <c r="P460" s="33"/>
      <c r="Q460" s="32"/>
      <c r="R460" s="242"/>
      <c r="S460" s="32"/>
      <c r="T460" s="32"/>
      <c r="U460" s="252"/>
      <c r="V460" s="32"/>
      <c r="W460" s="33"/>
      <c r="X460" s="32"/>
      <c r="Y460" s="42"/>
      <c r="Z460" s="31"/>
      <c r="AA460" s="42"/>
      <c r="AB460" s="42"/>
      <c r="AC460" s="252"/>
      <c r="AD460" s="32"/>
      <c r="AE460" s="284"/>
      <c r="AF460" s="263"/>
      <c r="AG460" s="31"/>
      <c r="AH460" s="32"/>
      <c r="AI460" s="42"/>
      <c r="AJ460" s="42"/>
    </row>
    <row r="461" spans="1:36" x14ac:dyDescent="0.35">
      <c r="A461" s="274"/>
      <c r="B461" s="275"/>
      <c r="C461" s="276"/>
      <c r="D461" s="274"/>
      <c r="E461" s="274"/>
      <c r="F461" s="274"/>
      <c r="G461" s="274"/>
      <c r="H461" s="274"/>
      <c r="I461" s="274"/>
      <c r="J461" s="274"/>
      <c r="K461" s="33"/>
      <c r="L461" s="33"/>
      <c r="M461" s="32"/>
      <c r="N461" s="32"/>
      <c r="O461" s="32"/>
      <c r="P461" s="33"/>
      <c r="Q461" s="32"/>
      <c r="R461" s="242"/>
      <c r="S461" s="32"/>
      <c r="T461" s="32"/>
      <c r="U461" s="252"/>
      <c r="V461" s="32"/>
      <c r="W461" s="33"/>
      <c r="X461" s="32"/>
      <c r="Y461" s="42"/>
      <c r="Z461" s="31"/>
      <c r="AA461" s="42"/>
      <c r="AB461" s="42"/>
      <c r="AC461" s="252"/>
      <c r="AD461" s="32"/>
      <c r="AE461" s="284"/>
      <c r="AF461" s="263"/>
      <c r="AG461" s="31"/>
      <c r="AH461" s="32"/>
      <c r="AI461" s="42"/>
      <c r="AJ461" s="42"/>
    </row>
    <row r="462" spans="1:36" x14ac:dyDescent="0.35">
      <c r="A462" s="274"/>
      <c r="B462" s="275"/>
      <c r="C462" s="276"/>
      <c r="D462" s="274"/>
      <c r="E462" s="274"/>
      <c r="F462" s="274"/>
      <c r="G462" s="274"/>
      <c r="H462" s="274"/>
      <c r="I462" s="274"/>
      <c r="J462" s="274"/>
      <c r="K462" s="33"/>
      <c r="L462" s="33"/>
      <c r="M462" s="32"/>
      <c r="N462" s="32"/>
      <c r="O462" s="32"/>
      <c r="P462" s="33"/>
      <c r="Q462" s="32"/>
      <c r="R462" s="242"/>
      <c r="S462" s="32"/>
      <c r="T462" s="32"/>
      <c r="U462" s="252"/>
      <c r="V462" s="32"/>
      <c r="W462" s="33"/>
      <c r="X462" s="32"/>
      <c r="Y462" s="42"/>
      <c r="Z462" s="31"/>
      <c r="AA462" s="42"/>
      <c r="AB462" s="42"/>
      <c r="AC462" s="252"/>
      <c r="AD462" s="32"/>
      <c r="AE462" s="284"/>
      <c r="AF462" s="263"/>
      <c r="AG462" s="31"/>
      <c r="AH462" s="32"/>
      <c r="AI462" s="42"/>
      <c r="AJ462" s="42"/>
    </row>
    <row r="463" spans="1:36" x14ac:dyDescent="0.35">
      <c r="A463" s="274"/>
      <c r="B463" s="275"/>
      <c r="C463" s="276"/>
      <c r="D463" s="274"/>
      <c r="E463" s="274"/>
      <c r="F463" s="274"/>
      <c r="G463" s="274"/>
      <c r="H463" s="274"/>
      <c r="I463" s="274"/>
      <c r="J463" s="274"/>
      <c r="K463" s="33"/>
      <c r="L463" s="33"/>
      <c r="M463" s="32"/>
      <c r="N463" s="32"/>
      <c r="O463" s="32"/>
      <c r="P463" s="33"/>
      <c r="Q463" s="32"/>
      <c r="R463" s="242"/>
      <c r="S463" s="32"/>
      <c r="T463" s="32"/>
      <c r="U463" s="252"/>
      <c r="V463" s="32"/>
      <c r="W463" s="33"/>
      <c r="X463" s="32"/>
      <c r="Y463" s="42"/>
      <c r="Z463" s="31"/>
      <c r="AA463" s="42"/>
      <c r="AB463" s="42"/>
      <c r="AC463" s="252"/>
      <c r="AD463" s="32"/>
      <c r="AE463" s="284"/>
      <c r="AF463" s="263"/>
      <c r="AG463" s="31"/>
      <c r="AH463" s="32"/>
      <c r="AI463" s="42"/>
      <c r="AJ463" s="42"/>
    </row>
    <row r="464" spans="1:36" x14ac:dyDescent="0.35">
      <c r="A464" s="274"/>
      <c r="B464" s="275"/>
      <c r="C464" s="276"/>
      <c r="D464" s="274"/>
      <c r="E464" s="274"/>
      <c r="F464" s="274"/>
      <c r="G464" s="274"/>
      <c r="H464" s="274"/>
      <c r="I464" s="274"/>
      <c r="J464" s="274"/>
      <c r="K464" s="33"/>
      <c r="L464" s="33"/>
      <c r="M464" s="32"/>
      <c r="N464" s="32"/>
      <c r="O464" s="32"/>
      <c r="P464" s="33"/>
      <c r="Q464" s="32"/>
      <c r="R464" s="242"/>
      <c r="S464" s="32"/>
      <c r="T464" s="32"/>
      <c r="U464" s="252"/>
      <c r="V464" s="32"/>
      <c r="W464" s="33"/>
      <c r="X464" s="32"/>
      <c r="Y464" s="42"/>
      <c r="Z464" s="31"/>
      <c r="AA464" s="42"/>
      <c r="AB464" s="42"/>
      <c r="AC464" s="252"/>
      <c r="AD464" s="32"/>
      <c r="AE464" s="284"/>
      <c r="AF464" s="263"/>
      <c r="AG464" s="31"/>
      <c r="AH464" s="32"/>
      <c r="AI464" s="42"/>
      <c r="AJ464" s="42"/>
    </row>
    <row r="465" spans="1:36" x14ac:dyDescent="0.35">
      <c r="A465" s="274"/>
      <c r="B465" s="275"/>
      <c r="C465" s="276"/>
      <c r="D465" s="274"/>
      <c r="E465" s="274"/>
      <c r="F465" s="274"/>
      <c r="G465" s="274"/>
      <c r="H465" s="274"/>
      <c r="I465" s="274"/>
      <c r="J465" s="274"/>
      <c r="K465" s="33"/>
      <c r="L465" s="33"/>
      <c r="M465" s="32"/>
      <c r="N465" s="32"/>
      <c r="O465" s="32"/>
      <c r="P465" s="33"/>
      <c r="Q465" s="32"/>
      <c r="R465" s="242"/>
      <c r="S465" s="32"/>
      <c r="T465" s="32"/>
      <c r="U465" s="252"/>
      <c r="V465" s="32"/>
      <c r="W465" s="33"/>
      <c r="X465" s="32"/>
      <c r="Y465" s="42"/>
      <c r="Z465" s="31"/>
      <c r="AA465" s="42"/>
      <c r="AB465" s="42"/>
      <c r="AC465" s="252"/>
      <c r="AD465" s="32"/>
      <c r="AE465" s="284"/>
      <c r="AF465" s="263"/>
      <c r="AG465" s="31"/>
      <c r="AH465" s="32"/>
      <c r="AI465" s="42"/>
      <c r="AJ465" s="42"/>
    </row>
    <row r="466" spans="1:36" x14ac:dyDescent="0.35">
      <c r="A466" s="274"/>
      <c r="B466" s="275"/>
      <c r="C466" s="276"/>
      <c r="D466" s="274"/>
      <c r="E466" s="274"/>
      <c r="F466" s="274"/>
      <c r="G466" s="274"/>
      <c r="H466" s="274"/>
      <c r="I466" s="274"/>
      <c r="J466" s="274"/>
      <c r="K466" s="33"/>
      <c r="L466" s="33"/>
      <c r="M466" s="32"/>
      <c r="N466" s="32"/>
      <c r="O466" s="32"/>
      <c r="P466" s="33"/>
      <c r="Q466" s="32"/>
      <c r="R466" s="242"/>
      <c r="S466" s="32"/>
      <c r="T466" s="32"/>
      <c r="U466" s="252"/>
      <c r="V466" s="32"/>
      <c r="W466" s="33"/>
      <c r="X466" s="32"/>
      <c r="Y466" s="42"/>
      <c r="Z466" s="31"/>
      <c r="AA466" s="42"/>
      <c r="AB466" s="42"/>
      <c r="AC466" s="252"/>
      <c r="AD466" s="32"/>
      <c r="AE466" s="284"/>
      <c r="AF466" s="263"/>
      <c r="AG466" s="31"/>
      <c r="AH466" s="32"/>
      <c r="AI466" s="42"/>
      <c r="AJ466" s="42"/>
    </row>
    <row r="467" spans="1:36" x14ac:dyDescent="0.35">
      <c r="A467" s="274"/>
      <c r="B467" s="275"/>
      <c r="C467" s="276"/>
      <c r="D467" s="274"/>
      <c r="E467" s="274"/>
      <c r="F467" s="274"/>
      <c r="G467" s="274"/>
      <c r="H467" s="274"/>
      <c r="I467" s="274"/>
      <c r="J467" s="274"/>
      <c r="K467" s="33"/>
      <c r="L467" s="33"/>
      <c r="M467" s="32"/>
      <c r="N467" s="32"/>
      <c r="O467" s="32"/>
      <c r="P467" s="33"/>
      <c r="Q467" s="32"/>
      <c r="R467" s="242"/>
      <c r="S467" s="32"/>
      <c r="T467" s="32"/>
      <c r="U467" s="252"/>
      <c r="V467" s="32"/>
      <c r="W467" s="33"/>
      <c r="X467" s="32"/>
      <c r="Y467" s="42"/>
      <c r="Z467" s="31"/>
      <c r="AA467" s="42"/>
      <c r="AB467" s="42"/>
      <c r="AC467" s="252"/>
      <c r="AD467" s="32"/>
      <c r="AE467" s="284"/>
      <c r="AF467" s="263"/>
      <c r="AG467" s="31"/>
      <c r="AH467" s="32"/>
      <c r="AI467" s="42"/>
      <c r="AJ467" s="42"/>
    </row>
    <row r="468" spans="1:36" x14ac:dyDescent="0.35">
      <c r="A468" s="274"/>
      <c r="B468" s="275"/>
      <c r="C468" s="276"/>
      <c r="D468" s="274"/>
      <c r="E468" s="274"/>
      <c r="F468" s="274"/>
      <c r="G468" s="274"/>
      <c r="H468" s="274"/>
      <c r="I468" s="274"/>
      <c r="J468" s="274"/>
      <c r="K468" s="33"/>
      <c r="L468" s="33"/>
      <c r="M468" s="32"/>
      <c r="N468" s="32"/>
      <c r="O468" s="32"/>
      <c r="P468" s="33"/>
      <c r="Q468" s="32"/>
      <c r="R468" s="242"/>
      <c r="S468" s="32"/>
      <c r="T468" s="32"/>
      <c r="U468" s="252"/>
      <c r="V468" s="32"/>
      <c r="W468" s="33"/>
      <c r="X468" s="32"/>
      <c r="Y468" s="42"/>
      <c r="Z468" s="31"/>
      <c r="AA468" s="42"/>
      <c r="AB468" s="42"/>
      <c r="AC468" s="252"/>
      <c r="AD468" s="32"/>
      <c r="AE468" s="284"/>
      <c r="AF468" s="263"/>
      <c r="AG468" s="31"/>
      <c r="AH468" s="32"/>
      <c r="AI468" s="42"/>
      <c r="AJ468" s="42"/>
    </row>
    <row r="469" spans="1:36" x14ac:dyDescent="0.35">
      <c r="A469" s="274"/>
      <c r="B469" s="275"/>
      <c r="C469" s="276"/>
      <c r="D469" s="274"/>
      <c r="E469" s="274"/>
      <c r="F469" s="274"/>
      <c r="G469" s="274"/>
      <c r="H469" s="274"/>
      <c r="I469" s="274"/>
      <c r="J469" s="274"/>
      <c r="K469" s="33"/>
      <c r="L469" s="33"/>
      <c r="M469" s="32"/>
      <c r="N469" s="32"/>
      <c r="O469" s="32"/>
      <c r="P469" s="33"/>
      <c r="Q469" s="32"/>
      <c r="R469" s="242"/>
      <c r="S469" s="32"/>
      <c r="T469" s="32"/>
      <c r="U469" s="252"/>
      <c r="V469" s="32"/>
      <c r="W469" s="33"/>
      <c r="X469" s="32"/>
      <c r="Y469" s="42"/>
      <c r="Z469" s="31"/>
      <c r="AA469" s="42"/>
      <c r="AB469" s="42"/>
      <c r="AC469" s="252"/>
      <c r="AD469" s="32"/>
      <c r="AE469" s="284"/>
      <c r="AF469" s="263"/>
      <c r="AG469" s="31"/>
      <c r="AH469" s="32"/>
      <c r="AI469" s="42"/>
      <c r="AJ469" s="42"/>
    </row>
    <row r="470" spans="1:36" x14ac:dyDescent="0.35">
      <c r="A470" s="274"/>
      <c r="B470" s="275"/>
      <c r="C470" s="276"/>
      <c r="D470" s="274"/>
      <c r="E470" s="274"/>
      <c r="F470" s="274"/>
      <c r="G470" s="274"/>
      <c r="H470" s="274"/>
      <c r="I470" s="274"/>
      <c r="J470" s="274"/>
      <c r="K470" s="33"/>
      <c r="L470" s="33"/>
      <c r="M470" s="32"/>
      <c r="N470" s="32"/>
      <c r="O470" s="32"/>
      <c r="P470" s="33"/>
      <c r="Q470" s="32"/>
      <c r="R470" s="242"/>
      <c r="S470" s="32"/>
      <c r="T470" s="32"/>
      <c r="U470" s="252"/>
      <c r="V470" s="32"/>
      <c r="W470" s="33"/>
      <c r="X470" s="32"/>
      <c r="Y470" s="42"/>
      <c r="Z470" s="31"/>
      <c r="AA470" s="42"/>
      <c r="AB470" s="42"/>
      <c r="AC470" s="252"/>
      <c r="AD470" s="32"/>
      <c r="AE470" s="284"/>
      <c r="AF470" s="263"/>
      <c r="AG470" s="31"/>
      <c r="AH470" s="32"/>
      <c r="AI470" s="42"/>
      <c r="AJ470" s="42"/>
    </row>
    <row r="471" spans="1:36" x14ac:dyDescent="0.35">
      <c r="A471" s="274"/>
      <c r="B471" s="275"/>
      <c r="C471" s="276"/>
      <c r="D471" s="274"/>
      <c r="E471" s="274"/>
      <c r="F471" s="274"/>
      <c r="G471" s="274"/>
      <c r="H471" s="274"/>
      <c r="I471" s="274"/>
      <c r="J471" s="274"/>
      <c r="K471" s="33"/>
      <c r="L471" s="33"/>
      <c r="M471" s="32"/>
      <c r="N471" s="32"/>
      <c r="O471" s="32"/>
      <c r="P471" s="33"/>
      <c r="Q471" s="32"/>
      <c r="R471" s="242"/>
      <c r="S471" s="32"/>
      <c r="T471" s="32"/>
      <c r="U471" s="252"/>
      <c r="V471" s="32"/>
      <c r="W471" s="33"/>
      <c r="X471" s="32"/>
      <c r="Y471" s="42"/>
      <c r="Z471" s="31"/>
      <c r="AA471" s="42"/>
      <c r="AB471" s="42"/>
      <c r="AC471" s="252"/>
      <c r="AD471" s="32"/>
      <c r="AE471" s="284"/>
      <c r="AF471" s="263"/>
      <c r="AG471" s="31"/>
      <c r="AH471" s="32"/>
      <c r="AI471" s="42"/>
      <c r="AJ471" s="42"/>
    </row>
    <row r="472" spans="1:36" x14ac:dyDescent="0.35">
      <c r="A472" s="274"/>
      <c r="B472" s="275"/>
      <c r="C472" s="276"/>
      <c r="D472" s="274"/>
      <c r="E472" s="274"/>
      <c r="F472" s="274"/>
      <c r="G472" s="274"/>
      <c r="H472" s="274"/>
      <c r="I472" s="274"/>
      <c r="J472" s="274"/>
      <c r="K472" s="33"/>
      <c r="L472" s="33"/>
      <c r="M472" s="32"/>
      <c r="N472" s="32"/>
      <c r="O472" s="32"/>
      <c r="P472" s="33"/>
      <c r="Q472" s="32"/>
      <c r="R472" s="242"/>
      <c r="S472" s="32"/>
      <c r="T472" s="32"/>
      <c r="U472" s="252"/>
      <c r="V472" s="32"/>
      <c r="W472" s="33"/>
      <c r="X472" s="32"/>
      <c r="Y472" s="42"/>
      <c r="Z472" s="31"/>
      <c r="AA472" s="42"/>
      <c r="AB472" s="42"/>
      <c r="AC472" s="252"/>
      <c r="AD472" s="32"/>
      <c r="AE472" s="284"/>
      <c r="AF472" s="263"/>
      <c r="AG472" s="31"/>
      <c r="AH472" s="32"/>
      <c r="AI472" s="42"/>
      <c r="AJ472" s="42"/>
    </row>
    <row r="473" spans="1:36" x14ac:dyDescent="0.35">
      <c r="A473" s="274"/>
      <c r="B473" s="275"/>
      <c r="C473" s="276"/>
      <c r="D473" s="274"/>
      <c r="E473" s="274"/>
      <c r="F473" s="274"/>
      <c r="G473" s="274"/>
      <c r="H473" s="274"/>
      <c r="I473" s="274"/>
      <c r="J473" s="274"/>
      <c r="K473" s="33"/>
      <c r="L473" s="33"/>
      <c r="M473" s="32"/>
      <c r="N473" s="32"/>
      <c r="O473" s="32"/>
      <c r="P473" s="33"/>
      <c r="Q473" s="32"/>
      <c r="R473" s="242"/>
      <c r="S473" s="32"/>
      <c r="T473" s="32"/>
      <c r="U473" s="252"/>
      <c r="V473" s="32"/>
      <c r="W473" s="33"/>
      <c r="X473" s="32"/>
      <c r="Y473" s="42"/>
      <c r="Z473" s="31"/>
      <c r="AA473" s="42"/>
      <c r="AB473" s="42"/>
      <c r="AC473" s="252"/>
      <c r="AD473" s="32"/>
      <c r="AE473" s="284"/>
      <c r="AF473" s="263"/>
      <c r="AG473" s="31"/>
      <c r="AH473" s="32"/>
      <c r="AI473" s="42"/>
      <c r="AJ473" s="42"/>
    </row>
    <row r="474" spans="1:36" x14ac:dyDescent="0.35">
      <c r="A474" s="274"/>
      <c r="B474" s="275"/>
      <c r="C474" s="276"/>
      <c r="D474" s="274"/>
      <c r="E474" s="274"/>
      <c r="F474" s="274"/>
      <c r="G474" s="274"/>
      <c r="H474" s="274"/>
      <c r="I474" s="274"/>
      <c r="J474" s="274"/>
      <c r="K474" s="33"/>
      <c r="L474" s="33"/>
      <c r="M474" s="32"/>
      <c r="N474" s="32"/>
      <c r="O474" s="32"/>
      <c r="P474" s="33"/>
      <c r="Q474" s="32"/>
      <c r="R474" s="242"/>
      <c r="S474" s="32"/>
      <c r="T474" s="32"/>
      <c r="U474" s="252"/>
      <c r="V474" s="32"/>
      <c r="W474" s="33"/>
      <c r="X474" s="32"/>
      <c r="Y474" s="42"/>
      <c r="Z474" s="31"/>
      <c r="AA474" s="42"/>
      <c r="AB474" s="42"/>
      <c r="AC474" s="252"/>
      <c r="AD474" s="32"/>
      <c r="AE474" s="284"/>
      <c r="AF474" s="263"/>
      <c r="AG474" s="31"/>
      <c r="AH474" s="32"/>
      <c r="AI474" s="42"/>
      <c r="AJ474" s="42"/>
    </row>
    <row r="475" spans="1:36" x14ac:dyDescent="0.35">
      <c r="A475" s="274"/>
      <c r="B475" s="275"/>
      <c r="C475" s="276"/>
      <c r="D475" s="274"/>
      <c r="E475" s="274"/>
      <c r="F475" s="274"/>
      <c r="G475" s="274"/>
      <c r="H475" s="274"/>
      <c r="I475" s="274"/>
      <c r="J475" s="274"/>
      <c r="K475" s="33"/>
      <c r="L475" s="33"/>
      <c r="M475" s="32"/>
      <c r="N475" s="32"/>
      <c r="O475" s="32"/>
      <c r="P475" s="33"/>
      <c r="Q475" s="32"/>
      <c r="R475" s="242"/>
      <c r="S475" s="32"/>
      <c r="T475" s="32"/>
      <c r="U475" s="252"/>
      <c r="V475" s="32"/>
      <c r="W475" s="33"/>
      <c r="X475" s="32"/>
      <c r="Y475" s="42"/>
      <c r="Z475" s="31"/>
      <c r="AA475" s="42"/>
      <c r="AB475" s="42"/>
      <c r="AC475" s="252"/>
      <c r="AD475" s="32"/>
      <c r="AE475" s="284"/>
      <c r="AF475" s="263"/>
      <c r="AG475" s="31"/>
      <c r="AH475" s="32"/>
      <c r="AI475" s="42"/>
      <c r="AJ475" s="42"/>
    </row>
    <row r="476" spans="1:36" x14ac:dyDescent="0.35">
      <c r="A476" s="274"/>
      <c r="B476" s="275"/>
      <c r="C476" s="276"/>
      <c r="D476" s="274"/>
      <c r="E476" s="274"/>
      <c r="F476" s="274"/>
      <c r="G476" s="274"/>
      <c r="H476" s="274"/>
      <c r="I476" s="274"/>
      <c r="J476" s="274"/>
      <c r="K476" s="33"/>
      <c r="L476" s="33"/>
      <c r="M476" s="32"/>
      <c r="N476" s="32"/>
      <c r="O476" s="32"/>
      <c r="P476" s="33"/>
      <c r="Q476" s="32"/>
      <c r="R476" s="242"/>
      <c r="S476" s="32"/>
      <c r="T476" s="32"/>
      <c r="U476" s="252"/>
      <c r="V476" s="32"/>
      <c r="W476" s="33"/>
      <c r="X476" s="32"/>
      <c r="Y476" s="42"/>
      <c r="Z476" s="31"/>
      <c r="AA476" s="42"/>
      <c r="AB476" s="42"/>
      <c r="AC476" s="252"/>
      <c r="AD476" s="32"/>
      <c r="AE476" s="284"/>
      <c r="AF476" s="263"/>
      <c r="AG476" s="31"/>
      <c r="AH476" s="32"/>
      <c r="AI476" s="42"/>
      <c r="AJ476" s="42"/>
    </row>
    <row r="477" spans="1:36" x14ac:dyDescent="0.35">
      <c r="A477" s="274"/>
      <c r="B477" s="275"/>
      <c r="C477" s="276"/>
      <c r="D477" s="274"/>
      <c r="E477" s="274"/>
      <c r="F477" s="274"/>
      <c r="G477" s="274"/>
      <c r="H477" s="274"/>
      <c r="I477" s="274"/>
      <c r="J477" s="274"/>
      <c r="K477" s="33"/>
      <c r="L477" s="33"/>
      <c r="M477" s="32"/>
      <c r="N477" s="32"/>
      <c r="O477" s="32"/>
      <c r="P477" s="33"/>
      <c r="Q477" s="32"/>
      <c r="R477" s="242"/>
      <c r="S477" s="32"/>
      <c r="T477" s="32"/>
      <c r="U477" s="252"/>
      <c r="V477" s="32"/>
      <c r="W477" s="33"/>
      <c r="X477" s="32"/>
      <c r="Y477" s="42"/>
      <c r="Z477" s="31"/>
      <c r="AA477" s="42"/>
      <c r="AB477" s="42"/>
      <c r="AC477" s="252"/>
      <c r="AD477" s="32"/>
      <c r="AE477" s="284"/>
      <c r="AF477" s="263"/>
      <c r="AG477" s="31"/>
      <c r="AH477" s="32"/>
      <c r="AI477" s="42"/>
      <c r="AJ477" s="42"/>
    </row>
    <row r="478" spans="1:36" x14ac:dyDescent="0.35">
      <c r="A478" s="274"/>
      <c r="B478" s="275"/>
      <c r="C478" s="276"/>
      <c r="D478" s="274"/>
      <c r="E478" s="274"/>
      <c r="F478" s="274"/>
      <c r="G478" s="274"/>
      <c r="H478" s="274"/>
      <c r="I478" s="274"/>
      <c r="J478" s="274"/>
      <c r="K478" s="33"/>
      <c r="L478" s="33"/>
      <c r="M478" s="32"/>
      <c r="N478" s="32"/>
      <c r="O478" s="32"/>
      <c r="P478" s="33"/>
      <c r="Q478" s="32"/>
      <c r="R478" s="242"/>
      <c r="S478" s="32"/>
      <c r="T478" s="32"/>
      <c r="U478" s="252"/>
      <c r="V478" s="32"/>
      <c r="W478" s="33"/>
      <c r="X478" s="32"/>
      <c r="Y478" s="42"/>
      <c r="Z478" s="31"/>
      <c r="AA478" s="42"/>
      <c r="AB478" s="42"/>
      <c r="AC478" s="252"/>
      <c r="AD478" s="32"/>
      <c r="AE478" s="284"/>
      <c r="AF478" s="263"/>
      <c r="AG478" s="31"/>
      <c r="AH478" s="32"/>
      <c r="AI478" s="42"/>
      <c r="AJ478" s="42"/>
    </row>
    <row r="479" spans="1:36" x14ac:dyDescent="0.35">
      <c r="A479" s="274"/>
      <c r="B479" s="275"/>
      <c r="C479" s="276"/>
      <c r="D479" s="274"/>
      <c r="E479" s="274"/>
      <c r="F479" s="274"/>
      <c r="G479" s="274"/>
      <c r="H479" s="274"/>
      <c r="I479" s="274"/>
      <c r="J479" s="274"/>
      <c r="K479" s="33"/>
      <c r="L479" s="33"/>
      <c r="M479" s="32"/>
      <c r="N479" s="32"/>
      <c r="O479" s="32"/>
      <c r="P479" s="33"/>
      <c r="Q479" s="32"/>
      <c r="R479" s="242"/>
      <c r="S479" s="32"/>
      <c r="T479" s="32"/>
      <c r="U479" s="252"/>
      <c r="V479" s="32"/>
      <c r="W479" s="33"/>
      <c r="X479" s="32"/>
      <c r="Y479" s="42"/>
      <c r="Z479" s="31"/>
      <c r="AA479" s="42"/>
      <c r="AB479" s="42"/>
      <c r="AC479" s="252"/>
      <c r="AD479" s="32"/>
      <c r="AE479" s="284"/>
      <c r="AF479" s="263"/>
      <c r="AG479" s="31"/>
      <c r="AH479" s="32"/>
      <c r="AI479" s="42"/>
      <c r="AJ479" s="42"/>
    </row>
    <row r="480" spans="1:36" x14ac:dyDescent="0.35">
      <c r="A480" s="274"/>
      <c r="B480" s="275"/>
      <c r="C480" s="276"/>
      <c r="D480" s="274"/>
      <c r="E480" s="274"/>
      <c r="F480" s="274"/>
      <c r="G480" s="274"/>
      <c r="H480" s="274"/>
      <c r="I480" s="274"/>
      <c r="J480" s="274"/>
      <c r="K480" s="33"/>
      <c r="L480" s="33"/>
      <c r="M480" s="32"/>
      <c r="N480" s="32"/>
      <c r="O480" s="32"/>
      <c r="P480" s="33"/>
      <c r="Q480" s="32"/>
      <c r="R480" s="242"/>
      <c r="S480" s="32"/>
      <c r="T480" s="32"/>
      <c r="U480" s="252"/>
      <c r="V480" s="32"/>
      <c r="W480" s="33"/>
      <c r="X480" s="32"/>
      <c r="Y480" s="42"/>
      <c r="Z480" s="31"/>
      <c r="AA480" s="42"/>
      <c r="AB480" s="42"/>
      <c r="AC480" s="252"/>
      <c r="AD480" s="32"/>
      <c r="AE480" s="284"/>
      <c r="AF480" s="263"/>
      <c r="AG480" s="31"/>
      <c r="AH480" s="32"/>
      <c r="AI480" s="42"/>
      <c r="AJ480" s="42"/>
    </row>
    <row r="481" spans="1:36" x14ac:dyDescent="0.35">
      <c r="A481" s="274"/>
      <c r="B481" s="275"/>
      <c r="C481" s="276"/>
      <c r="D481" s="274"/>
      <c r="E481" s="274"/>
      <c r="F481" s="274"/>
      <c r="G481" s="274"/>
      <c r="H481" s="274"/>
      <c r="I481" s="274"/>
      <c r="J481" s="274"/>
      <c r="K481" s="33"/>
      <c r="L481" s="33"/>
      <c r="M481" s="32"/>
      <c r="N481" s="32"/>
      <c r="O481" s="32"/>
      <c r="P481" s="33"/>
      <c r="Q481" s="32"/>
      <c r="R481" s="242"/>
      <c r="S481" s="32"/>
      <c r="T481" s="32"/>
      <c r="U481" s="252"/>
      <c r="V481" s="32"/>
      <c r="W481" s="33"/>
      <c r="X481" s="32"/>
      <c r="Y481" s="42"/>
      <c r="Z481" s="31"/>
      <c r="AA481" s="42"/>
      <c r="AB481" s="42"/>
      <c r="AC481" s="252"/>
      <c r="AD481" s="32"/>
      <c r="AE481" s="284"/>
      <c r="AF481" s="263"/>
      <c r="AG481" s="31"/>
      <c r="AH481" s="32"/>
      <c r="AI481" s="42"/>
      <c r="AJ481" s="42"/>
    </row>
    <row r="482" spans="1:36" x14ac:dyDescent="0.35">
      <c r="A482" s="274"/>
      <c r="B482" s="275"/>
      <c r="C482" s="276"/>
      <c r="D482" s="274"/>
      <c r="E482" s="274"/>
      <c r="F482" s="274"/>
      <c r="G482" s="274"/>
      <c r="H482" s="274"/>
      <c r="I482" s="274"/>
      <c r="J482" s="274"/>
      <c r="K482" s="33"/>
      <c r="L482" s="33"/>
      <c r="M482" s="32"/>
      <c r="N482" s="32"/>
      <c r="O482" s="32"/>
      <c r="P482" s="33"/>
      <c r="Q482" s="32"/>
      <c r="R482" s="242"/>
      <c r="S482" s="32"/>
      <c r="T482" s="32"/>
      <c r="U482" s="252"/>
      <c r="V482" s="32"/>
      <c r="W482" s="33"/>
      <c r="X482" s="32"/>
      <c r="Y482" s="42"/>
      <c r="Z482" s="31"/>
      <c r="AA482" s="42"/>
      <c r="AB482" s="42"/>
      <c r="AC482" s="252"/>
      <c r="AD482" s="32"/>
      <c r="AE482" s="284"/>
      <c r="AF482" s="263"/>
      <c r="AG482" s="31"/>
      <c r="AH482" s="32"/>
      <c r="AI482" s="42"/>
      <c r="AJ482" s="42"/>
    </row>
    <row r="483" spans="1:36" x14ac:dyDescent="0.35">
      <c r="A483" s="274"/>
      <c r="B483" s="275"/>
      <c r="C483" s="276"/>
      <c r="D483" s="274"/>
      <c r="E483" s="274"/>
      <c r="F483" s="274"/>
      <c r="G483" s="274"/>
      <c r="H483" s="274"/>
      <c r="I483" s="274"/>
      <c r="J483" s="274"/>
      <c r="K483" s="33"/>
      <c r="L483" s="33"/>
      <c r="M483" s="32"/>
      <c r="N483" s="32"/>
      <c r="O483" s="32"/>
      <c r="P483" s="33"/>
      <c r="Q483" s="32"/>
      <c r="R483" s="242"/>
      <c r="S483" s="32"/>
      <c r="T483" s="32"/>
      <c r="U483" s="252"/>
      <c r="V483" s="32"/>
      <c r="W483" s="33"/>
      <c r="X483" s="32"/>
      <c r="Y483" s="42"/>
      <c r="Z483" s="31"/>
      <c r="AA483" s="42"/>
      <c r="AB483" s="42"/>
      <c r="AC483" s="252"/>
      <c r="AD483" s="32"/>
      <c r="AE483" s="284"/>
      <c r="AF483" s="263"/>
      <c r="AG483" s="31"/>
      <c r="AH483" s="32"/>
      <c r="AI483" s="42"/>
      <c r="AJ483" s="42"/>
    </row>
    <row r="484" spans="1:36" x14ac:dyDescent="0.35">
      <c r="A484" s="274"/>
      <c r="B484" s="275"/>
      <c r="C484" s="276"/>
      <c r="D484" s="274"/>
      <c r="E484" s="274"/>
      <c r="F484" s="274"/>
      <c r="G484" s="274"/>
      <c r="H484" s="274"/>
      <c r="I484" s="274"/>
      <c r="J484" s="274"/>
      <c r="K484" s="33"/>
      <c r="L484" s="33"/>
      <c r="M484" s="32"/>
      <c r="N484" s="32"/>
      <c r="O484" s="32"/>
      <c r="P484" s="33"/>
      <c r="Q484" s="32"/>
      <c r="R484" s="242"/>
      <c r="S484" s="32"/>
      <c r="T484" s="32"/>
      <c r="U484" s="252"/>
      <c r="V484" s="32"/>
      <c r="W484" s="33"/>
      <c r="X484" s="32"/>
      <c r="Y484" s="42"/>
      <c r="Z484" s="31"/>
      <c r="AA484" s="42"/>
      <c r="AB484" s="42"/>
      <c r="AC484" s="252"/>
      <c r="AD484" s="32"/>
      <c r="AE484" s="284"/>
      <c r="AF484" s="263"/>
      <c r="AG484" s="31"/>
      <c r="AH484" s="32"/>
      <c r="AI484" s="42"/>
      <c r="AJ484" s="42"/>
    </row>
    <row r="485" spans="1:36" x14ac:dyDescent="0.35">
      <c r="A485" s="274"/>
      <c r="B485" s="275"/>
      <c r="C485" s="276"/>
      <c r="D485" s="274"/>
      <c r="E485" s="274"/>
      <c r="F485" s="274"/>
      <c r="G485" s="274"/>
      <c r="H485" s="274"/>
      <c r="I485" s="274"/>
      <c r="J485" s="274"/>
      <c r="K485" s="33"/>
      <c r="L485" s="33"/>
      <c r="M485" s="32"/>
      <c r="N485" s="32"/>
      <c r="O485" s="32"/>
      <c r="P485" s="33"/>
      <c r="Q485" s="32"/>
      <c r="R485" s="242"/>
      <c r="S485" s="32"/>
      <c r="T485" s="32"/>
      <c r="U485" s="252"/>
      <c r="V485" s="32"/>
      <c r="W485" s="33"/>
      <c r="X485" s="32"/>
      <c r="Y485" s="42"/>
      <c r="Z485" s="31"/>
      <c r="AA485" s="42"/>
      <c r="AB485" s="42"/>
      <c r="AC485" s="252"/>
      <c r="AD485" s="32"/>
      <c r="AE485" s="284"/>
      <c r="AF485" s="263"/>
      <c r="AG485" s="31"/>
      <c r="AH485" s="32"/>
      <c r="AI485" s="42"/>
      <c r="AJ485" s="42"/>
    </row>
    <row r="486" spans="1:36" x14ac:dyDescent="0.35">
      <c r="A486" s="274"/>
      <c r="B486" s="275"/>
      <c r="C486" s="276"/>
      <c r="D486" s="274"/>
      <c r="E486" s="274"/>
      <c r="F486" s="274"/>
      <c r="G486" s="274"/>
      <c r="H486" s="274"/>
      <c r="I486" s="274"/>
      <c r="J486" s="274"/>
      <c r="K486" s="33"/>
      <c r="L486" s="33"/>
      <c r="M486" s="32"/>
      <c r="N486" s="32"/>
      <c r="O486" s="32"/>
      <c r="P486" s="33"/>
      <c r="Q486" s="32"/>
      <c r="R486" s="242"/>
      <c r="S486" s="32"/>
      <c r="T486" s="32"/>
      <c r="U486" s="252"/>
      <c r="V486" s="32"/>
      <c r="W486" s="33"/>
      <c r="X486" s="32"/>
      <c r="Y486" s="42"/>
      <c r="Z486" s="31"/>
      <c r="AA486" s="42"/>
      <c r="AB486" s="42"/>
      <c r="AC486" s="252"/>
      <c r="AD486" s="32"/>
      <c r="AE486" s="284"/>
      <c r="AF486" s="263"/>
      <c r="AG486" s="31"/>
      <c r="AH486" s="32"/>
      <c r="AI486" s="42"/>
      <c r="AJ486" s="42"/>
    </row>
    <row r="487" spans="1:36" x14ac:dyDescent="0.35">
      <c r="A487" s="274"/>
      <c r="B487" s="275"/>
      <c r="C487" s="276"/>
      <c r="D487" s="274"/>
      <c r="E487" s="274"/>
      <c r="F487" s="274"/>
      <c r="G487" s="274"/>
      <c r="H487" s="274"/>
      <c r="I487" s="274"/>
      <c r="J487" s="274"/>
      <c r="K487" s="33"/>
      <c r="L487" s="33"/>
      <c r="M487" s="32"/>
      <c r="N487" s="32"/>
      <c r="O487" s="32"/>
      <c r="P487" s="33"/>
      <c r="Q487" s="32"/>
      <c r="R487" s="242"/>
      <c r="S487" s="32"/>
      <c r="T487" s="32"/>
      <c r="U487" s="252"/>
      <c r="V487" s="32"/>
      <c r="W487" s="33"/>
      <c r="X487" s="32"/>
      <c r="Y487" s="42"/>
      <c r="Z487" s="31"/>
      <c r="AA487" s="42"/>
      <c r="AB487" s="42"/>
      <c r="AC487" s="252"/>
      <c r="AD487" s="32"/>
      <c r="AE487" s="284"/>
      <c r="AF487" s="263"/>
      <c r="AG487" s="31"/>
      <c r="AH487" s="32"/>
      <c r="AI487" s="42"/>
      <c r="AJ487" s="42"/>
    </row>
    <row r="488" spans="1:36" x14ac:dyDescent="0.35">
      <c r="A488" s="274"/>
      <c r="B488" s="275"/>
      <c r="C488" s="276"/>
      <c r="D488" s="274"/>
      <c r="E488" s="274"/>
      <c r="F488" s="274"/>
      <c r="G488" s="274"/>
      <c r="H488" s="274"/>
      <c r="I488" s="274"/>
      <c r="J488" s="274"/>
      <c r="K488" s="33"/>
      <c r="L488" s="33"/>
      <c r="M488" s="32"/>
      <c r="N488" s="32"/>
      <c r="O488" s="32"/>
      <c r="P488" s="33"/>
      <c r="Q488" s="32"/>
      <c r="R488" s="242"/>
      <c r="S488" s="32"/>
      <c r="T488" s="32"/>
      <c r="U488" s="252"/>
      <c r="V488" s="32"/>
      <c r="W488" s="33"/>
      <c r="X488" s="32"/>
      <c r="Y488" s="42"/>
      <c r="Z488" s="31"/>
      <c r="AA488" s="42"/>
      <c r="AB488" s="42"/>
      <c r="AC488" s="252"/>
      <c r="AD488" s="32"/>
      <c r="AE488" s="284"/>
      <c r="AF488" s="263"/>
      <c r="AG488" s="31"/>
      <c r="AH488" s="32"/>
      <c r="AI488" s="42"/>
      <c r="AJ488" s="42"/>
    </row>
    <row r="489" spans="1:36" x14ac:dyDescent="0.35">
      <c r="A489" s="274"/>
      <c r="B489" s="275"/>
      <c r="C489" s="276"/>
      <c r="D489" s="274"/>
      <c r="E489" s="274"/>
      <c r="F489" s="274"/>
      <c r="G489" s="274"/>
      <c r="H489" s="274"/>
      <c r="I489" s="274"/>
      <c r="J489" s="274"/>
      <c r="K489" s="33"/>
      <c r="L489" s="33"/>
      <c r="M489" s="32"/>
      <c r="N489" s="32"/>
      <c r="O489" s="32"/>
      <c r="P489" s="33"/>
      <c r="Q489" s="32"/>
      <c r="R489" s="242"/>
      <c r="S489" s="32"/>
      <c r="T489" s="32"/>
      <c r="U489" s="252"/>
      <c r="V489" s="32"/>
      <c r="W489" s="33"/>
      <c r="X489" s="32"/>
      <c r="Y489" s="42"/>
      <c r="Z489" s="31"/>
      <c r="AA489" s="42"/>
      <c r="AB489" s="42"/>
      <c r="AC489" s="252"/>
      <c r="AD489" s="32"/>
      <c r="AE489" s="284"/>
      <c r="AF489" s="263"/>
      <c r="AG489" s="31"/>
      <c r="AH489" s="32"/>
      <c r="AI489" s="42"/>
      <c r="AJ489" s="42"/>
    </row>
    <row r="490" spans="1:36" x14ac:dyDescent="0.35">
      <c r="A490" s="274"/>
      <c r="B490" s="275"/>
      <c r="C490" s="276"/>
      <c r="D490" s="274"/>
      <c r="E490" s="274"/>
      <c r="F490" s="274"/>
      <c r="G490" s="274"/>
      <c r="H490" s="274"/>
      <c r="I490" s="274"/>
      <c r="J490" s="274"/>
      <c r="K490" s="33"/>
      <c r="L490" s="33"/>
      <c r="M490" s="32"/>
      <c r="N490" s="32"/>
      <c r="O490" s="32"/>
      <c r="P490" s="33"/>
      <c r="Q490" s="32"/>
      <c r="R490" s="242"/>
      <c r="S490" s="32"/>
      <c r="T490" s="32"/>
      <c r="U490" s="252"/>
      <c r="V490" s="32"/>
      <c r="W490" s="33"/>
      <c r="X490" s="32"/>
      <c r="Y490" s="42"/>
      <c r="Z490" s="31"/>
      <c r="AA490" s="42"/>
      <c r="AB490" s="42"/>
      <c r="AC490" s="252"/>
      <c r="AD490" s="32"/>
      <c r="AE490" s="284"/>
      <c r="AF490" s="263"/>
      <c r="AG490" s="31"/>
      <c r="AH490" s="32"/>
      <c r="AI490" s="42"/>
      <c r="AJ490" s="42"/>
    </row>
    <row r="491" spans="1:36" x14ac:dyDescent="0.35">
      <c r="A491" s="274"/>
      <c r="B491" s="275"/>
      <c r="C491" s="276"/>
      <c r="D491" s="274"/>
      <c r="E491" s="274"/>
      <c r="F491" s="274"/>
      <c r="G491" s="274"/>
      <c r="H491" s="274"/>
      <c r="I491" s="274"/>
      <c r="J491" s="274"/>
      <c r="K491" s="33"/>
      <c r="L491" s="33"/>
      <c r="M491" s="32"/>
      <c r="N491" s="32"/>
      <c r="O491" s="32"/>
      <c r="P491" s="33"/>
      <c r="Q491" s="32"/>
      <c r="R491" s="242"/>
      <c r="S491" s="32"/>
      <c r="T491" s="32"/>
      <c r="U491" s="252"/>
      <c r="V491" s="32"/>
      <c r="W491" s="33"/>
      <c r="X491" s="32"/>
      <c r="Y491" s="42"/>
      <c r="Z491" s="31"/>
      <c r="AA491" s="42"/>
      <c r="AB491" s="42"/>
      <c r="AC491" s="252"/>
      <c r="AD491" s="32"/>
      <c r="AE491" s="284"/>
      <c r="AF491" s="263"/>
      <c r="AG491" s="31"/>
      <c r="AH491" s="32"/>
      <c r="AI491" s="42"/>
      <c r="AJ491" s="42"/>
    </row>
    <row r="492" spans="1:36" x14ac:dyDescent="0.35">
      <c r="A492" s="274"/>
      <c r="B492" s="275"/>
      <c r="C492" s="276"/>
      <c r="D492" s="274"/>
      <c r="E492" s="274"/>
      <c r="F492" s="274"/>
      <c r="G492" s="274"/>
      <c r="H492" s="274"/>
      <c r="I492" s="274"/>
      <c r="J492" s="274"/>
      <c r="K492" s="33"/>
      <c r="L492" s="33"/>
      <c r="M492" s="32"/>
      <c r="N492" s="32"/>
      <c r="O492" s="32"/>
      <c r="P492" s="33"/>
      <c r="Q492" s="32"/>
      <c r="R492" s="242"/>
      <c r="S492" s="32"/>
      <c r="T492" s="32"/>
      <c r="U492" s="252"/>
      <c r="V492" s="32"/>
      <c r="W492" s="33"/>
      <c r="X492" s="32"/>
      <c r="Y492" s="42"/>
      <c r="Z492" s="31"/>
      <c r="AA492" s="42"/>
      <c r="AB492" s="42"/>
      <c r="AC492" s="252"/>
      <c r="AD492" s="32"/>
      <c r="AE492" s="284"/>
      <c r="AF492" s="263"/>
      <c r="AG492" s="31"/>
      <c r="AH492" s="32"/>
      <c r="AI492" s="42"/>
      <c r="AJ492" s="42"/>
    </row>
    <row r="493" spans="1:36" x14ac:dyDescent="0.35">
      <c r="A493" s="274"/>
      <c r="B493" s="275"/>
      <c r="C493" s="276"/>
      <c r="D493" s="274"/>
      <c r="E493" s="274"/>
      <c r="F493" s="274"/>
      <c r="G493" s="274"/>
      <c r="H493" s="274"/>
      <c r="I493" s="274"/>
      <c r="J493" s="274"/>
      <c r="K493" s="33"/>
      <c r="L493" s="33"/>
      <c r="M493" s="32"/>
      <c r="N493" s="32"/>
      <c r="O493" s="32"/>
      <c r="P493" s="33"/>
      <c r="Q493" s="32"/>
      <c r="R493" s="242"/>
      <c r="S493" s="32"/>
      <c r="T493" s="32"/>
      <c r="U493" s="252"/>
      <c r="V493" s="32"/>
      <c r="W493" s="33"/>
      <c r="X493" s="32"/>
      <c r="Y493" s="42"/>
      <c r="Z493" s="31"/>
      <c r="AA493" s="42"/>
      <c r="AB493" s="42"/>
      <c r="AC493" s="252"/>
      <c r="AD493" s="32"/>
      <c r="AE493" s="284"/>
      <c r="AF493" s="263"/>
      <c r="AG493" s="31"/>
      <c r="AH493" s="32"/>
      <c r="AI493" s="42"/>
      <c r="AJ493" s="42"/>
    </row>
    <row r="494" spans="1:36" x14ac:dyDescent="0.35">
      <c r="A494" s="274"/>
      <c r="B494" s="275"/>
      <c r="C494" s="276"/>
      <c r="D494" s="274"/>
      <c r="E494" s="274"/>
      <c r="F494" s="274"/>
      <c r="G494" s="274"/>
      <c r="H494" s="274"/>
      <c r="I494" s="274"/>
      <c r="J494" s="274"/>
      <c r="K494" s="33"/>
      <c r="L494" s="33"/>
      <c r="M494" s="32"/>
      <c r="N494" s="32"/>
      <c r="O494" s="32"/>
      <c r="P494" s="33"/>
      <c r="Q494" s="32"/>
      <c r="R494" s="242"/>
      <c r="S494" s="32"/>
      <c r="T494" s="32"/>
      <c r="U494" s="252"/>
      <c r="V494" s="32"/>
      <c r="W494" s="33"/>
      <c r="X494" s="32"/>
      <c r="Y494" s="42"/>
      <c r="Z494" s="31"/>
      <c r="AA494" s="42"/>
      <c r="AB494" s="42"/>
      <c r="AC494" s="252"/>
      <c r="AD494" s="32"/>
      <c r="AE494" s="284"/>
      <c r="AF494" s="263"/>
      <c r="AG494" s="31"/>
      <c r="AH494" s="32"/>
      <c r="AI494" s="42"/>
      <c r="AJ494" s="42"/>
    </row>
    <row r="495" spans="1:36" x14ac:dyDescent="0.35">
      <c r="A495" s="274"/>
      <c r="B495" s="275"/>
      <c r="C495" s="276"/>
      <c r="D495" s="274"/>
      <c r="E495" s="274"/>
      <c r="F495" s="274"/>
      <c r="G495" s="274"/>
      <c r="H495" s="274"/>
      <c r="I495" s="274"/>
      <c r="J495" s="274"/>
      <c r="K495" s="33"/>
      <c r="L495" s="33"/>
      <c r="M495" s="32"/>
      <c r="N495" s="32"/>
      <c r="O495" s="32"/>
      <c r="P495" s="33"/>
      <c r="Q495" s="32"/>
      <c r="R495" s="242"/>
      <c r="S495" s="32"/>
      <c r="T495" s="32"/>
      <c r="U495" s="252"/>
      <c r="V495" s="32"/>
      <c r="W495" s="33"/>
      <c r="X495" s="32"/>
      <c r="Y495" s="42"/>
      <c r="Z495" s="31"/>
      <c r="AA495" s="42"/>
      <c r="AB495" s="42"/>
      <c r="AC495" s="252"/>
      <c r="AD495" s="32"/>
      <c r="AE495" s="284"/>
      <c r="AF495" s="263"/>
      <c r="AG495" s="31"/>
      <c r="AH495" s="32"/>
      <c r="AI495" s="42"/>
      <c r="AJ495" s="42"/>
    </row>
    <row r="496" spans="1:36" x14ac:dyDescent="0.35">
      <c r="A496" s="274"/>
      <c r="B496" s="275"/>
      <c r="C496" s="276"/>
      <c r="D496" s="274"/>
      <c r="E496" s="274"/>
      <c r="F496" s="274"/>
      <c r="G496" s="274"/>
      <c r="H496" s="274"/>
      <c r="I496" s="274"/>
      <c r="J496" s="274"/>
      <c r="K496" s="33"/>
      <c r="L496" s="33"/>
      <c r="M496" s="32"/>
      <c r="N496" s="32"/>
      <c r="O496" s="32"/>
      <c r="P496" s="33"/>
      <c r="Q496" s="32"/>
      <c r="R496" s="242"/>
      <c r="S496" s="32"/>
      <c r="T496" s="32"/>
      <c r="U496" s="252"/>
      <c r="V496" s="32"/>
      <c r="W496" s="33"/>
      <c r="X496" s="32"/>
      <c r="Y496" s="42"/>
      <c r="Z496" s="31"/>
      <c r="AA496" s="42"/>
      <c r="AB496" s="42"/>
      <c r="AC496" s="252"/>
      <c r="AD496" s="32"/>
      <c r="AE496" s="284"/>
      <c r="AF496" s="263"/>
      <c r="AG496" s="31"/>
      <c r="AH496" s="32"/>
      <c r="AI496" s="42"/>
      <c r="AJ496" s="42"/>
    </row>
    <row r="497" spans="1:36" x14ac:dyDescent="0.35">
      <c r="A497" s="274"/>
      <c r="B497" s="275"/>
      <c r="C497" s="276"/>
      <c r="D497" s="274"/>
      <c r="E497" s="274"/>
      <c r="F497" s="274"/>
      <c r="G497" s="274"/>
      <c r="H497" s="274"/>
      <c r="I497" s="274"/>
      <c r="J497" s="274"/>
      <c r="K497" s="33"/>
      <c r="L497" s="33"/>
      <c r="M497" s="32"/>
      <c r="N497" s="32"/>
      <c r="O497" s="32"/>
      <c r="P497" s="33"/>
      <c r="Q497" s="32"/>
      <c r="R497" s="242"/>
      <c r="S497" s="32"/>
      <c r="T497" s="32"/>
      <c r="U497" s="252"/>
      <c r="V497" s="32"/>
      <c r="W497" s="33"/>
      <c r="X497" s="32"/>
      <c r="Y497" s="42"/>
      <c r="Z497" s="31"/>
      <c r="AA497" s="42"/>
      <c r="AB497" s="42"/>
      <c r="AC497" s="252"/>
      <c r="AD497" s="32"/>
      <c r="AE497" s="284"/>
      <c r="AF497" s="263"/>
      <c r="AG497" s="31"/>
      <c r="AH497" s="32"/>
      <c r="AI497" s="42"/>
      <c r="AJ497" s="42"/>
    </row>
    <row r="498" spans="1:36" x14ac:dyDescent="0.35">
      <c r="A498" s="274"/>
      <c r="B498" s="275"/>
      <c r="C498" s="276"/>
      <c r="D498" s="274"/>
      <c r="E498" s="274"/>
      <c r="F498" s="274"/>
      <c r="G498" s="274"/>
      <c r="H498" s="274"/>
      <c r="I498" s="274"/>
      <c r="J498" s="274"/>
      <c r="K498" s="33"/>
      <c r="L498" s="33"/>
      <c r="M498" s="32"/>
      <c r="N498" s="32"/>
      <c r="O498" s="32"/>
      <c r="P498" s="33"/>
      <c r="Q498" s="32"/>
      <c r="R498" s="242"/>
      <c r="S498" s="32"/>
      <c r="T498" s="32"/>
      <c r="U498" s="252"/>
      <c r="V498" s="32"/>
      <c r="W498" s="33"/>
      <c r="X498" s="32"/>
      <c r="Y498" s="42"/>
      <c r="Z498" s="31"/>
      <c r="AA498" s="42"/>
      <c r="AB498" s="42"/>
      <c r="AC498" s="252"/>
      <c r="AD498" s="32"/>
      <c r="AE498" s="284"/>
      <c r="AF498" s="263"/>
      <c r="AG498" s="31"/>
      <c r="AH498" s="32"/>
      <c r="AI498" s="42"/>
      <c r="AJ498" s="42"/>
    </row>
    <row r="499" spans="1:36" x14ac:dyDescent="0.35">
      <c r="A499" s="274"/>
      <c r="B499" s="275"/>
      <c r="C499" s="276"/>
      <c r="D499" s="274"/>
      <c r="E499" s="274"/>
      <c r="F499" s="274"/>
      <c r="G499" s="274"/>
      <c r="H499" s="274"/>
      <c r="I499" s="274"/>
      <c r="J499" s="274"/>
      <c r="K499" s="33"/>
      <c r="L499" s="33"/>
      <c r="M499" s="32"/>
      <c r="N499" s="32"/>
      <c r="O499" s="32"/>
      <c r="P499" s="33"/>
      <c r="Q499" s="32"/>
      <c r="R499" s="242"/>
      <c r="S499" s="32"/>
      <c r="T499" s="32"/>
      <c r="U499" s="252"/>
      <c r="V499" s="32"/>
      <c r="W499" s="33"/>
      <c r="X499" s="32"/>
      <c r="Y499" s="42"/>
      <c r="Z499" s="31"/>
      <c r="AA499" s="42"/>
      <c r="AB499" s="42"/>
      <c r="AC499" s="252"/>
      <c r="AD499" s="32"/>
      <c r="AE499" s="284"/>
      <c r="AF499" s="263"/>
      <c r="AG499" s="31"/>
      <c r="AH499" s="32"/>
      <c r="AI499" s="42"/>
      <c r="AJ499" s="42"/>
    </row>
    <row r="500" spans="1:36" x14ac:dyDescent="0.35">
      <c r="A500" s="274"/>
      <c r="B500" s="275"/>
      <c r="C500" s="276"/>
      <c r="D500" s="274"/>
      <c r="E500" s="274"/>
      <c r="F500" s="274"/>
      <c r="G500" s="274"/>
      <c r="H500" s="274"/>
      <c r="I500" s="274"/>
      <c r="J500" s="274"/>
      <c r="K500" s="33"/>
      <c r="L500" s="33"/>
      <c r="M500" s="32"/>
      <c r="N500" s="32"/>
      <c r="O500" s="32"/>
      <c r="P500" s="33"/>
      <c r="Q500" s="32"/>
      <c r="R500" s="242"/>
      <c r="S500" s="32"/>
      <c r="T500" s="32"/>
      <c r="U500" s="252"/>
      <c r="V500" s="32"/>
      <c r="W500" s="33"/>
      <c r="X500" s="32"/>
      <c r="Y500" s="42"/>
      <c r="Z500" s="31"/>
      <c r="AA500" s="42"/>
      <c r="AB500" s="42"/>
      <c r="AC500" s="252"/>
      <c r="AD500" s="32"/>
      <c r="AE500" s="284"/>
      <c r="AF500" s="263"/>
      <c r="AG500" s="31"/>
      <c r="AH500" s="32"/>
      <c r="AI500" s="42"/>
      <c r="AJ500" s="42"/>
    </row>
    <row r="501" spans="1:36" x14ac:dyDescent="0.35">
      <c r="A501" s="274"/>
      <c r="B501" s="275"/>
      <c r="C501" s="276"/>
      <c r="D501" s="274"/>
      <c r="E501" s="274"/>
      <c r="F501" s="274"/>
      <c r="G501" s="274"/>
      <c r="H501" s="274"/>
      <c r="I501" s="274"/>
      <c r="J501" s="274"/>
      <c r="K501" s="33"/>
      <c r="L501" s="33"/>
      <c r="M501" s="32"/>
      <c r="N501" s="32"/>
      <c r="O501" s="32"/>
      <c r="P501" s="33"/>
      <c r="Q501" s="32"/>
      <c r="R501" s="242"/>
      <c r="S501" s="32"/>
      <c r="T501" s="32"/>
      <c r="U501" s="252"/>
      <c r="V501" s="32"/>
      <c r="W501" s="33"/>
      <c r="X501" s="32"/>
      <c r="Y501" s="42"/>
      <c r="Z501" s="31"/>
      <c r="AA501" s="42"/>
      <c r="AB501" s="42"/>
      <c r="AC501" s="252"/>
      <c r="AD501" s="32"/>
      <c r="AE501" s="284"/>
      <c r="AF501" s="263"/>
      <c r="AG501" s="31"/>
      <c r="AH501" s="32"/>
      <c r="AI501" s="42"/>
      <c r="AJ501" s="42"/>
    </row>
    <row r="502" spans="1:36" x14ac:dyDescent="0.35">
      <c r="A502" s="274"/>
      <c r="B502" s="275"/>
      <c r="C502" s="276"/>
      <c r="D502" s="274"/>
      <c r="E502" s="274"/>
      <c r="F502" s="274"/>
      <c r="G502" s="274"/>
      <c r="H502" s="274"/>
      <c r="I502" s="274"/>
      <c r="J502" s="274"/>
      <c r="K502" s="33"/>
      <c r="L502" s="33"/>
      <c r="M502" s="32"/>
      <c r="N502" s="32"/>
      <c r="O502" s="32"/>
      <c r="P502" s="33"/>
      <c r="Q502" s="32"/>
      <c r="R502" s="242"/>
      <c r="S502" s="32"/>
      <c r="T502" s="32"/>
      <c r="U502" s="252"/>
      <c r="V502" s="32"/>
      <c r="W502" s="33"/>
      <c r="X502" s="32"/>
      <c r="Y502" s="42"/>
      <c r="Z502" s="31"/>
      <c r="AA502" s="42"/>
      <c r="AB502" s="42"/>
      <c r="AC502" s="252"/>
      <c r="AD502" s="32"/>
      <c r="AE502" s="284"/>
      <c r="AF502" s="263"/>
      <c r="AG502" s="31"/>
      <c r="AH502" s="32"/>
      <c r="AI502" s="42"/>
      <c r="AJ502" s="42"/>
    </row>
    <row r="503" spans="1:36" x14ac:dyDescent="0.35">
      <c r="A503" s="274"/>
      <c r="B503" s="275"/>
      <c r="C503" s="276"/>
      <c r="D503" s="274"/>
      <c r="E503" s="274"/>
      <c r="F503" s="274"/>
      <c r="G503" s="274"/>
      <c r="H503" s="274"/>
      <c r="I503" s="274"/>
      <c r="J503" s="274"/>
      <c r="K503" s="33"/>
      <c r="L503" s="33"/>
      <c r="M503" s="32"/>
      <c r="N503" s="32"/>
      <c r="O503" s="32"/>
      <c r="P503" s="33"/>
      <c r="Q503" s="32"/>
      <c r="R503" s="242"/>
      <c r="S503" s="32"/>
      <c r="T503" s="32"/>
      <c r="U503" s="252"/>
      <c r="V503" s="32"/>
      <c r="W503" s="33"/>
      <c r="X503" s="32"/>
      <c r="Y503" s="42"/>
      <c r="Z503" s="31"/>
      <c r="AA503" s="42"/>
      <c r="AB503" s="42"/>
      <c r="AC503" s="252"/>
      <c r="AD503" s="32"/>
      <c r="AE503" s="284"/>
      <c r="AF503" s="263"/>
      <c r="AG503" s="31"/>
      <c r="AH503" s="32"/>
      <c r="AI503" s="42"/>
      <c r="AJ503" s="42"/>
    </row>
    <row r="504" spans="1:36" x14ac:dyDescent="0.35">
      <c r="A504" s="274"/>
      <c r="B504" s="275"/>
      <c r="C504" s="276"/>
      <c r="D504" s="274"/>
      <c r="E504" s="274"/>
      <c r="F504" s="274"/>
      <c r="G504" s="274"/>
      <c r="H504" s="274"/>
      <c r="I504" s="274"/>
      <c r="J504" s="274"/>
      <c r="K504" s="33"/>
      <c r="L504" s="33"/>
      <c r="M504" s="32"/>
      <c r="N504" s="32"/>
      <c r="O504" s="32"/>
      <c r="P504" s="33"/>
      <c r="Q504" s="32"/>
      <c r="R504" s="242"/>
      <c r="S504" s="32"/>
      <c r="T504" s="32"/>
      <c r="U504" s="252"/>
      <c r="V504" s="32"/>
      <c r="W504" s="33"/>
      <c r="X504" s="32"/>
      <c r="Y504" s="42"/>
      <c r="Z504" s="31"/>
      <c r="AA504" s="42"/>
      <c r="AB504" s="42"/>
      <c r="AC504" s="252"/>
      <c r="AD504" s="32"/>
      <c r="AE504" s="284"/>
      <c r="AF504" s="263"/>
      <c r="AG504" s="31"/>
      <c r="AH504" s="32"/>
      <c r="AI504" s="42"/>
      <c r="AJ504" s="42"/>
    </row>
    <row r="505" spans="1:36" x14ac:dyDescent="0.35">
      <c r="A505" s="274"/>
      <c r="B505" s="275"/>
      <c r="C505" s="276"/>
      <c r="D505" s="274"/>
      <c r="E505" s="274"/>
      <c r="F505" s="274"/>
      <c r="G505" s="274"/>
      <c r="H505" s="274"/>
      <c r="I505" s="274"/>
      <c r="J505" s="274"/>
      <c r="K505" s="33"/>
      <c r="L505" s="33"/>
      <c r="M505" s="32"/>
      <c r="N505" s="32"/>
      <c r="O505" s="32"/>
      <c r="P505" s="33"/>
      <c r="Q505" s="32"/>
      <c r="R505" s="242"/>
      <c r="S505" s="32"/>
      <c r="T505" s="32"/>
      <c r="U505" s="252"/>
      <c r="V505" s="32"/>
      <c r="W505" s="33"/>
      <c r="X505" s="32"/>
      <c r="Y505" s="42"/>
      <c r="Z505" s="31"/>
      <c r="AA505" s="42"/>
      <c r="AB505" s="42"/>
      <c r="AC505" s="252"/>
      <c r="AD505" s="32"/>
      <c r="AE505" s="284"/>
      <c r="AF505" s="263"/>
      <c r="AG505" s="31"/>
      <c r="AH505" s="32"/>
      <c r="AI505" s="42"/>
      <c r="AJ505" s="42"/>
    </row>
    <row r="506" spans="1:36" x14ac:dyDescent="0.35">
      <c r="A506" s="274"/>
      <c r="B506" s="275"/>
      <c r="C506" s="276"/>
      <c r="D506" s="274"/>
      <c r="E506" s="274"/>
      <c r="F506" s="274"/>
      <c r="G506" s="274"/>
      <c r="H506" s="274"/>
      <c r="I506" s="274"/>
      <c r="J506" s="274"/>
      <c r="K506" s="33"/>
      <c r="L506" s="33"/>
      <c r="M506" s="32"/>
      <c r="N506" s="32"/>
      <c r="O506" s="32"/>
      <c r="P506" s="33"/>
      <c r="Q506" s="32"/>
      <c r="R506" s="242"/>
      <c r="S506" s="32"/>
      <c r="T506" s="32"/>
      <c r="U506" s="252"/>
      <c r="V506" s="32"/>
      <c r="W506" s="33"/>
      <c r="X506" s="32"/>
      <c r="Y506" s="42"/>
      <c r="Z506" s="31"/>
      <c r="AA506" s="42"/>
      <c r="AB506" s="42"/>
      <c r="AC506" s="252"/>
      <c r="AD506" s="32"/>
      <c r="AE506" s="284"/>
      <c r="AF506" s="263"/>
      <c r="AG506" s="31"/>
      <c r="AH506" s="32"/>
      <c r="AI506" s="42"/>
      <c r="AJ506" s="42"/>
    </row>
    <row r="507" spans="1:36" x14ac:dyDescent="0.35">
      <c r="A507" s="274"/>
      <c r="B507" s="275"/>
      <c r="C507" s="276"/>
      <c r="D507" s="274"/>
      <c r="E507" s="274"/>
      <c r="F507" s="274"/>
      <c r="G507" s="274"/>
      <c r="H507" s="274"/>
      <c r="I507" s="274"/>
      <c r="J507" s="274"/>
      <c r="K507" s="33"/>
      <c r="L507" s="33"/>
      <c r="M507" s="32"/>
      <c r="N507" s="32"/>
      <c r="O507" s="32"/>
      <c r="P507" s="33"/>
      <c r="Q507" s="32"/>
      <c r="R507" s="242"/>
      <c r="S507" s="32"/>
      <c r="T507" s="32"/>
      <c r="U507" s="252"/>
      <c r="V507" s="32"/>
      <c r="W507" s="33"/>
      <c r="X507" s="32"/>
      <c r="Y507" s="42"/>
      <c r="Z507" s="31"/>
      <c r="AA507" s="42"/>
      <c r="AB507" s="42"/>
      <c r="AC507" s="252"/>
      <c r="AD507" s="32"/>
      <c r="AE507" s="284"/>
      <c r="AF507" s="263"/>
      <c r="AG507" s="31"/>
      <c r="AH507" s="32"/>
      <c r="AI507" s="42"/>
      <c r="AJ507" s="42"/>
    </row>
    <row r="508" spans="1:36" x14ac:dyDescent="0.35">
      <c r="A508" s="274"/>
      <c r="B508" s="275"/>
      <c r="C508" s="276"/>
      <c r="D508" s="274"/>
      <c r="E508" s="274"/>
      <c r="F508" s="274"/>
      <c r="G508" s="274"/>
      <c r="H508" s="274"/>
      <c r="I508" s="274"/>
      <c r="J508" s="274"/>
      <c r="K508" s="33"/>
      <c r="L508" s="33"/>
      <c r="M508" s="32"/>
      <c r="N508" s="32"/>
      <c r="O508" s="32"/>
      <c r="P508" s="33"/>
      <c r="Q508" s="32"/>
      <c r="R508" s="242"/>
      <c r="S508" s="32"/>
      <c r="T508" s="32"/>
      <c r="U508" s="252"/>
      <c r="V508" s="32"/>
      <c r="W508" s="33"/>
      <c r="X508" s="32"/>
      <c r="Y508" s="42"/>
      <c r="Z508" s="31"/>
      <c r="AA508" s="42"/>
      <c r="AB508" s="42"/>
      <c r="AC508" s="252"/>
      <c r="AD508" s="32"/>
      <c r="AE508" s="284"/>
      <c r="AF508" s="263"/>
      <c r="AG508" s="31"/>
      <c r="AH508" s="32"/>
      <c r="AI508" s="42"/>
      <c r="AJ508" s="42"/>
    </row>
    <row r="509" spans="1:36" x14ac:dyDescent="0.35">
      <c r="A509" s="274"/>
      <c r="B509" s="275"/>
      <c r="C509" s="276"/>
      <c r="D509" s="274"/>
      <c r="E509" s="274"/>
      <c r="F509" s="274"/>
      <c r="G509" s="274"/>
      <c r="H509" s="274"/>
      <c r="I509" s="274"/>
      <c r="J509" s="274"/>
      <c r="K509" s="33"/>
      <c r="L509" s="33"/>
      <c r="M509" s="32"/>
      <c r="N509" s="32"/>
      <c r="O509" s="32"/>
      <c r="P509" s="33"/>
      <c r="Q509" s="32"/>
      <c r="R509" s="242"/>
      <c r="S509" s="32"/>
      <c r="T509" s="32"/>
      <c r="U509" s="252"/>
      <c r="V509" s="32"/>
      <c r="W509" s="33"/>
      <c r="X509" s="32"/>
      <c r="Y509" s="42"/>
      <c r="Z509" s="31"/>
      <c r="AA509" s="42"/>
      <c r="AB509" s="42"/>
      <c r="AC509" s="252"/>
      <c r="AD509" s="32"/>
      <c r="AE509" s="284"/>
      <c r="AF509" s="263"/>
      <c r="AG509" s="31"/>
      <c r="AH509" s="32"/>
      <c r="AI509" s="42"/>
      <c r="AJ509" s="42"/>
    </row>
    <row r="510" spans="1:36" x14ac:dyDescent="0.35">
      <c r="A510" s="274"/>
      <c r="B510" s="275"/>
      <c r="C510" s="276"/>
      <c r="D510" s="274"/>
      <c r="E510" s="274"/>
      <c r="F510" s="274"/>
      <c r="G510" s="274"/>
      <c r="H510" s="274"/>
      <c r="I510" s="274"/>
      <c r="J510" s="274"/>
      <c r="K510" s="33"/>
      <c r="L510" s="33"/>
      <c r="M510" s="32"/>
      <c r="N510" s="32"/>
      <c r="O510" s="32"/>
      <c r="P510" s="33"/>
      <c r="Q510" s="32"/>
      <c r="R510" s="242"/>
      <c r="S510" s="32"/>
      <c r="T510" s="32"/>
      <c r="U510" s="252"/>
      <c r="V510" s="32"/>
      <c r="W510" s="33"/>
      <c r="X510" s="32"/>
      <c r="Y510" s="42"/>
      <c r="Z510" s="31"/>
      <c r="AA510" s="42"/>
      <c r="AB510" s="42"/>
      <c r="AC510" s="252"/>
      <c r="AD510" s="32"/>
      <c r="AE510" s="284"/>
      <c r="AF510" s="263"/>
      <c r="AG510" s="31"/>
      <c r="AH510" s="32"/>
      <c r="AI510" s="42"/>
      <c r="AJ510" s="42"/>
    </row>
    <row r="511" spans="1:36" x14ac:dyDescent="0.35">
      <c r="A511" s="274"/>
      <c r="B511" s="275"/>
      <c r="C511" s="276"/>
      <c r="D511" s="274"/>
      <c r="E511" s="274"/>
      <c r="F511" s="274"/>
      <c r="G511" s="274"/>
      <c r="H511" s="274"/>
      <c r="I511" s="274"/>
      <c r="J511" s="274"/>
      <c r="K511" s="33"/>
      <c r="L511" s="33"/>
      <c r="M511" s="32"/>
      <c r="N511" s="32"/>
      <c r="O511" s="32"/>
      <c r="P511" s="33"/>
      <c r="Q511" s="32"/>
      <c r="R511" s="242"/>
      <c r="S511" s="32"/>
      <c r="T511" s="32"/>
      <c r="U511" s="252"/>
      <c r="V511" s="32"/>
      <c r="W511" s="33"/>
      <c r="X511" s="32"/>
      <c r="Y511" s="42"/>
      <c r="Z511" s="31"/>
      <c r="AA511" s="42"/>
      <c r="AB511" s="42"/>
      <c r="AC511" s="252"/>
      <c r="AD511" s="32"/>
      <c r="AE511" s="284"/>
      <c r="AF511" s="263"/>
      <c r="AG511" s="31"/>
      <c r="AH511" s="32"/>
      <c r="AI511" s="42"/>
      <c r="AJ511" s="42"/>
    </row>
    <row r="512" spans="1:36" x14ac:dyDescent="0.35">
      <c r="A512" s="274"/>
      <c r="B512" s="275"/>
      <c r="C512" s="276"/>
      <c r="D512" s="274"/>
      <c r="E512" s="274"/>
      <c r="F512" s="274"/>
      <c r="G512" s="274"/>
      <c r="H512" s="274"/>
      <c r="I512" s="274"/>
      <c r="J512" s="274"/>
      <c r="K512" s="33"/>
      <c r="L512" s="33"/>
      <c r="M512" s="32"/>
      <c r="N512" s="32"/>
      <c r="O512" s="32"/>
      <c r="P512" s="33"/>
      <c r="Q512" s="32"/>
      <c r="R512" s="242"/>
      <c r="S512" s="32"/>
      <c r="T512" s="32"/>
      <c r="U512" s="252"/>
      <c r="V512" s="32"/>
      <c r="W512" s="33"/>
      <c r="X512" s="32"/>
      <c r="Y512" s="42"/>
      <c r="Z512" s="31"/>
      <c r="AA512" s="42"/>
      <c r="AB512" s="42"/>
      <c r="AC512" s="252"/>
      <c r="AD512" s="32"/>
      <c r="AE512" s="284"/>
      <c r="AF512" s="263"/>
      <c r="AG512" s="31"/>
      <c r="AH512" s="32"/>
      <c r="AI512" s="42"/>
      <c r="AJ512" s="42"/>
    </row>
    <row r="513" spans="1:36" x14ac:dyDescent="0.35">
      <c r="A513" s="274"/>
      <c r="B513" s="275"/>
      <c r="C513" s="276"/>
      <c r="D513" s="274"/>
      <c r="E513" s="274"/>
      <c r="F513" s="274"/>
      <c r="G513" s="274"/>
      <c r="H513" s="274"/>
      <c r="I513" s="274"/>
      <c r="J513" s="274"/>
      <c r="K513" s="33"/>
      <c r="L513" s="33"/>
      <c r="M513" s="32"/>
      <c r="N513" s="32"/>
      <c r="O513" s="32"/>
      <c r="P513" s="33"/>
      <c r="Q513" s="32"/>
      <c r="R513" s="242"/>
      <c r="S513" s="32"/>
      <c r="T513" s="32"/>
      <c r="U513" s="252"/>
      <c r="V513" s="32"/>
      <c r="W513" s="33"/>
      <c r="X513" s="32"/>
      <c r="Y513" s="42"/>
      <c r="Z513" s="31"/>
      <c r="AA513" s="42"/>
      <c r="AB513" s="42"/>
      <c r="AC513" s="252"/>
      <c r="AD513" s="32"/>
      <c r="AE513" s="284"/>
      <c r="AF513" s="263"/>
      <c r="AG513" s="31"/>
      <c r="AH513" s="32"/>
      <c r="AI513" s="42"/>
      <c r="AJ513" s="42"/>
    </row>
    <row r="514" spans="1:36" x14ac:dyDescent="0.35">
      <c r="A514" s="274"/>
      <c r="B514" s="275"/>
      <c r="C514" s="276"/>
      <c r="D514" s="274"/>
      <c r="E514" s="274"/>
      <c r="F514" s="274"/>
      <c r="G514" s="274"/>
      <c r="H514" s="274"/>
      <c r="I514" s="274"/>
      <c r="J514" s="274"/>
      <c r="K514" s="33"/>
      <c r="L514" s="33"/>
      <c r="M514" s="32"/>
      <c r="N514" s="32"/>
      <c r="O514" s="32"/>
      <c r="P514" s="33"/>
      <c r="Q514" s="32"/>
      <c r="R514" s="242"/>
      <c r="S514" s="32"/>
      <c r="T514" s="32"/>
      <c r="U514" s="252"/>
      <c r="V514" s="32"/>
      <c r="W514" s="33"/>
      <c r="X514" s="32"/>
      <c r="Y514" s="42"/>
      <c r="Z514" s="31"/>
      <c r="AA514" s="42"/>
      <c r="AB514" s="42"/>
      <c r="AC514" s="252"/>
      <c r="AD514" s="32"/>
      <c r="AE514" s="284"/>
      <c r="AF514" s="263"/>
      <c r="AG514" s="31"/>
      <c r="AH514" s="32"/>
      <c r="AI514" s="42"/>
      <c r="AJ514" s="42"/>
    </row>
    <row r="515" spans="1:36" x14ac:dyDescent="0.35">
      <c r="A515" s="274"/>
      <c r="B515" s="275"/>
      <c r="C515" s="276"/>
      <c r="D515" s="274"/>
      <c r="E515" s="274"/>
      <c r="F515" s="274"/>
      <c r="G515" s="274"/>
      <c r="H515" s="274"/>
      <c r="I515" s="274"/>
      <c r="J515" s="274"/>
      <c r="K515" s="33"/>
      <c r="L515" s="33"/>
      <c r="M515" s="32"/>
      <c r="N515" s="32"/>
      <c r="O515" s="32"/>
      <c r="P515" s="33"/>
      <c r="Q515" s="32"/>
      <c r="R515" s="242"/>
      <c r="S515" s="32"/>
      <c r="T515" s="32"/>
      <c r="U515" s="252"/>
      <c r="V515" s="32"/>
      <c r="W515" s="33"/>
      <c r="X515" s="32"/>
      <c r="Y515" s="42"/>
      <c r="Z515" s="31"/>
      <c r="AA515" s="42"/>
      <c r="AB515" s="42"/>
      <c r="AC515" s="252"/>
      <c r="AD515" s="32"/>
      <c r="AE515" s="284"/>
      <c r="AF515" s="263"/>
      <c r="AG515" s="31"/>
      <c r="AH515" s="32"/>
      <c r="AI515" s="42"/>
      <c r="AJ515" s="42"/>
    </row>
    <row r="516" spans="1:36" x14ac:dyDescent="0.35">
      <c r="A516" s="274"/>
      <c r="B516" s="275"/>
      <c r="C516" s="276"/>
      <c r="D516" s="274"/>
      <c r="E516" s="274"/>
      <c r="F516" s="274"/>
      <c r="G516" s="274"/>
      <c r="H516" s="274"/>
      <c r="I516" s="274"/>
      <c r="J516" s="274"/>
      <c r="K516" s="33"/>
      <c r="L516" s="33"/>
      <c r="M516" s="32"/>
      <c r="N516" s="32"/>
      <c r="O516" s="32"/>
      <c r="P516" s="33"/>
      <c r="Q516" s="32"/>
      <c r="R516" s="242"/>
      <c r="S516" s="32"/>
      <c r="T516" s="32"/>
      <c r="U516" s="252"/>
      <c r="V516" s="32"/>
      <c r="W516" s="33"/>
      <c r="X516" s="32"/>
      <c r="Y516" s="42"/>
      <c r="Z516" s="31"/>
      <c r="AA516" s="42"/>
      <c r="AB516" s="42"/>
      <c r="AC516" s="252"/>
      <c r="AD516" s="32"/>
      <c r="AE516" s="284"/>
      <c r="AF516" s="263"/>
      <c r="AG516" s="31"/>
      <c r="AH516" s="32"/>
      <c r="AI516" s="42"/>
      <c r="AJ516" s="42"/>
    </row>
    <row r="517" spans="1:36" x14ac:dyDescent="0.35">
      <c r="A517" s="274"/>
      <c r="B517" s="275"/>
      <c r="C517" s="276"/>
      <c r="D517" s="274"/>
      <c r="E517" s="274"/>
      <c r="F517" s="274"/>
      <c r="G517" s="274"/>
      <c r="H517" s="274"/>
      <c r="I517" s="274"/>
      <c r="J517" s="274"/>
      <c r="K517" s="33"/>
      <c r="L517" s="33"/>
      <c r="M517" s="32"/>
      <c r="N517" s="32"/>
      <c r="O517" s="32"/>
      <c r="P517" s="33"/>
      <c r="Q517" s="32"/>
      <c r="R517" s="242"/>
      <c r="S517" s="32"/>
      <c r="T517" s="32"/>
      <c r="U517" s="252"/>
      <c r="V517" s="32"/>
      <c r="W517" s="33"/>
      <c r="X517" s="32"/>
      <c r="Y517" s="42"/>
      <c r="Z517" s="31"/>
      <c r="AA517" s="42"/>
      <c r="AB517" s="42"/>
      <c r="AC517" s="252"/>
      <c r="AD517" s="32"/>
      <c r="AE517" s="284"/>
      <c r="AF517" s="263"/>
      <c r="AG517" s="31"/>
      <c r="AH517" s="32"/>
      <c r="AI517" s="42"/>
      <c r="AJ517" s="42"/>
    </row>
    <row r="518" spans="1:36" x14ac:dyDescent="0.35">
      <c r="A518" s="274"/>
      <c r="B518" s="275"/>
      <c r="C518" s="276"/>
      <c r="D518" s="274"/>
      <c r="E518" s="274"/>
      <c r="F518" s="274"/>
      <c r="G518" s="274"/>
      <c r="H518" s="274"/>
      <c r="I518" s="274"/>
      <c r="J518" s="274"/>
      <c r="K518" s="33"/>
      <c r="L518" s="33"/>
      <c r="M518" s="32"/>
      <c r="N518" s="32"/>
      <c r="O518" s="32"/>
      <c r="P518" s="33"/>
      <c r="Q518" s="32"/>
      <c r="R518" s="242"/>
      <c r="S518" s="32"/>
      <c r="T518" s="32"/>
      <c r="U518" s="252"/>
      <c r="V518" s="32"/>
      <c r="W518" s="33"/>
      <c r="X518" s="32"/>
      <c r="Y518" s="42"/>
      <c r="Z518" s="31"/>
      <c r="AA518" s="42"/>
      <c r="AB518" s="42"/>
      <c r="AC518" s="252"/>
      <c r="AD518" s="32"/>
      <c r="AE518" s="284"/>
      <c r="AF518" s="263"/>
      <c r="AG518" s="31"/>
      <c r="AH518" s="32"/>
      <c r="AI518" s="42"/>
      <c r="AJ518" s="42"/>
    </row>
    <row r="519" spans="1:36" x14ac:dyDescent="0.35">
      <c r="A519" s="274"/>
      <c r="B519" s="275"/>
      <c r="C519" s="276"/>
      <c r="D519" s="274"/>
      <c r="E519" s="274"/>
      <c r="F519" s="274"/>
      <c r="G519" s="274"/>
      <c r="H519" s="274"/>
      <c r="I519" s="274"/>
      <c r="J519" s="274"/>
      <c r="K519" s="33"/>
      <c r="L519" s="33"/>
      <c r="M519" s="32"/>
      <c r="N519" s="32"/>
      <c r="O519" s="32"/>
      <c r="P519" s="33"/>
      <c r="Q519" s="32"/>
      <c r="R519" s="242"/>
      <c r="S519" s="32"/>
      <c r="T519" s="32"/>
      <c r="U519" s="252"/>
      <c r="V519" s="32"/>
      <c r="W519" s="33"/>
      <c r="X519" s="32"/>
      <c r="Y519" s="42"/>
      <c r="Z519" s="31"/>
      <c r="AA519" s="42"/>
      <c r="AB519" s="42"/>
      <c r="AC519" s="252"/>
      <c r="AD519" s="32"/>
      <c r="AE519" s="284"/>
      <c r="AF519" s="263"/>
      <c r="AG519" s="31"/>
      <c r="AH519" s="32"/>
      <c r="AI519" s="42"/>
      <c r="AJ519" s="42"/>
    </row>
    <row r="520" spans="1:36" x14ac:dyDescent="0.35">
      <c r="A520" s="274"/>
      <c r="B520" s="275"/>
      <c r="C520" s="276"/>
      <c r="D520" s="274"/>
      <c r="E520" s="274"/>
      <c r="F520" s="274"/>
      <c r="G520" s="274"/>
      <c r="H520" s="274"/>
      <c r="I520" s="274"/>
      <c r="J520" s="274"/>
      <c r="K520" s="33"/>
      <c r="L520" s="33"/>
      <c r="M520" s="32"/>
      <c r="N520" s="32"/>
      <c r="O520" s="32"/>
      <c r="P520" s="33"/>
      <c r="Q520" s="32"/>
      <c r="R520" s="242"/>
      <c r="S520" s="32"/>
      <c r="T520" s="32"/>
      <c r="U520" s="252"/>
      <c r="V520" s="32"/>
      <c r="W520" s="33"/>
      <c r="X520" s="32"/>
      <c r="Y520" s="42"/>
      <c r="Z520" s="31"/>
      <c r="AA520" s="42"/>
      <c r="AB520" s="42"/>
      <c r="AC520" s="252"/>
      <c r="AD520" s="32"/>
      <c r="AE520" s="284"/>
      <c r="AF520" s="263"/>
      <c r="AG520" s="31"/>
      <c r="AH520" s="32"/>
      <c r="AI520" s="42"/>
      <c r="AJ520" s="42"/>
    </row>
    <row r="521" spans="1:36" x14ac:dyDescent="0.35">
      <c r="A521" s="274"/>
      <c r="B521" s="275"/>
      <c r="C521" s="276"/>
      <c r="D521" s="274"/>
      <c r="E521" s="274"/>
      <c r="F521" s="274"/>
      <c r="G521" s="274"/>
      <c r="H521" s="274"/>
      <c r="I521" s="274"/>
      <c r="J521" s="274"/>
      <c r="K521" s="33"/>
      <c r="L521" s="33"/>
      <c r="M521" s="32"/>
      <c r="N521" s="32"/>
      <c r="O521" s="32"/>
      <c r="P521" s="33"/>
      <c r="Q521" s="32"/>
      <c r="R521" s="242"/>
      <c r="S521" s="32"/>
      <c r="T521" s="32"/>
      <c r="U521" s="252"/>
      <c r="V521" s="32"/>
      <c r="W521" s="33"/>
      <c r="X521" s="32"/>
      <c r="Y521" s="42"/>
      <c r="Z521" s="31"/>
      <c r="AA521" s="42"/>
      <c r="AB521" s="42"/>
      <c r="AC521" s="252"/>
      <c r="AD521" s="32"/>
      <c r="AE521" s="284"/>
      <c r="AF521" s="263"/>
      <c r="AG521" s="31"/>
      <c r="AH521" s="32"/>
      <c r="AI521" s="42"/>
      <c r="AJ521" s="42"/>
    </row>
    <row r="522" spans="1:36" x14ac:dyDescent="0.35">
      <c r="A522" s="274"/>
      <c r="B522" s="275"/>
      <c r="C522" s="276"/>
      <c r="D522" s="274"/>
      <c r="E522" s="274"/>
      <c r="F522" s="274"/>
      <c r="G522" s="274"/>
      <c r="H522" s="274"/>
      <c r="I522" s="274"/>
      <c r="J522" s="274"/>
      <c r="K522" s="33"/>
      <c r="L522" s="33"/>
      <c r="M522" s="32"/>
      <c r="N522" s="32"/>
      <c r="O522" s="32"/>
      <c r="P522" s="33"/>
      <c r="Q522" s="32"/>
      <c r="R522" s="242"/>
      <c r="S522" s="32"/>
      <c r="T522" s="32"/>
      <c r="U522" s="252"/>
      <c r="V522" s="32"/>
      <c r="W522" s="33"/>
      <c r="X522" s="32"/>
      <c r="Y522" s="42"/>
      <c r="Z522" s="31"/>
      <c r="AA522" s="42"/>
      <c r="AB522" s="42"/>
      <c r="AC522" s="252"/>
      <c r="AD522" s="32"/>
      <c r="AE522" s="284"/>
      <c r="AF522" s="263"/>
      <c r="AG522" s="31"/>
      <c r="AH522" s="32"/>
      <c r="AI522" s="42"/>
      <c r="AJ522" s="42"/>
    </row>
    <row r="523" spans="1:36" x14ac:dyDescent="0.35">
      <c r="A523" s="274"/>
      <c r="B523" s="275"/>
      <c r="C523" s="276"/>
      <c r="D523" s="274"/>
      <c r="E523" s="274"/>
      <c r="F523" s="274"/>
      <c r="G523" s="274"/>
      <c r="H523" s="274"/>
      <c r="I523" s="274"/>
      <c r="J523" s="274"/>
      <c r="K523" s="33"/>
      <c r="L523" s="33"/>
      <c r="M523" s="32"/>
      <c r="N523" s="32"/>
      <c r="O523" s="32"/>
      <c r="P523" s="33"/>
      <c r="Q523" s="32"/>
      <c r="R523" s="242"/>
      <c r="S523" s="32"/>
      <c r="T523" s="32"/>
      <c r="U523" s="252"/>
      <c r="V523" s="32"/>
      <c r="W523" s="33"/>
      <c r="X523" s="32"/>
      <c r="Y523" s="42"/>
      <c r="Z523" s="31"/>
      <c r="AA523" s="42"/>
      <c r="AB523" s="42"/>
      <c r="AC523" s="252"/>
      <c r="AD523" s="32"/>
      <c r="AE523" s="284"/>
      <c r="AF523" s="263"/>
      <c r="AG523" s="31"/>
      <c r="AH523" s="32"/>
      <c r="AI523" s="42"/>
      <c r="AJ523" s="42"/>
    </row>
    <row r="524" spans="1:36" x14ac:dyDescent="0.35">
      <c r="A524" s="274"/>
      <c r="B524" s="275"/>
      <c r="C524" s="276"/>
      <c r="D524" s="274"/>
      <c r="E524" s="274"/>
      <c r="F524" s="274"/>
      <c r="G524" s="274"/>
      <c r="H524" s="274"/>
      <c r="I524" s="274"/>
      <c r="J524" s="274"/>
      <c r="K524" s="33"/>
      <c r="L524" s="33"/>
      <c r="M524" s="32"/>
      <c r="N524" s="32"/>
      <c r="O524" s="32"/>
      <c r="P524" s="33"/>
      <c r="Q524" s="32"/>
      <c r="R524" s="242"/>
      <c r="S524" s="32"/>
      <c r="T524" s="32"/>
      <c r="U524" s="252"/>
      <c r="V524" s="32"/>
      <c r="W524" s="33"/>
      <c r="X524" s="32"/>
      <c r="Y524" s="42"/>
      <c r="Z524" s="31"/>
      <c r="AA524" s="42"/>
      <c r="AB524" s="42"/>
      <c r="AC524" s="252"/>
      <c r="AD524" s="32"/>
      <c r="AE524" s="284"/>
      <c r="AF524" s="263"/>
      <c r="AG524" s="31"/>
      <c r="AH524" s="32"/>
      <c r="AI524" s="42"/>
      <c r="AJ524" s="42"/>
    </row>
    <row r="525" spans="1:36" x14ac:dyDescent="0.35">
      <c r="A525" s="274"/>
      <c r="B525" s="275"/>
      <c r="C525" s="276"/>
      <c r="D525" s="274"/>
      <c r="E525" s="274"/>
      <c r="F525" s="274"/>
      <c r="G525" s="274"/>
      <c r="H525" s="274"/>
      <c r="I525" s="274"/>
      <c r="J525" s="274"/>
      <c r="K525" s="33"/>
      <c r="L525" s="33"/>
      <c r="M525" s="32"/>
      <c r="N525" s="32"/>
      <c r="O525" s="32"/>
      <c r="P525" s="33"/>
      <c r="Q525" s="32"/>
      <c r="R525" s="242"/>
      <c r="S525" s="32"/>
      <c r="T525" s="32"/>
      <c r="U525" s="252"/>
      <c r="V525" s="32"/>
      <c r="W525" s="33"/>
      <c r="X525" s="32"/>
      <c r="Y525" s="42"/>
      <c r="Z525" s="31"/>
      <c r="AA525" s="42"/>
      <c r="AB525" s="42"/>
      <c r="AC525" s="252"/>
      <c r="AD525" s="32"/>
      <c r="AE525" s="284"/>
      <c r="AF525" s="263"/>
      <c r="AG525" s="31"/>
      <c r="AH525" s="32"/>
      <c r="AI525" s="42"/>
      <c r="AJ525" s="42"/>
    </row>
    <row r="526" spans="1:36" x14ac:dyDescent="0.35">
      <c r="A526" s="274"/>
      <c r="B526" s="275"/>
      <c r="C526" s="276"/>
      <c r="D526" s="274"/>
      <c r="E526" s="274"/>
      <c r="F526" s="274"/>
      <c r="G526" s="274"/>
      <c r="H526" s="274"/>
      <c r="I526" s="274"/>
      <c r="J526" s="274"/>
      <c r="K526" s="33"/>
      <c r="L526" s="33"/>
      <c r="M526" s="32"/>
      <c r="N526" s="32"/>
      <c r="O526" s="32"/>
      <c r="P526" s="33"/>
      <c r="Q526" s="32"/>
      <c r="R526" s="242"/>
      <c r="S526" s="32"/>
      <c r="T526" s="32"/>
      <c r="U526" s="252"/>
      <c r="V526" s="32"/>
      <c r="W526" s="33"/>
      <c r="X526" s="32"/>
      <c r="Y526" s="42"/>
      <c r="Z526" s="31"/>
      <c r="AA526" s="42"/>
      <c r="AB526" s="42"/>
      <c r="AC526" s="252"/>
      <c r="AD526" s="32"/>
      <c r="AE526" s="284"/>
      <c r="AF526" s="263"/>
      <c r="AG526" s="31"/>
      <c r="AH526" s="32"/>
      <c r="AI526" s="42"/>
      <c r="AJ526" s="42"/>
    </row>
    <row r="527" spans="1:36" x14ac:dyDescent="0.35">
      <c r="A527" s="274"/>
      <c r="B527" s="275"/>
      <c r="C527" s="276"/>
      <c r="D527" s="274"/>
      <c r="E527" s="274"/>
      <c r="F527" s="274"/>
      <c r="G527" s="274"/>
      <c r="H527" s="274"/>
      <c r="I527" s="274"/>
      <c r="J527" s="274"/>
      <c r="K527" s="33"/>
      <c r="L527" s="33"/>
      <c r="M527" s="32"/>
      <c r="N527" s="32"/>
      <c r="O527" s="32"/>
      <c r="P527" s="33"/>
      <c r="Q527" s="32"/>
      <c r="R527" s="242"/>
      <c r="S527" s="32"/>
      <c r="T527" s="32"/>
      <c r="U527" s="252"/>
      <c r="V527" s="32"/>
      <c r="W527" s="33"/>
      <c r="X527" s="32"/>
      <c r="Y527" s="42"/>
      <c r="Z527" s="31"/>
      <c r="AA527" s="42"/>
      <c r="AB527" s="42"/>
      <c r="AC527" s="252"/>
      <c r="AD527" s="32"/>
      <c r="AE527" s="284"/>
      <c r="AF527" s="263"/>
      <c r="AG527" s="31"/>
      <c r="AH527" s="32"/>
      <c r="AI527" s="42"/>
      <c r="AJ527" s="42"/>
    </row>
    <row r="528" spans="1:36" x14ac:dyDescent="0.35">
      <c r="A528" s="274"/>
      <c r="B528" s="275"/>
      <c r="C528" s="276"/>
      <c r="D528" s="274"/>
      <c r="E528" s="274"/>
      <c r="F528" s="274"/>
      <c r="G528" s="274"/>
      <c r="H528" s="274"/>
      <c r="I528" s="274"/>
      <c r="J528" s="274"/>
      <c r="K528" s="33"/>
      <c r="L528" s="33"/>
      <c r="M528" s="32"/>
      <c r="N528" s="32"/>
      <c r="O528" s="32"/>
      <c r="P528" s="33"/>
      <c r="Q528" s="32"/>
      <c r="R528" s="242"/>
      <c r="S528" s="32"/>
      <c r="T528" s="32"/>
      <c r="U528" s="252"/>
      <c r="V528" s="32"/>
      <c r="W528" s="33"/>
      <c r="X528" s="32"/>
      <c r="Y528" s="42"/>
      <c r="Z528" s="31"/>
      <c r="AA528" s="42"/>
      <c r="AB528" s="42"/>
      <c r="AC528" s="252"/>
      <c r="AD528" s="32"/>
      <c r="AE528" s="284"/>
      <c r="AF528" s="263"/>
      <c r="AG528" s="31"/>
      <c r="AH528" s="32"/>
      <c r="AI528" s="42"/>
      <c r="AJ528" s="42"/>
    </row>
    <row r="529" spans="1:36" x14ac:dyDescent="0.35">
      <c r="A529" s="274"/>
      <c r="B529" s="275"/>
      <c r="C529" s="276"/>
      <c r="D529" s="274"/>
      <c r="E529" s="274"/>
      <c r="F529" s="274"/>
      <c r="G529" s="274"/>
      <c r="H529" s="274"/>
      <c r="I529" s="274"/>
      <c r="J529" s="274"/>
      <c r="K529" s="33"/>
      <c r="L529" s="33"/>
      <c r="M529" s="32"/>
      <c r="N529" s="32"/>
      <c r="O529" s="32"/>
      <c r="P529" s="33"/>
      <c r="Q529" s="32"/>
      <c r="R529" s="242"/>
      <c r="S529" s="32"/>
      <c r="T529" s="32"/>
      <c r="U529" s="252"/>
      <c r="V529" s="32"/>
      <c r="W529" s="33"/>
      <c r="X529" s="32"/>
      <c r="Y529" s="42"/>
      <c r="Z529" s="31"/>
      <c r="AA529" s="42"/>
      <c r="AB529" s="42"/>
      <c r="AC529" s="252"/>
      <c r="AD529" s="32"/>
      <c r="AE529" s="284"/>
      <c r="AF529" s="263"/>
      <c r="AG529" s="31"/>
      <c r="AH529" s="32"/>
      <c r="AI529" s="42"/>
      <c r="AJ529" s="42"/>
    </row>
    <row r="530" spans="1:36" x14ac:dyDescent="0.35">
      <c r="A530" s="274"/>
      <c r="B530" s="275"/>
      <c r="C530" s="276"/>
      <c r="D530" s="274"/>
      <c r="E530" s="274"/>
      <c r="F530" s="274"/>
      <c r="G530" s="274"/>
      <c r="H530" s="274"/>
      <c r="I530" s="274"/>
      <c r="J530" s="274"/>
      <c r="K530" s="33"/>
      <c r="L530" s="33"/>
      <c r="M530" s="32"/>
      <c r="N530" s="32"/>
      <c r="O530" s="32"/>
      <c r="P530" s="33"/>
      <c r="Q530" s="32"/>
      <c r="R530" s="242"/>
      <c r="S530" s="32"/>
      <c r="T530" s="32"/>
      <c r="U530" s="252"/>
      <c r="V530" s="32"/>
      <c r="W530" s="33"/>
      <c r="X530" s="32"/>
      <c r="Y530" s="42"/>
      <c r="Z530" s="31"/>
      <c r="AA530" s="42"/>
      <c r="AB530" s="42"/>
      <c r="AC530" s="252"/>
      <c r="AD530" s="32"/>
      <c r="AE530" s="284"/>
      <c r="AF530" s="263"/>
      <c r="AG530" s="31"/>
      <c r="AH530" s="32"/>
      <c r="AI530" s="42"/>
      <c r="AJ530" s="42"/>
    </row>
    <row r="531" spans="1:36" x14ac:dyDescent="0.35">
      <c r="A531" s="274"/>
      <c r="B531" s="275"/>
      <c r="C531" s="276"/>
      <c r="D531" s="274"/>
      <c r="E531" s="274"/>
      <c r="F531" s="274"/>
      <c r="G531" s="274"/>
      <c r="H531" s="274"/>
      <c r="I531" s="274"/>
      <c r="J531" s="274"/>
      <c r="K531" s="33"/>
      <c r="L531" s="33"/>
      <c r="M531" s="32"/>
      <c r="N531" s="32"/>
      <c r="O531" s="32"/>
      <c r="P531" s="33"/>
      <c r="Q531" s="32"/>
      <c r="R531" s="242"/>
      <c r="S531" s="32"/>
      <c r="T531" s="32"/>
      <c r="U531" s="252"/>
      <c r="V531" s="32"/>
      <c r="W531" s="33"/>
      <c r="X531" s="32"/>
      <c r="Y531" s="42"/>
      <c r="Z531" s="31"/>
      <c r="AA531" s="42"/>
      <c r="AB531" s="42"/>
      <c r="AC531" s="252"/>
      <c r="AD531" s="32"/>
      <c r="AE531" s="284"/>
      <c r="AF531" s="263"/>
      <c r="AG531" s="31"/>
      <c r="AH531" s="32"/>
      <c r="AI531" s="42"/>
      <c r="AJ531" s="42"/>
    </row>
    <row r="532" spans="1:36" x14ac:dyDescent="0.35">
      <c r="A532" s="274"/>
      <c r="B532" s="275"/>
      <c r="C532" s="276"/>
      <c r="D532" s="274"/>
      <c r="E532" s="274"/>
      <c r="F532" s="274"/>
      <c r="G532" s="274"/>
      <c r="H532" s="274"/>
      <c r="I532" s="274"/>
      <c r="J532" s="274"/>
      <c r="K532" s="33"/>
      <c r="L532" s="33"/>
      <c r="M532" s="32"/>
      <c r="N532" s="32"/>
      <c r="O532" s="32"/>
      <c r="P532" s="33"/>
      <c r="Q532" s="32"/>
      <c r="R532" s="242"/>
      <c r="S532" s="32"/>
      <c r="T532" s="32"/>
      <c r="U532" s="252"/>
      <c r="V532" s="32"/>
      <c r="W532" s="33"/>
      <c r="X532" s="32"/>
      <c r="Y532" s="42"/>
      <c r="Z532" s="31"/>
      <c r="AA532" s="42"/>
      <c r="AB532" s="42"/>
      <c r="AC532" s="252"/>
      <c r="AD532" s="32"/>
      <c r="AE532" s="284"/>
      <c r="AF532" s="263"/>
      <c r="AG532" s="31"/>
      <c r="AH532" s="32"/>
      <c r="AI532" s="42"/>
      <c r="AJ532" s="42"/>
    </row>
    <row r="533" spans="1:36" x14ac:dyDescent="0.35">
      <c r="A533" s="274"/>
      <c r="B533" s="275"/>
      <c r="C533" s="276"/>
      <c r="D533" s="274"/>
      <c r="E533" s="274"/>
      <c r="F533" s="274"/>
      <c r="G533" s="274"/>
      <c r="H533" s="274"/>
      <c r="I533" s="274"/>
      <c r="J533" s="274"/>
      <c r="K533" s="33"/>
      <c r="L533" s="33"/>
      <c r="M533" s="32"/>
      <c r="N533" s="32"/>
      <c r="O533" s="32"/>
      <c r="P533" s="33"/>
      <c r="Q533" s="32"/>
      <c r="R533" s="242"/>
      <c r="S533" s="32"/>
      <c r="T533" s="32"/>
      <c r="U533" s="252"/>
      <c r="V533" s="32"/>
      <c r="W533" s="33"/>
      <c r="X533" s="32"/>
      <c r="Y533" s="42"/>
      <c r="Z533" s="31"/>
      <c r="AA533" s="42"/>
      <c r="AB533" s="42"/>
      <c r="AC533" s="252"/>
      <c r="AD533" s="32"/>
      <c r="AE533" s="284"/>
      <c r="AF533" s="263"/>
      <c r="AG533" s="31"/>
      <c r="AH533" s="32"/>
      <c r="AI533" s="42"/>
      <c r="AJ533" s="42"/>
    </row>
    <row r="534" spans="1:36" x14ac:dyDescent="0.35">
      <c r="A534" s="274"/>
      <c r="B534" s="275"/>
      <c r="C534" s="276"/>
      <c r="D534" s="274"/>
      <c r="E534" s="274"/>
      <c r="F534" s="274"/>
      <c r="G534" s="274"/>
      <c r="H534" s="274"/>
      <c r="I534" s="274"/>
      <c r="J534" s="274"/>
      <c r="K534" s="33"/>
      <c r="L534" s="33"/>
      <c r="M534" s="32"/>
      <c r="N534" s="32"/>
      <c r="O534" s="32"/>
      <c r="P534" s="33"/>
      <c r="Q534" s="32"/>
      <c r="R534" s="242"/>
      <c r="S534" s="32"/>
      <c r="T534" s="32"/>
      <c r="U534" s="252"/>
      <c r="V534" s="32"/>
      <c r="W534" s="33"/>
      <c r="X534" s="32"/>
      <c r="Y534" s="42"/>
      <c r="Z534" s="31"/>
      <c r="AA534" s="42"/>
      <c r="AB534" s="42"/>
      <c r="AC534" s="252"/>
      <c r="AD534" s="32"/>
      <c r="AE534" s="284"/>
      <c r="AF534" s="263"/>
      <c r="AG534" s="31"/>
      <c r="AH534" s="32"/>
      <c r="AI534" s="42"/>
      <c r="AJ534" s="42"/>
    </row>
    <row r="535" spans="1:36" x14ac:dyDescent="0.35">
      <c r="A535" s="274"/>
      <c r="B535" s="275"/>
      <c r="C535" s="276"/>
      <c r="D535" s="274"/>
      <c r="E535" s="274"/>
      <c r="F535" s="274"/>
      <c r="G535" s="274"/>
      <c r="H535" s="274"/>
      <c r="I535" s="274"/>
      <c r="J535" s="274"/>
      <c r="K535" s="33"/>
      <c r="L535" s="33"/>
      <c r="M535" s="32"/>
      <c r="N535" s="32"/>
      <c r="O535" s="32"/>
      <c r="P535" s="33"/>
      <c r="Q535" s="32"/>
      <c r="R535" s="242"/>
      <c r="S535" s="32"/>
      <c r="T535" s="32"/>
      <c r="U535" s="252"/>
      <c r="V535" s="32"/>
      <c r="W535" s="33"/>
      <c r="X535" s="32"/>
      <c r="Y535" s="42"/>
      <c r="Z535" s="31"/>
      <c r="AA535" s="42"/>
      <c r="AB535" s="42"/>
      <c r="AC535" s="252"/>
      <c r="AD535" s="32"/>
      <c r="AE535" s="284"/>
      <c r="AF535" s="263"/>
      <c r="AG535" s="31"/>
      <c r="AH535" s="32"/>
      <c r="AI535" s="42"/>
      <c r="AJ535" s="42"/>
    </row>
    <row r="536" spans="1:36" x14ac:dyDescent="0.35">
      <c r="A536" s="274"/>
      <c r="B536" s="275"/>
      <c r="C536" s="276"/>
      <c r="D536" s="274"/>
      <c r="E536" s="274"/>
      <c r="F536" s="274"/>
      <c r="G536" s="274"/>
      <c r="H536" s="274"/>
      <c r="I536" s="274"/>
      <c r="J536" s="274"/>
      <c r="K536" s="33"/>
      <c r="L536" s="33"/>
      <c r="M536" s="32"/>
      <c r="N536" s="32"/>
      <c r="O536" s="32"/>
      <c r="P536" s="33"/>
      <c r="Q536" s="32"/>
      <c r="R536" s="242"/>
      <c r="S536" s="32"/>
      <c r="T536" s="32"/>
      <c r="U536" s="252"/>
      <c r="V536" s="32"/>
      <c r="W536" s="33"/>
      <c r="X536" s="32"/>
      <c r="Y536" s="42"/>
      <c r="Z536" s="31"/>
      <c r="AA536" s="42"/>
      <c r="AB536" s="42"/>
      <c r="AC536" s="252"/>
      <c r="AD536" s="32"/>
      <c r="AE536" s="284"/>
      <c r="AF536" s="263"/>
      <c r="AG536" s="31"/>
      <c r="AH536" s="32"/>
      <c r="AI536" s="42"/>
      <c r="AJ536" s="42"/>
    </row>
    <row r="537" spans="1:36" x14ac:dyDescent="0.35">
      <c r="A537" s="274"/>
      <c r="B537" s="275"/>
      <c r="C537" s="276"/>
      <c r="D537" s="274"/>
      <c r="E537" s="274"/>
      <c r="F537" s="274"/>
      <c r="G537" s="274"/>
      <c r="H537" s="274"/>
      <c r="I537" s="274"/>
      <c r="J537" s="274"/>
      <c r="K537" s="33"/>
      <c r="L537" s="33"/>
      <c r="M537" s="32"/>
      <c r="N537" s="32"/>
      <c r="O537" s="32"/>
      <c r="P537" s="33"/>
      <c r="Q537" s="32"/>
      <c r="R537" s="242"/>
      <c r="S537" s="32"/>
      <c r="T537" s="32"/>
      <c r="U537" s="252"/>
      <c r="V537" s="32"/>
      <c r="W537" s="33"/>
      <c r="X537" s="32"/>
      <c r="Y537" s="42"/>
      <c r="Z537" s="31"/>
      <c r="AA537" s="42"/>
      <c r="AB537" s="42"/>
      <c r="AC537" s="252"/>
      <c r="AD537" s="32"/>
      <c r="AE537" s="284"/>
      <c r="AF537" s="263"/>
      <c r="AG537" s="31"/>
      <c r="AH537" s="32"/>
      <c r="AI537" s="42"/>
      <c r="AJ537" s="42"/>
    </row>
    <row r="538" spans="1:36" x14ac:dyDescent="0.35">
      <c r="A538" s="274"/>
      <c r="B538" s="275"/>
      <c r="C538" s="276"/>
      <c r="D538" s="274"/>
      <c r="E538" s="274"/>
      <c r="F538" s="274"/>
      <c r="G538" s="274"/>
      <c r="H538" s="274"/>
      <c r="I538" s="274"/>
      <c r="J538" s="274"/>
      <c r="K538" s="33"/>
      <c r="L538" s="33"/>
      <c r="M538" s="32"/>
      <c r="N538" s="32"/>
      <c r="O538" s="32"/>
      <c r="P538" s="33"/>
      <c r="Q538" s="32"/>
      <c r="R538" s="242"/>
      <c r="S538" s="32"/>
      <c r="T538" s="32"/>
      <c r="U538" s="252"/>
      <c r="V538" s="32"/>
      <c r="W538" s="33"/>
      <c r="X538" s="32"/>
      <c r="Y538" s="42"/>
      <c r="Z538" s="31"/>
      <c r="AA538" s="42"/>
      <c r="AB538" s="42"/>
      <c r="AC538" s="252"/>
      <c r="AD538" s="32"/>
      <c r="AE538" s="284"/>
      <c r="AF538" s="263"/>
      <c r="AG538" s="31"/>
      <c r="AH538" s="32"/>
      <c r="AI538" s="42"/>
      <c r="AJ538" s="42"/>
    </row>
    <row r="539" spans="1:36" x14ac:dyDescent="0.35">
      <c r="A539" s="274"/>
      <c r="B539" s="275"/>
      <c r="C539" s="276"/>
      <c r="D539" s="274"/>
      <c r="E539" s="274"/>
      <c r="F539" s="274"/>
      <c r="G539" s="274"/>
      <c r="H539" s="274"/>
      <c r="I539" s="274"/>
      <c r="J539" s="274"/>
      <c r="K539" s="33"/>
      <c r="L539" s="33"/>
      <c r="M539" s="32"/>
      <c r="N539" s="32"/>
      <c r="O539" s="32"/>
      <c r="P539" s="33"/>
      <c r="Q539" s="32"/>
      <c r="R539" s="242"/>
      <c r="S539" s="32"/>
      <c r="T539" s="32"/>
      <c r="U539" s="252"/>
      <c r="V539" s="32"/>
      <c r="W539" s="33"/>
      <c r="X539" s="32"/>
      <c r="Y539" s="42"/>
      <c r="Z539" s="31"/>
      <c r="AA539" s="42"/>
      <c r="AB539" s="42"/>
      <c r="AC539" s="252"/>
      <c r="AD539" s="32"/>
      <c r="AE539" s="284"/>
      <c r="AF539" s="263"/>
      <c r="AG539" s="31"/>
      <c r="AH539" s="32"/>
      <c r="AI539" s="42"/>
      <c r="AJ539" s="42"/>
    </row>
    <row r="540" spans="1:36" x14ac:dyDescent="0.35">
      <c r="A540" s="274"/>
      <c r="B540" s="275"/>
      <c r="C540" s="276"/>
      <c r="D540" s="274"/>
      <c r="E540" s="274"/>
      <c r="F540" s="274"/>
      <c r="G540" s="274"/>
      <c r="H540" s="274"/>
      <c r="I540" s="274"/>
      <c r="J540" s="274"/>
      <c r="K540" s="33"/>
      <c r="L540" s="33"/>
      <c r="M540" s="32"/>
      <c r="N540" s="32"/>
      <c r="O540" s="32"/>
      <c r="P540" s="33"/>
      <c r="Q540" s="32"/>
      <c r="R540" s="242"/>
      <c r="S540" s="32"/>
      <c r="T540" s="32"/>
      <c r="U540" s="252"/>
      <c r="V540" s="32"/>
      <c r="W540" s="33"/>
      <c r="X540" s="32"/>
      <c r="Y540" s="42"/>
      <c r="Z540" s="31"/>
      <c r="AA540" s="42"/>
      <c r="AB540" s="42"/>
      <c r="AC540" s="252"/>
      <c r="AD540" s="32"/>
      <c r="AE540" s="284"/>
      <c r="AF540" s="263"/>
      <c r="AG540" s="31"/>
      <c r="AH540" s="32"/>
      <c r="AI540" s="42"/>
      <c r="AJ540" s="42"/>
    </row>
    <row r="541" spans="1:36" x14ac:dyDescent="0.35">
      <c r="A541" s="274"/>
      <c r="B541" s="275"/>
      <c r="C541" s="276"/>
      <c r="D541" s="274"/>
      <c r="E541" s="274"/>
      <c r="F541" s="274"/>
      <c r="G541" s="274"/>
      <c r="H541" s="274"/>
      <c r="I541" s="274"/>
      <c r="J541" s="274"/>
      <c r="K541" s="33"/>
      <c r="L541" s="33"/>
      <c r="M541" s="32"/>
      <c r="N541" s="32"/>
      <c r="O541" s="32"/>
      <c r="P541" s="33"/>
      <c r="Q541" s="32"/>
      <c r="R541" s="242"/>
      <c r="S541" s="32"/>
      <c r="T541" s="32"/>
      <c r="U541" s="252"/>
      <c r="V541" s="32"/>
      <c r="W541" s="33"/>
      <c r="X541" s="32"/>
      <c r="Y541" s="42"/>
      <c r="Z541" s="31"/>
      <c r="AA541" s="42"/>
      <c r="AB541" s="42"/>
      <c r="AC541" s="252"/>
      <c r="AD541" s="32"/>
      <c r="AE541" s="284"/>
      <c r="AF541" s="263"/>
      <c r="AG541" s="31"/>
      <c r="AH541" s="32"/>
      <c r="AI541" s="42"/>
      <c r="AJ541" s="42"/>
    </row>
    <row r="542" spans="1:36" x14ac:dyDescent="0.35">
      <c r="A542" s="274"/>
      <c r="B542" s="275"/>
      <c r="C542" s="276"/>
      <c r="D542" s="274"/>
      <c r="E542" s="274"/>
      <c r="F542" s="274"/>
      <c r="G542" s="274"/>
      <c r="H542" s="274"/>
      <c r="I542" s="274"/>
      <c r="J542" s="274"/>
      <c r="K542" s="33"/>
      <c r="L542" s="33"/>
      <c r="M542" s="32"/>
      <c r="N542" s="32"/>
      <c r="O542" s="32"/>
      <c r="P542" s="33"/>
      <c r="Q542" s="32"/>
      <c r="R542" s="242"/>
      <c r="S542" s="32"/>
      <c r="T542" s="32"/>
      <c r="U542" s="252"/>
      <c r="V542" s="32"/>
      <c r="W542" s="33"/>
      <c r="X542" s="32"/>
      <c r="Y542" s="42"/>
      <c r="Z542" s="31"/>
      <c r="AA542" s="42"/>
      <c r="AB542" s="42"/>
      <c r="AC542" s="252"/>
      <c r="AD542" s="32"/>
      <c r="AE542" s="284"/>
      <c r="AF542" s="263"/>
      <c r="AG542" s="31"/>
      <c r="AH542" s="32"/>
      <c r="AI542" s="42"/>
      <c r="AJ542" s="42"/>
    </row>
    <row r="543" spans="1:36" x14ac:dyDescent="0.35">
      <c r="A543" s="274"/>
      <c r="B543" s="275"/>
      <c r="C543" s="276"/>
      <c r="D543" s="274"/>
      <c r="E543" s="274"/>
      <c r="F543" s="274"/>
      <c r="G543" s="274"/>
      <c r="H543" s="274"/>
      <c r="I543" s="274"/>
      <c r="J543" s="274"/>
      <c r="K543" s="33"/>
      <c r="L543" s="33"/>
      <c r="M543" s="32"/>
      <c r="N543" s="32"/>
      <c r="O543" s="32"/>
      <c r="P543" s="33"/>
      <c r="Q543" s="32"/>
      <c r="R543" s="242"/>
      <c r="S543" s="32"/>
      <c r="T543" s="32"/>
      <c r="U543" s="252"/>
      <c r="V543" s="32"/>
      <c r="W543" s="33"/>
      <c r="X543" s="32"/>
      <c r="Y543" s="42"/>
      <c r="Z543" s="31"/>
      <c r="AA543" s="42"/>
      <c r="AB543" s="42"/>
      <c r="AC543" s="252"/>
      <c r="AD543" s="32"/>
      <c r="AE543" s="284"/>
      <c r="AF543" s="263"/>
      <c r="AG543" s="31"/>
      <c r="AH543" s="32"/>
      <c r="AI543" s="42"/>
      <c r="AJ543" s="42"/>
    </row>
    <row r="544" spans="1:36" x14ac:dyDescent="0.35">
      <c r="A544" s="274"/>
      <c r="B544" s="275"/>
      <c r="C544" s="276"/>
      <c r="D544" s="274"/>
      <c r="E544" s="274"/>
      <c r="F544" s="274"/>
      <c r="G544" s="274"/>
      <c r="H544" s="274"/>
      <c r="I544" s="274"/>
      <c r="J544" s="274"/>
      <c r="K544" s="33"/>
      <c r="L544" s="33"/>
      <c r="M544" s="32"/>
      <c r="N544" s="32"/>
      <c r="O544" s="32"/>
      <c r="P544" s="33"/>
      <c r="Q544" s="32"/>
      <c r="R544" s="242"/>
      <c r="S544" s="32"/>
      <c r="T544" s="32"/>
      <c r="U544" s="252"/>
      <c r="V544" s="32"/>
      <c r="W544" s="33"/>
      <c r="X544" s="32"/>
      <c r="Y544" s="42"/>
      <c r="Z544" s="31"/>
      <c r="AA544" s="42"/>
      <c r="AB544" s="42"/>
      <c r="AC544" s="252"/>
      <c r="AD544" s="32"/>
      <c r="AE544" s="284"/>
      <c r="AF544" s="263"/>
      <c r="AG544" s="31"/>
      <c r="AH544" s="32"/>
      <c r="AI544" s="42"/>
      <c r="AJ544" s="42"/>
    </row>
    <row r="545" spans="1:36" x14ac:dyDescent="0.35">
      <c r="A545" s="274"/>
      <c r="B545" s="275"/>
      <c r="C545" s="276"/>
      <c r="D545" s="274"/>
      <c r="E545" s="274"/>
      <c r="F545" s="274"/>
      <c r="G545" s="274"/>
      <c r="H545" s="274"/>
      <c r="I545" s="274"/>
      <c r="J545" s="274"/>
      <c r="K545" s="33"/>
      <c r="L545" s="33"/>
      <c r="M545" s="32"/>
      <c r="N545" s="32"/>
      <c r="O545" s="32"/>
      <c r="P545" s="33"/>
      <c r="Q545" s="32"/>
      <c r="R545" s="242"/>
      <c r="S545" s="32"/>
      <c r="T545" s="32"/>
      <c r="U545" s="252"/>
      <c r="V545" s="32"/>
      <c r="W545" s="33"/>
      <c r="X545" s="32"/>
      <c r="Y545" s="42"/>
      <c r="Z545" s="31"/>
      <c r="AA545" s="42"/>
      <c r="AB545" s="42"/>
      <c r="AC545" s="252"/>
      <c r="AD545" s="32"/>
      <c r="AE545" s="284"/>
      <c r="AF545" s="263"/>
      <c r="AG545" s="31"/>
      <c r="AH545" s="32"/>
      <c r="AI545" s="42"/>
      <c r="AJ545" s="42"/>
    </row>
    <row r="546" spans="1:36" x14ac:dyDescent="0.35">
      <c r="A546" s="274"/>
      <c r="B546" s="275"/>
      <c r="C546" s="276"/>
      <c r="D546" s="274"/>
      <c r="E546" s="274"/>
      <c r="F546" s="274"/>
      <c r="G546" s="274"/>
      <c r="H546" s="274"/>
      <c r="I546" s="274"/>
      <c r="J546" s="274"/>
      <c r="K546" s="33"/>
      <c r="L546" s="33"/>
      <c r="M546" s="32"/>
      <c r="N546" s="32"/>
      <c r="O546" s="32"/>
      <c r="P546" s="33"/>
      <c r="Q546" s="32"/>
      <c r="R546" s="242"/>
      <c r="S546" s="32"/>
      <c r="T546" s="32"/>
      <c r="U546" s="252"/>
      <c r="V546" s="32"/>
      <c r="W546" s="33"/>
      <c r="X546" s="32"/>
      <c r="Y546" s="42"/>
      <c r="Z546" s="31"/>
      <c r="AA546" s="42"/>
      <c r="AB546" s="42"/>
      <c r="AC546" s="252"/>
      <c r="AD546" s="32"/>
      <c r="AE546" s="284"/>
      <c r="AF546" s="263"/>
      <c r="AG546" s="31"/>
      <c r="AH546" s="32"/>
      <c r="AI546" s="42"/>
      <c r="AJ546" s="42"/>
    </row>
    <row r="547" spans="1:36" x14ac:dyDescent="0.35">
      <c r="A547" s="274"/>
      <c r="B547" s="275"/>
      <c r="C547" s="276"/>
      <c r="D547" s="274"/>
      <c r="E547" s="274"/>
      <c r="F547" s="274"/>
      <c r="G547" s="274"/>
      <c r="H547" s="274"/>
      <c r="I547" s="274"/>
      <c r="J547" s="274"/>
      <c r="K547" s="33"/>
      <c r="L547" s="33"/>
      <c r="M547" s="32"/>
      <c r="N547" s="32"/>
      <c r="O547" s="32"/>
      <c r="P547" s="33"/>
      <c r="Q547" s="32"/>
      <c r="R547" s="242"/>
      <c r="S547" s="32"/>
      <c r="T547" s="32"/>
      <c r="U547" s="252"/>
      <c r="V547" s="32"/>
      <c r="W547" s="33"/>
      <c r="X547" s="32"/>
      <c r="Y547" s="42"/>
      <c r="Z547" s="31"/>
      <c r="AA547" s="42"/>
      <c r="AB547" s="42"/>
      <c r="AC547" s="252"/>
      <c r="AD547" s="32"/>
      <c r="AE547" s="284"/>
      <c r="AF547" s="263"/>
      <c r="AG547" s="31"/>
      <c r="AH547" s="32"/>
      <c r="AI547" s="42"/>
      <c r="AJ547" s="42"/>
    </row>
    <row r="548" spans="1:36" x14ac:dyDescent="0.35">
      <c r="A548" s="274"/>
      <c r="B548" s="275"/>
      <c r="C548" s="276"/>
      <c r="D548" s="274"/>
      <c r="E548" s="274"/>
      <c r="F548" s="274"/>
      <c r="G548" s="274"/>
      <c r="H548" s="274"/>
      <c r="I548" s="274"/>
      <c r="J548" s="274"/>
      <c r="K548" s="33"/>
      <c r="L548" s="33"/>
      <c r="M548" s="32"/>
      <c r="N548" s="32"/>
      <c r="O548" s="32"/>
      <c r="P548" s="33"/>
      <c r="Q548" s="32"/>
      <c r="R548" s="242"/>
      <c r="S548" s="32"/>
      <c r="T548" s="32"/>
      <c r="U548" s="252"/>
      <c r="V548" s="32"/>
      <c r="W548" s="33"/>
      <c r="X548" s="32"/>
      <c r="Y548" s="42"/>
      <c r="Z548" s="31"/>
      <c r="AA548" s="42"/>
      <c r="AB548" s="42"/>
      <c r="AC548" s="252"/>
      <c r="AD548" s="32"/>
      <c r="AE548" s="284"/>
      <c r="AF548" s="263"/>
      <c r="AG548" s="31"/>
      <c r="AH548" s="32"/>
      <c r="AI548" s="42"/>
      <c r="AJ548" s="42"/>
    </row>
    <row r="549" spans="1:36" x14ac:dyDescent="0.35">
      <c r="A549" s="274"/>
      <c r="B549" s="275"/>
      <c r="C549" s="276"/>
      <c r="D549" s="274"/>
      <c r="E549" s="274"/>
      <c r="F549" s="274"/>
      <c r="G549" s="274"/>
      <c r="H549" s="274"/>
      <c r="I549" s="274"/>
      <c r="J549" s="274"/>
      <c r="K549" s="33"/>
      <c r="L549" s="33"/>
      <c r="M549" s="32"/>
      <c r="N549" s="32"/>
      <c r="O549" s="32"/>
      <c r="P549" s="33"/>
      <c r="Q549" s="32"/>
      <c r="R549" s="242"/>
      <c r="S549" s="32"/>
      <c r="T549" s="32"/>
      <c r="U549" s="252"/>
      <c r="V549" s="32"/>
      <c r="W549" s="33"/>
      <c r="X549" s="32"/>
      <c r="Y549" s="42"/>
      <c r="Z549" s="31"/>
      <c r="AA549" s="42"/>
      <c r="AB549" s="42"/>
      <c r="AC549" s="252"/>
      <c r="AD549" s="32"/>
      <c r="AE549" s="284"/>
      <c r="AF549" s="263"/>
      <c r="AG549" s="31"/>
      <c r="AH549" s="32"/>
      <c r="AI549" s="42"/>
      <c r="AJ549" s="42"/>
    </row>
    <row r="550" spans="1:36" x14ac:dyDescent="0.35">
      <c r="A550" s="274"/>
      <c r="B550" s="275"/>
      <c r="C550" s="276"/>
      <c r="D550" s="274"/>
      <c r="E550" s="274"/>
      <c r="F550" s="274"/>
      <c r="G550" s="274"/>
      <c r="H550" s="274"/>
      <c r="I550" s="274"/>
      <c r="J550" s="274"/>
      <c r="K550" s="33"/>
      <c r="L550" s="33"/>
      <c r="M550" s="32"/>
      <c r="N550" s="32"/>
      <c r="O550" s="32"/>
      <c r="P550" s="33"/>
      <c r="Q550" s="32"/>
      <c r="R550" s="242"/>
      <c r="S550" s="32"/>
      <c r="T550" s="32"/>
      <c r="U550" s="252"/>
      <c r="V550" s="32"/>
      <c r="W550" s="33"/>
      <c r="X550" s="32"/>
      <c r="Y550" s="42"/>
      <c r="Z550" s="31"/>
      <c r="AA550" s="42"/>
      <c r="AB550" s="42"/>
      <c r="AC550" s="252"/>
      <c r="AD550" s="32"/>
      <c r="AE550" s="284"/>
      <c r="AF550" s="263"/>
      <c r="AG550" s="31"/>
      <c r="AH550" s="32"/>
      <c r="AI550" s="42"/>
      <c r="AJ550" s="42"/>
    </row>
    <row r="551" spans="1:36" x14ac:dyDescent="0.35">
      <c r="A551" s="274"/>
      <c r="B551" s="275"/>
      <c r="C551" s="276"/>
      <c r="D551" s="274"/>
      <c r="E551" s="274"/>
      <c r="F551" s="274"/>
      <c r="G551" s="274"/>
      <c r="H551" s="274"/>
      <c r="I551" s="274"/>
      <c r="J551" s="274"/>
      <c r="K551" s="33"/>
      <c r="L551" s="33"/>
      <c r="M551" s="32"/>
      <c r="N551" s="32"/>
      <c r="O551" s="32"/>
      <c r="P551" s="33"/>
      <c r="Q551" s="32"/>
      <c r="R551" s="242"/>
      <c r="S551" s="32"/>
      <c r="T551" s="32"/>
      <c r="U551" s="252"/>
      <c r="V551" s="32"/>
      <c r="W551" s="33"/>
      <c r="X551" s="32"/>
      <c r="Y551" s="42"/>
      <c r="Z551" s="31"/>
      <c r="AA551" s="42"/>
      <c r="AB551" s="42"/>
      <c r="AC551" s="252"/>
      <c r="AD551" s="32"/>
      <c r="AE551" s="284"/>
      <c r="AF551" s="263"/>
      <c r="AG551" s="31"/>
      <c r="AH551" s="32"/>
      <c r="AI551" s="42"/>
      <c r="AJ551" s="42"/>
    </row>
    <row r="552" spans="1:36" x14ac:dyDescent="0.35">
      <c r="A552" s="274"/>
      <c r="B552" s="275"/>
      <c r="C552" s="276"/>
      <c r="D552" s="274"/>
      <c r="E552" s="274"/>
      <c r="F552" s="274"/>
      <c r="G552" s="274"/>
      <c r="H552" s="274"/>
      <c r="I552" s="274"/>
      <c r="J552" s="274"/>
      <c r="K552" s="33"/>
      <c r="L552" s="33"/>
      <c r="M552" s="32"/>
      <c r="N552" s="32"/>
      <c r="O552" s="32"/>
      <c r="P552" s="33"/>
      <c r="Q552" s="32"/>
      <c r="R552" s="242"/>
      <c r="S552" s="32"/>
      <c r="T552" s="32"/>
      <c r="U552" s="252"/>
      <c r="V552" s="32"/>
      <c r="W552" s="33"/>
      <c r="X552" s="32"/>
      <c r="Y552" s="42"/>
      <c r="Z552" s="31"/>
      <c r="AA552" s="42"/>
      <c r="AB552" s="42"/>
      <c r="AC552" s="252"/>
      <c r="AD552" s="32"/>
      <c r="AE552" s="284"/>
      <c r="AF552" s="263"/>
      <c r="AG552" s="31"/>
      <c r="AH552" s="32"/>
      <c r="AI552" s="42"/>
      <c r="AJ552" s="42"/>
    </row>
    <row r="553" spans="1:36" x14ac:dyDescent="0.35">
      <c r="A553" s="274"/>
      <c r="B553" s="275"/>
      <c r="C553" s="276"/>
      <c r="D553" s="274"/>
      <c r="E553" s="274"/>
      <c r="F553" s="274"/>
      <c r="G553" s="274"/>
      <c r="H553" s="274"/>
      <c r="I553" s="274"/>
      <c r="J553" s="274"/>
      <c r="K553" s="33"/>
      <c r="L553" s="33"/>
      <c r="M553" s="32"/>
      <c r="N553" s="32"/>
      <c r="O553" s="32"/>
      <c r="P553" s="33"/>
      <c r="Q553" s="32"/>
      <c r="R553" s="242"/>
      <c r="S553" s="32"/>
      <c r="T553" s="32"/>
      <c r="U553" s="252"/>
      <c r="V553" s="32"/>
      <c r="W553" s="33"/>
      <c r="X553" s="32"/>
      <c r="Y553" s="42"/>
      <c r="Z553" s="31"/>
      <c r="AA553" s="42"/>
      <c r="AB553" s="42"/>
      <c r="AC553" s="252"/>
      <c r="AD553" s="32"/>
      <c r="AE553" s="284"/>
      <c r="AF553" s="263"/>
      <c r="AG553" s="31"/>
      <c r="AH553" s="32"/>
      <c r="AI553" s="42"/>
      <c r="AJ553" s="42"/>
    </row>
    <row r="554" spans="1:36" x14ac:dyDescent="0.35">
      <c r="A554" s="274"/>
      <c r="B554" s="275"/>
      <c r="C554" s="276"/>
      <c r="D554" s="274"/>
      <c r="E554" s="274"/>
      <c r="F554" s="274"/>
      <c r="G554" s="274"/>
      <c r="H554" s="274"/>
      <c r="I554" s="274"/>
      <c r="J554" s="274"/>
      <c r="K554" s="33"/>
      <c r="L554" s="33"/>
      <c r="M554" s="32"/>
      <c r="N554" s="32"/>
      <c r="O554" s="32"/>
      <c r="P554" s="33"/>
      <c r="Q554" s="32"/>
      <c r="R554" s="242"/>
      <c r="S554" s="32"/>
      <c r="T554" s="32"/>
      <c r="U554" s="252"/>
      <c r="V554" s="32"/>
      <c r="W554" s="33"/>
      <c r="X554" s="32"/>
      <c r="Y554" s="42"/>
      <c r="Z554" s="31"/>
      <c r="AA554" s="42"/>
      <c r="AB554" s="42"/>
      <c r="AC554" s="252"/>
      <c r="AD554" s="32"/>
      <c r="AE554" s="284"/>
      <c r="AF554" s="263"/>
      <c r="AG554" s="31"/>
      <c r="AH554" s="32"/>
      <c r="AI554" s="42"/>
      <c r="AJ554" s="42"/>
    </row>
    <row r="555" spans="1:36" x14ac:dyDescent="0.35">
      <c r="A555" s="274"/>
      <c r="B555" s="275"/>
      <c r="C555" s="276"/>
      <c r="D555" s="274"/>
      <c r="E555" s="274"/>
      <c r="F555" s="274"/>
      <c r="G555" s="274"/>
      <c r="H555" s="274"/>
      <c r="I555" s="274"/>
      <c r="J555" s="274"/>
      <c r="K555" s="33"/>
      <c r="L555" s="33"/>
      <c r="M555" s="32"/>
      <c r="N555" s="32"/>
      <c r="O555" s="32"/>
      <c r="P555" s="33"/>
      <c r="Q555" s="32"/>
      <c r="R555" s="242"/>
      <c r="S555" s="32"/>
      <c r="T555" s="32"/>
      <c r="U555" s="252"/>
      <c r="V555" s="32"/>
      <c r="W555" s="33"/>
      <c r="X555" s="32"/>
      <c r="Y555" s="42"/>
      <c r="Z555" s="31"/>
      <c r="AA555" s="42"/>
      <c r="AB555" s="42"/>
      <c r="AC555" s="252"/>
      <c r="AD555" s="32"/>
      <c r="AE555" s="284"/>
      <c r="AF555" s="263"/>
      <c r="AG555" s="31"/>
      <c r="AH555" s="32"/>
      <c r="AI555" s="42"/>
      <c r="AJ555" s="42"/>
    </row>
    <row r="556" spans="1:36" x14ac:dyDescent="0.35">
      <c r="A556" s="274"/>
      <c r="B556" s="275"/>
      <c r="C556" s="276"/>
      <c r="D556" s="274"/>
      <c r="E556" s="274"/>
      <c r="F556" s="274"/>
      <c r="G556" s="274"/>
      <c r="H556" s="274"/>
      <c r="I556" s="274"/>
      <c r="J556" s="274"/>
      <c r="K556" s="33"/>
      <c r="L556" s="33"/>
      <c r="M556" s="32"/>
      <c r="N556" s="32"/>
      <c r="O556" s="32"/>
      <c r="P556" s="33"/>
      <c r="Q556" s="32"/>
      <c r="R556" s="242"/>
      <c r="S556" s="32"/>
      <c r="T556" s="32"/>
      <c r="U556" s="252"/>
      <c r="V556" s="32"/>
      <c r="W556" s="33"/>
      <c r="X556" s="32"/>
      <c r="Y556" s="42"/>
      <c r="Z556" s="31"/>
      <c r="AA556" s="42"/>
      <c r="AB556" s="42"/>
      <c r="AC556" s="252"/>
      <c r="AD556" s="32"/>
      <c r="AE556" s="284"/>
      <c r="AF556" s="263"/>
      <c r="AG556" s="31"/>
      <c r="AH556" s="32"/>
      <c r="AI556" s="42"/>
      <c r="AJ556" s="42"/>
    </row>
    <row r="557" spans="1:36" x14ac:dyDescent="0.35">
      <c r="A557" s="274"/>
      <c r="B557" s="275"/>
      <c r="C557" s="276"/>
      <c r="D557" s="274"/>
      <c r="E557" s="274"/>
      <c r="F557" s="274"/>
      <c r="G557" s="274"/>
      <c r="H557" s="274"/>
      <c r="I557" s="274"/>
      <c r="J557" s="274"/>
      <c r="K557" s="33"/>
      <c r="L557" s="33"/>
      <c r="M557" s="32"/>
      <c r="N557" s="32"/>
      <c r="O557" s="32"/>
      <c r="P557" s="33"/>
      <c r="Q557" s="32"/>
      <c r="R557" s="242"/>
      <c r="S557" s="32"/>
      <c r="T557" s="32"/>
      <c r="U557" s="252"/>
      <c r="V557" s="32"/>
      <c r="W557" s="33"/>
      <c r="X557" s="32"/>
      <c r="Y557" s="42"/>
      <c r="Z557" s="31"/>
      <c r="AA557" s="42"/>
      <c r="AB557" s="42"/>
      <c r="AC557" s="252"/>
      <c r="AD557" s="32"/>
      <c r="AE557" s="284"/>
      <c r="AF557" s="263"/>
      <c r="AG557" s="31"/>
      <c r="AH557" s="32"/>
      <c r="AI557" s="42"/>
      <c r="AJ557" s="42"/>
    </row>
    <row r="558" spans="1:36" x14ac:dyDescent="0.35">
      <c r="A558" s="274"/>
      <c r="B558" s="275"/>
      <c r="C558" s="276"/>
      <c r="D558" s="274"/>
      <c r="E558" s="274"/>
      <c r="F558" s="274"/>
      <c r="G558" s="274"/>
      <c r="H558" s="274"/>
      <c r="I558" s="274"/>
      <c r="J558" s="274"/>
      <c r="K558" s="33"/>
      <c r="L558" s="33"/>
      <c r="M558" s="32"/>
      <c r="N558" s="32"/>
      <c r="O558" s="32"/>
      <c r="P558" s="33"/>
      <c r="Q558" s="32"/>
      <c r="R558" s="242"/>
      <c r="S558" s="32"/>
      <c r="T558" s="32"/>
      <c r="U558" s="252"/>
      <c r="V558" s="32"/>
      <c r="W558" s="33"/>
      <c r="X558" s="32"/>
      <c r="Y558" s="42"/>
      <c r="Z558" s="31"/>
      <c r="AA558" s="42"/>
      <c r="AB558" s="42"/>
      <c r="AC558" s="252"/>
      <c r="AD558" s="32"/>
      <c r="AE558" s="284"/>
      <c r="AF558" s="263"/>
      <c r="AG558" s="31"/>
      <c r="AH558" s="32"/>
      <c r="AI558" s="42"/>
      <c r="AJ558" s="42"/>
    </row>
    <row r="559" spans="1:36" x14ac:dyDescent="0.35">
      <c r="A559" s="274"/>
      <c r="B559" s="275"/>
      <c r="C559" s="276"/>
      <c r="D559" s="274"/>
      <c r="E559" s="274"/>
      <c r="F559" s="274"/>
      <c r="G559" s="274"/>
      <c r="H559" s="274"/>
      <c r="I559" s="274"/>
      <c r="J559" s="274"/>
      <c r="K559" s="33"/>
      <c r="L559" s="33"/>
      <c r="M559" s="32"/>
      <c r="N559" s="32"/>
      <c r="O559" s="32"/>
      <c r="P559" s="33"/>
      <c r="Q559" s="32"/>
      <c r="R559" s="242"/>
      <c r="S559" s="32"/>
      <c r="T559" s="32"/>
      <c r="U559" s="252"/>
      <c r="V559" s="32"/>
      <c r="W559" s="33"/>
      <c r="X559" s="32"/>
      <c r="Y559" s="42"/>
      <c r="Z559" s="31"/>
      <c r="AA559" s="42"/>
      <c r="AB559" s="42"/>
      <c r="AC559" s="252"/>
      <c r="AD559" s="32"/>
      <c r="AE559" s="284"/>
      <c r="AF559" s="263"/>
      <c r="AG559" s="31"/>
      <c r="AH559" s="32"/>
      <c r="AI559" s="42"/>
      <c r="AJ559" s="42"/>
    </row>
    <row r="560" spans="1:36" x14ac:dyDescent="0.35">
      <c r="A560" s="274"/>
      <c r="B560" s="275"/>
      <c r="C560" s="276"/>
      <c r="D560" s="274"/>
      <c r="E560" s="274"/>
      <c r="F560" s="274"/>
      <c r="G560" s="274"/>
      <c r="H560" s="274"/>
      <c r="I560" s="274"/>
      <c r="J560" s="274"/>
      <c r="K560" s="33"/>
      <c r="L560" s="33"/>
      <c r="M560" s="32"/>
      <c r="N560" s="32"/>
      <c r="O560" s="32"/>
      <c r="P560" s="33"/>
      <c r="Q560" s="32"/>
      <c r="R560" s="242"/>
      <c r="S560" s="32"/>
      <c r="T560" s="32"/>
      <c r="U560" s="252"/>
      <c r="V560" s="32"/>
      <c r="W560" s="33"/>
      <c r="X560" s="32"/>
      <c r="Y560" s="42"/>
      <c r="Z560" s="31"/>
      <c r="AA560" s="42"/>
      <c r="AB560" s="42"/>
      <c r="AC560" s="252"/>
      <c r="AD560" s="32"/>
      <c r="AE560" s="284"/>
      <c r="AF560" s="263"/>
      <c r="AG560" s="31"/>
      <c r="AH560" s="32"/>
      <c r="AI560" s="42"/>
      <c r="AJ560" s="42"/>
    </row>
    <row r="561" spans="1:36" x14ac:dyDescent="0.35">
      <c r="A561" s="274"/>
      <c r="B561" s="275"/>
      <c r="C561" s="276"/>
      <c r="D561" s="274"/>
      <c r="E561" s="274"/>
      <c r="F561" s="274"/>
      <c r="G561" s="274"/>
      <c r="H561" s="274"/>
      <c r="I561" s="274"/>
      <c r="J561" s="274"/>
      <c r="K561" s="33"/>
      <c r="L561" s="33"/>
      <c r="M561" s="32"/>
      <c r="N561" s="32"/>
      <c r="O561" s="32"/>
      <c r="P561" s="33"/>
      <c r="Q561" s="32"/>
      <c r="R561" s="242"/>
      <c r="S561" s="32"/>
      <c r="T561" s="32"/>
      <c r="U561" s="252"/>
      <c r="V561" s="32"/>
      <c r="W561" s="33"/>
      <c r="X561" s="32"/>
      <c r="Y561" s="42"/>
      <c r="Z561" s="31"/>
      <c r="AA561" s="42"/>
      <c r="AB561" s="42"/>
      <c r="AC561" s="252"/>
      <c r="AD561" s="32"/>
      <c r="AE561" s="284"/>
      <c r="AF561" s="263"/>
      <c r="AG561" s="31"/>
      <c r="AH561" s="32"/>
      <c r="AI561" s="42"/>
      <c r="AJ561" s="42"/>
    </row>
    <row r="562" spans="1:36" x14ac:dyDescent="0.35">
      <c r="A562" s="274"/>
      <c r="B562" s="275"/>
      <c r="C562" s="276"/>
      <c r="D562" s="274"/>
      <c r="E562" s="274"/>
      <c r="F562" s="274"/>
      <c r="G562" s="274"/>
      <c r="H562" s="274"/>
      <c r="I562" s="274"/>
      <c r="J562" s="274"/>
      <c r="K562" s="33"/>
      <c r="L562" s="33"/>
      <c r="M562" s="32"/>
      <c r="N562" s="32"/>
      <c r="O562" s="32"/>
      <c r="P562" s="33"/>
      <c r="Q562" s="32"/>
      <c r="R562" s="242"/>
      <c r="S562" s="32"/>
      <c r="T562" s="32"/>
      <c r="U562" s="252"/>
      <c r="V562" s="32"/>
      <c r="W562" s="33"/>
      <c r="X562" s="32"/>
      <c r="Y562" s="42"/>
      <c r="Z562" s="31"/>
      <c r="AA562" s="42"/>
      <c r="AB562" s="42"/>
      <c r="AC562" s="252"/>
      <c r="AD562" s="32"/>
      <c r="AE562" s="284"/>
      <c r="AF562" s="263"/>
      <c r="AG562" s="31"/>
      <c r="AH562" s="32"/>
      <c r="AI562" s="42"/>
      <c r="AJ562" s="42"/>
    </row>
    <row r="563" spans="1:36" x14ac:dyDescent="0.35">
      <c r="A563" s="274"/>
      <c r="B563" s="275"/>
      <c r="C563" s="276"/>
      <c r="D563" s="274"/>
      <c r="E563" s="274"/>
      <c r="F563" s="274"/>
      <c r="G563" s="274"/>
      <c r="H563" s="274"/>
      <c r="I563" s="274"/>
      <c r="J563" s="274"/>
      <c r="K563" s="33"/>
      <c r="L563" s="33"/>
      <c r="M563" s="32"/>
      <c r="N563" s="32"/>
      <c r="O563" s="32"/>
      <c r="P563" s="33"/>
      <c r="Q563" s="32"/>
      <c r="R563" s="242"/>
      <c r="S563" s="32"/>
      <c r="T563" s="32"/>
      <c r="U563" s="252"/>
      <c r="V563" s="32"/>
      <c r="W563" s="33"/>
      <c r="X563" s="32"/>
      <c r="Y563" s="42"/>
      <c r="Z563" s="31"/>
      <c r="AA563" s="42"/>
      <c r="AB563" s="42"/>
      <c r="AC563" s="252"/>
      <c r="AD563" s="32"/>
      <c r="AE563" s="284"/>
      <c r="AF563" s="263"/>
      <c r="AG563" s="31"/>
      <c r="AH563" s="32"/>
      <c r="AI563" s="42"/>
      <c r="AJ563" s="42"/>
    </row>
    <row r="564" spans="1:36" x14ac:dyDescent="0.35">
      <c r="A564" s="274"/>
      <c r="B564" s="275"/>
      <c r="C564" s="276"/>
      <c r="D564" s="274"/>
      <c r="E564" s="274"/>
      <c r="F564" s="274"/>
      <c r="G564" s="274"/>
      <c r="H564" s="274"/>
      <c r="I564" s="274"/>
      <c r="J564" s="274"/>
      <c r="K564" s="33"/>
      <c r="L564" s="33"/>
      <c r="M564" s="32"/>
      <c r="N564" s="32"/>
      <c r="O564" s="32"/>
      <c r="P564" s="33"/>
      <c r="Q564" s="32"/>
      <c r="R564" s="242"/>
      <c r="S564" s="32"/>
      <c r="T564" s="32"/>
      <c r="U564" s="252"/>
      <c r="V564" s="32"/>
      <c r="W564" s="33"/>
      <c r="X564" s="32"/>
      <c r="Y564" s="42"/>
      <c r="Z564" s="31"/>
      <c r="AA564" s="42"/>
      <c r="AB564" s="42"/>
      <c r="AC564" s="252"/>
      <c r="AD564" s="32"/>
      <c r="AE564" s="284"/>
      <c r="AF564" s="263"/>
      <c r="AG564" s="31"/>
      <c r="AH564" s="32"/>
      <c r="AI564" s="42"/>
      <c r="AJ564" s="42"/>
    </row>
    <row r="565" spans="1:36" x14ac:dyDescent="0.35">
      <c r="A565" s="274"/>
      <c r="B565" s="275"/>
      <c r="C565" s="276"/>
      <c r="D565" s="274"/>
      <c r="E565" s="274"/>
      <c r="F565" s="274"/>
      <c r="G565" s="274"/>
      <c r="H565" s="274"/>
      <c r="I565" s="274"/>
      <c r="J565" s="274"/>
      <c r="K565" s="33"/>
      <c r="L565" s="33"/>
      <c r="M565" s="32"/>
      <c r="N565" s="32"/>
      <c r="O565" s="32"/>
      <c r="P565" s="33"/>
      <c r="Q565" s="32"/>
      <c r="R565" s="242"/>
      <c r="S565" s="32"/>
      <c r="T565" s="32"/>
      <c r="U565" s="252"/>
      <c r="V565" s="32"/>
      <c r="W565" s="33"/>
      <c r="X565" s="32"/>
      <c r="Y565" s="42"/>
      <c r="Z565" s="31"/>
      <c r="AA565" s="42"/>
      <c r="AB565" s="42"/>
      <c r="AC565" s="252"/>
      <c r="AD565" s="32"/>
      <c r="AE565" s="284"/>
      <c r="AF565" s="263"/>
      <c r="AG565" s="31"/>
      <c r="AH565" s="32"/>
      <c r="AI565" s="42"/>
      <c r="AJ565" s="42"/>
    </row>
    <row r="566" spans="1:36" x14ac:dyDescent="0.35">
      <c r="A566" s="274"/>
      <c r="B566" s="275"/>
      <c r="C566" s="276"/>
      <c r="D566" s="274"/>
      <c r="E566" s="274"/>
      <c r="F566" s="274"/>
      <c r="G566" s="274"/>
      <c r="H566" s="274"/>
      <c r="I566" s="274"/>
      <c r="J566" s="274"/>
      <c r="K566" s="33"/>
      <c r="L566" s="33"/>
      <c r="M566" s="32"/>
      <c r="N566" s="32"/>
      <c r="O566" s="32"/>
      <c r="P566" s="33"/>
      <c r="Q566" s="32"/>
      <c r="R566" s="242"/>
      <c r="S566" s="32"/>
      <c r="T566" s="32"/>
      <c r="U566" s="252"/>
      <c r="V566" s="32"/>
      <c r="W566" s="33"/>
      <c r="X566" s="32"/>
      <c r="Y566" s="42"/>
      <c r="Z566" s="31"/>
      <c r="AA566" s="42"/>
      <c r="AB566" s="42"/>
      <c r="AC566" s="252"/>
      <c r="AD566" s="32"/>
      <c r="AE566" s="284"/>
      <c r="AF566" s="263"/>
      <c r="AG566" s="31"/>
      <c r="AH566" s="32"/>
      <c r="AI566" s="42"/>
      <c r="AJ566" s="42"/>
    </row>
    <row r="567" spans="1:36" x14ac:dyDescent="0.35">
      <c r="A567" s="274"/>
      <c r="B567" s="275"/>
      <c r="C567" s="276"/>
      <c r="D567" s="274"/>
      <c r="E567" s="274"/>
      <c r="F567" s="274"/>
      <c r="G567" s="274"/>
      <c r="H567" s="274"/>
      <c r="I567" s="274"/>
      <c r="J567" s="274"/>
      <c r="K567" s="33"/>
      <c r="L567" s="33"/>
      <c r="M567" s="32"/>
      <c r="N567" s="32"/>
      <c r="O567" s="32"/>
      <c r="P567" s="33"/>
      <c r="Q567" s="32"/>
      <c r="R567" s="242"/>
      <c r="S567" s="32"/>
      <c r="T567" s="32"/>
      <c r="U567" s="252"/>
      <c r="V567" s="32"/>
      <c r="W567" s="33"/>
      <c r="X567" s="32"/>
      <c r="Y567" s="42"/>
      <c r="Z567" s="31"/>
      <c r="AA567" s="42"/>
      <c r="AB567" s="42"/>
      <c r="AC567" s="252"/>
      <c r="AD567" s="32"/>
      <c r="AE567" s="284"/>
      <c r="AF567" s="263"/>
      <c r="AG567" s="31"/>
      <c r="AH567" s="32"/>
      <c r="AI567" s="42"/>
      <c r="AJ567" s="42"/>
    </row>
    <row r="568" spans="1:36" x14ac:dyDescent="0.35">
      <c r="A568" s="274"/>
      <c r="B568" s="275"/>
      <c r="C568" s="276"/>
      <c r="D568" s="274"/>
      <c r="E568" s="274"/>
      <c r="F568" s="274"/>
      <c r="G568" s="274"/>
      <c r="H568" s="274"/>
      <c r="I568" s="274"/>
      <c r="J568" s="274"/>
      <c r="K568" s="33"/>
      <c r="L568" s="33"/>
      <c r="M568" s="32"/>
      <c r="N568" s="32"/>
      <c r="O568" s="32"/>
      <c r="P568" s="33"/>
      <c r="Q568" s="32"/>
      <c r="R568" s="242"/>
      <c r="S568" s="32"/>
      <c r="T568" s="32"/>
      <c r="U568" s="252"/>
      <c r="V568" s="32"/>
      <c r="W568" s="33"/>
      <c r="X568" s="32"/>
      <c r="Y568" s="42"/>
      <c r="Z568" s="31"/>
      <c r="AA568" s="42"/>
      <c r="AB568" s="42"/>
      <c r="AC568" s="252"/>
      <c r="AD568" s="32"/>
      <c r="AE568" s="284"/>
      <c r="AF568" s="263"/>
      <c r="AG568" s="31"/>
      <c r="AH568" s="32"/>
      <c r="AI568" s="42"/>
      <c r="AJ568" s="42"/>
    </row>
    <row r="569" spans="1:36" x14ac:dyDescent="0.35">
      <c r="A569" s="274"/>
      <c r="B569" s="275"/>
      <c r="C569" s="276"/>
      <c r="D569" s="274"/>
      <c r="E569" s="274"/>
      <c r="F569" s="274"/>
      <c r="G569" s="274"/>
      <c r="H569" s="274"/>
      <c r="I569" s="274"/>
      <c r="J569" s="274"/>
      <c r="K569" s="33"/>
      <c r="L569" s="33"/>
      <c r="M569" s="32"/>
      <c r="N569" s="32"/>
      <c r="O569" s="32"/>
      <c r="P569" s="33"/>
      <c r="Q569" s="32"/>
      <c r="R569" s="242"/>
      <c r="S569" s="32"/>
      <c r="T569" s="32"/>
      <c r="U569" s="252"/>
      <c r="V569" s="32"/>
      <c r="W569" s="33"/>
      <c r="X569" s="32"/>
      <c r="Y569" s="42"/>
      <c r="Z569" s="31"/>
      <c r="AA569" s="42"/>
      <c r="AB569" s="42"/>
      <c r="AC569" s="252"/>
      <c r="AD569" s="32"/>
      <c r="AE569" s="284"/>
      <c r="AF569" s="263"/>
      <c r="AG569" s="31"/>
      <c r="AH569" s="32"/>
      <c r="AI569" s="42"/>
      <c r="AJ569" s="42"/>
    </row>
    <row r="570" spans="1:36" x14ac:dyDescent="0.35">
      <c r="A570" s="274"/>
      <c r="B570" s="275"/>
      <c r="C570" s="276"/>
      <c r="D570" s="274"/>
      <c r="E570" s="274"/>
      <c r="F570" s="274"/>
      <c r="G570" s="274"/>
      <c r="H570" s="274"/>
      <c r="I570" s="274"/>
      <c r="J570" s="274"/>
      <c r="K570" s="33"/>
      <c r="L570" s="33"/>
      <c r="M570" s="32"/>
      <c r="N570" s="32"/>
      <c r="O570" s="32"/>
      <c r="P570" s="33"/>
      <c r="Q570" s="32"/>
      <c r="R570" s="242"/>
      <c r="S570" s="32"/>
      <c r="T570" s="32"/>
      <c r="U570" s="252"/>
      <c r="V570" s="32"/>
      <c r="W570" s="33"/>
      <c r="X570" s="32"/>
      <c r="Y570" s="42"/>
      <c r="Z570" s="31"/>
      <c r="AA570" s="42"/>
      <c r="AB570" s="42"/>
      <c r="AC570" s="252"/>
      <c r="AD570" s="32"/>
      <c r="AE570" s="284"/>
      <c r="AF570" s="263"/>
      <c r="AG570" s="31"/>
      <c r="AH570" s="32"/>
      <c r="AI570" s="42"/>
      <c r="AJ570" s="42"/>
    </row>
    <row r="571" spans="1:36" x14ac:dyDescent="0.35">
      <c r="A571" s="274"/>
      <c r="B571" s="275"/>
      <c r="C571" s="276"/>
      <c r="D571" s="274"/>
      <c r="E571" s="274"/>
      <c r="F571" s="274"/>
      <c r="G571" s="274"/>
      <c r="H571" s="274"/>
      <c r="I571" s="274"/>
      <c r="J571" s="274"/>
      <c r="K571" s="33"/>
      <c r="L571" s="33"/>
      <c r="M571" s="32"/>
      <c r="N571" s="32"/>
      <c r="O571" s="32"/>
      <c r="P571" s="33"/>
      <c r="Q571" s="32"/>
      <c r="R571" s="242"/>
      <c r="S571" s="32"/>
      <c r="T571" s="32"/>
      <c r="U571" s="252"/>
      <c r="V571" s="32"/>
      <c r="W571" s="33"/>
      <c r="X571" s="32"/>
      <c r="Y571" s="42"/>
      <c r="Z571" s="31"/>
      <c r="AA571" s="42"/>
      <c r="AB571" s="42"/>
      <c r="AC571" s="252"/>
      <c r="AD571" s="32"/>
      <c r="AE571" s="284"/>
      <c r="AF571" s="263"/>
      <c r="AG571" s="31"/>
      <c r="AH571" s="32"/>
      <c r="AI571" s="42"/>
      <c r="AJ571" s="42"/>
    </row>
    <row r="572" spans="1:36" x14ac:dyDescent="0.35">
      <c r="A572" s="274"/>
      <c r="B572" s="275"/>
      <c r="C572" s="276"/>
      <c r="D572" s="274"/>
      <c r="E572" s="274"/>
      <c r="F572" s="274"/>
      <c r="G572" s="274"/>
      <c r="H572" s="274"/>
      <c r="I572" s="274"/>
      <c r="J572" s="274"/>
      <c r="K572" s="33"/>
      <c r="L572" s="33"/>
      <c r="M572" s="32"/>
      <c r="N572" s="32"/>
      <c r="O572" s="32"/>
      <c r="P572" s="33"/>
      <c r="Q572" s="32"/>
      <c r="R572" s="242"/>
      <c r="S572" s="32"/>
      <c r="T572" s="32"/>
      <c r="U572" s="252"/>
      <c r="V572" s="32"/>
      <c r="W572" s="33"/>
      <c r="X572" s="32"/>
      <c r="Y572" s="42"/>
      <c r="Z572" s="31"/>
      <c r="AA572" s="42"/>
      <c r="AB572" s="42"/>
      <c r="AC572" s="252"/>
      <c r="AD572" s="32"/>
      <c r="AE572" s="284"/>
      <c r="AF572" s="263"/>
      <c r="AG572" s="31"/>
      <c r="AH572" s="32"/>
      <c r="AI572" s="42"/>
      <c r="AJ572" s="42"/>
    </row>
    <row r="573" spans="1:36" x14ac:dyDescent="0.35">
      <c r="A573" s="274"/>
      <c r="B573" s="275"/>
      <c r="C573" s="276"/>
      <c r="D573" s="274"/>
      <c r="E573" s="274"/>
      <c r="F573" s="274"/>
      <c r="G573" s="274"/>
      <c r="H573" s="274"/>
      <c r="I573" s="274"/>
      <c r="J573" s="274"/>
      <c r="K573" s="33"/>
      <c r="L573" s="33"/>
      <c r="M573" s="32"/>
      <c r="N573" s="32"/>
      <c r="O573" s="32"/>
      <c r="P573" s="33"/>
      <c r="Q573" s="32"/>
      <c r="R573" s="242"/>
      <c r="S573" s="32"/>
      <c r="T573" s="32"/>
      <c r="U573" s="252"/>
      <c r="V573" s="32"/>
      <c r="W573" s="33"/>
      <c r="X573" s="32"/>
      <c r="Y573" s="42"/>
      <c r="Z573" s="31"/>
      <c r="AA573" s="42"/>
      <c r="AB573" s="42"/>
      <c r="AC573" s="252"/>
      <c r="AD573" s="32"/>
      <c r="AE573" s="284"/>
      <c r="AF573" s="263"/>
      <c r="AG573" s="31"/>
      <c r="AH573" s="32"/>
      <c r="AI573" s="42"/>
      <c r="AJ573" s="42"/>
    </row>
    <row r="574" spans="1:36" x14ac:dyDescent="0.35">
      <c r="A574" s="274"/>
      <c r="B574" s="275"/>
      <c r="C574" s="276"/>
      <c r="D574" s="274"/>
      <c r="E574" s="274"/>
      <c r="F574" s="274"/>
      <c r="G574" s="274"/>
      <c r="H574" s="274"/>
      <c r="I574" s="274"/>
      <c r="J574" s="274"/>
      <c r="K574" s="33"/>
      <c r="L574" s="33"/>
      <c r="M574" s="32"/>
      <c r="N574" s="32"/>
      <c r="O574" s="32"/>
      <c r="P574" s="33"/>
      <c r="Q574" s="32"/>
      <c r="R574" s="242"/>
      <c r="S574" s="32"/>
      <c r="T574" s="32"/>
      <c r="U574" s="252"/>
      <c r="V574" s="32"/>
      <c r="W574" s="33"/>
      <c r="X574" s="32"/>
      <c r="Y574" s="42"/>
      <c r="Z574" s="31"/>
      <c r="AA574" s="42"/>
      <c r="AB574" s="42"/>
      <c r="AC574" s="252"/>
      <c r="AD574" s="32"/>
      <c r="AE574" s="284"/>
      <c r="AF574" s="263"/>
      <c r="AG574" s="31"/>
      <c r="AH574" s="32"/>
      <c r="AI574" s="42"/>
      <c r="AJ574" s="42"/>
    </row>
    <row r="575" spans="1:36" x14ac:dyDescent="0.35">
      <c r="A575" s="274"/>
      <c r="B575" s="275"/>
      <c r="C575" s="276"/>
      <c r="D575" s="274"/>
      <c r="E575" s="274"/>
      <c r="F575" s="274"/>
      <c r="G575" s="274"/>
      <c r="H575" s="274"/>
      <c r="I575" s="274"/>
      <c r="J575" s="274"/>
      <c r="K575" s="33"/>
      <c r="L575" s="33"/>
      <c r="M575" s="32"/>
      <c r="N575" s="32"/>
      <c r="O575" s="32"/>
      <c r="P575" s="33"/>
      <c r="Q575" s="32"/>
      <c r="R575" s="242"/>
      <c r="S575" s="32"/>
      <c r="T575" s="32"/>
      <c r="U575" s="252"/>
      <c r="V575" s="32"/>
      <c r="W575" s="33"/>
      <c r="X575" s="32"/>
      <c r="Y575" s="42"/>
      <c r="Z575" s="31"/>
      <c r="AA575" s="42"/>
      <c r="AB575" s="42"/>
      <c r="AC575" s="252"/>
      <c r="AD575" s="32"/>
      <c r="AE575" s="284"/>
      <c r="AF575" s="263"/>
      <c r="AG575" s="31"/>
      <c r="AH575" s="32"/>
      <c r="AI575" s="42"/>
      <c r="AJ575" s="42"/>
    </row>
    <row r="576" spans="1:36" x14ac:dyDescent="0.35">
      <c r="A576" s="274"/>
      <c r="B576" s="275"/>
      <c r="C576" s="276"/>
      <c r="D576" s="274"/>
      <c r="E576" s="274"/>
      <c r="F576" s="274"/>
      <c r="G576" s="274"/>
      <c r="H576" s="274"/>
      <c r="I576" s="274"/>
      <c r="J576" s="274"/>
      <c r="K576" s="33"/>
      <c r="L576" s="33"/>
      <c r="M576" s="32"/>
      <c r="N576" s="32"/>
      <c r="O576" s="32"/>
      <c r="P576" s="33"/>
      <c r="Q576" s="32"/>
      <c r="R576" s="242"/>
      <c r="S576" s="32"/>
      <c r="T576" s="32"/>
      <c r="U576" s="252"/>
      <c r="V576" s="32"/>
      <c r="W576" s="33"/>
      <c r="X576" s="32"/>
      <c r="Y576" s="42"/>
      <c r="Z576" s="31"/>
      <c r="AA576" s="42"/>
      <c r="AB576" s="42"/>
      <c r="AC576" s="252"/>
      <c r="AD576" s="32"/>
      <c r="AE576" s="284"/>
      <c r="AF576" s="263"/>
      <c r="AG576" s="31"/>
      <c r="AH576" s="32"/>
      <c r="AI576" s="42"/>
      <c r="AJ576" s="42"/>
    </row>
    <row r="577" spans="1:36" x14ac:dyDescent="0.35">
      <c r="A577" s="274"/>
      <c r="B577" s="275"/>
      <c r="C577" s="276"/>
      <c r="D577" s="274"/>
      <c r="E577" s="274"/>
      <c r="F577" s="274"/>
      <c r="G577" s="274"/>
      <c r="H577" s="274"/>
      <c r="I577" s="274"/>
      <c r="J577" s="274"/>
      <c r="K577" s="33"/>
      <c r="L577" s="33"/>
      <c r="M577" s="32"/>
      <c r="N577" s="32"/>
      <c r="O577" s="32"/>
      <c r="P577" s="33"/>
      <c r="Q577" s="32"/>
      <c r="R577" s="242"/>
      <c r="S577" s="32"/>
      <c r="T577" s="32"/>
      <c r="U577" s="252"/>
      <c r="V577" s="32"/>
      <c r="W577" s="33"/>
      <c r="X577" s="32"/>
      <c r="Y577" s="42"/>
      <c r="Z577" s="31"/>
      <c r="AA577" s="42"/>
      <c r="AB577" s="42"/>
      <c r="AC577" s="252"/>
      <c r="AD577" s="32"/>
      <c r="AE577" s="284"/>
      <c r="AF577" s="263"/>
      <c r="AG577" s="31"/>
      <c r="AH577" s="32"/>
      <c r="AI577" s="42"/>
      <c r="AJ577" s="42"/>
    </row>
    <row r="578" spans="1:36" x14ac:dyDescent="0.35">
      <c r="A578" s="274"/>
      <c r="B578" s="275"/>
      <c r="C578" s="276"/>
      <c r="D578" s="274"/>
      <c r="E578" s="274"/>
      <c r="F578" s="274"/>
      <c r="G578" s="274"/>
      <c r="H578" s="274"/>
      <c r="I578" s="274"/>
      <c r="J578" s="274"/>
      <c r="K578" s="33"/>
      <c r="L578" s="33"/>
      <c r="M578" s="32"/>
      <c r="N578" s="32"/>
      <c r="O578" s="32"/>
      <c r="P578" s="33"/>
      <c r="Q578" s="32"/>
      <c r="R578" s="242"/>
      <c r="S578" s="32"/>
      <c r="T578" s="32"/>
      <c r="U578" s="252"/>
      <c r="V578" s="32"/>
      <c r="W578" s="33"/>
      <c r="X578" s="32"/>
      <c r="Y578" s="42"/>
      <c r="Z578" s="31"/>
      <c r="AA578" s="42"/>
      <c r="AB578" s="42"/>
      <c r="AC578" s="252"/>
      <c r="AD578" s="32"/>
      <c r="AE578" s="284"/>
      <c r="AF578" s="263"/>
      <c r="AG578" s="31"/>
      <c r="AH578" s="32"/>
      <c r="AI578" s="42"/>
      <c r="AJ578" s="42"/>
    </row>
    <row r="579" spans="1:36" x14ac:dyDescent="0.35">
      <c r="A579" s="274"/>
      <c r="B579" s="275"/>
      <c r="C579" s="276"/>
      <c r="D579" s="274"/>
      <c r="E579" s="274"/>
      <c r="F579" s="274"/>
      <c r="G579" s="274"/>
      <c r="H579" s="274"/>
      <c r="I579" s="274"/>
      <c r="J579" s="274"/>
      <c r="K579" s="33"/>
      <c r="L579" s="33"/>
      <c r="M579" s="32"/>
      <c r="N579" s="32"/>
      <c r="O579" s="32"/>
      <c r="P579" s="33"/>
      <c r="Q579" s="32"/>
      <c r="R579" s="242"/>
      <c r="S579" s="32"/>
      <c r="T579" s="32"/>
      <c r="U579" s="252"/>
      <c r="V579" s="32"/>
      <c r="W579" s="33"/>
      <c r="X579" s="32"/>
      <c r="Y579" s="42"/>
      <c r="Z579" s="31"/>
      <c r="AA579" s="42"/>
      <c r="AB579" s="42"/>
      <c r="AC579" s="252"/>
      <c r="AD579" s="32"/>
      <c r="AE579" s="284"/>
      <c r="AF579" s="263"/>
      <c r="AG579" s="31"/>
      <c r="AH579" s="32"/>
      <c r="AI579" s="42"/>
      <c r="AJ579" s="42"/>
    </row>
    <row r="580" spans="1:36" x14ac:dyDescent="0.35">
      <c r="A580" s="274"/>
      <c r="B580" s="275"/>
      <c r="C580" s="276"/>
      <c r="D580" s="274"/>
      <c r="E580" s="274"/>
      <c r="F580" s="274"/>
      <c r="G580" s="274"/>
      <c r="H580" s="274"/>
      <c r="I580" s="274"/>
      <c r="J580" s="274"/>
      <c r="K580" s="33"/>
      <c r="L580" s="33"/>
      <c r="M580" s="32"/>
      <c r="N580" s="32"/>
      <c r="O580" s="32"/>
      <c r="P580" s="33"/>
      <c r="Q580" s="32"/>
      <c r="R580" s="242"/>
      <c r="S580" s="32"/>
      <c r="T580" s="32"/>
      <c r="U580" s="252"/>
      <c r="V580" s="32"/>
      <c r="W580" s="33"/>
      <c r="X580" s="32"/>
      <c r="Y580" s="42"/>
      <c r="Z580" s="31"/>
      <c r="AA580" s="42"/>
      <c r="AB580" s="42"/>
      <c r="AC580" s="252"/>
      <c r="AD580" s="32"/>
      <c r="AE580" s="284"/>
      <c r="AF580" s="263"/>
      <c r="AG580" s="31"/>
      <c r="AH580" s="32"/>
      <c r="AI580" s="42"/>
      <c r="AJ580" s="42"/>
    </row>
    <row r="581" spans="1:36" x14ac:dyDescent="0.35">
      <c r="A581" s="274"/>
      <c r="B581" s="275"/>
      <c r="C581" s="276"/>
      <c r="D581" s="274"/>
      <c r="E581" s="274"/>
      <c r="F581" s="274"/>
      <c r="G581" s="274"/>
      <c r="H581" s="274"/>
      <c r="I581" s="274"/>
      <c r="J581" s="274"/>
      <c r="K581" s="33"/>
      <c r="L581" s="33"/>
      <c r="M581" s="32"/>
      <c r="N581" s="32"/>
      <c r="O581" s="32"/>
      <c r="P581" s="33"/>
      <c r="Q581" s="32"/>
      <c r="R581" s="242"/>
      <c r="S581" s="32"/>
      <c r="T581" s="32"/>
      <c r="U581" s="252"/>
      <c r="V581" s="32"/>
      <c r="W581" s="33"/>
      <c r="X581" s="32"/>
      <c r="Y581" s="42"/>
      <c r="Z581" s="31"/>
      <c r="AA581" s="42"/>
      <c r="AB581" s="42"/>
      <c r="AC581" s="252"/>
      <c r="AD581" s="32"/>
      <c r="AE581" s="284"/>
      <c r="AF581" s="263"/>
      <c r="AG581" s="31"/>
      <c r="AH581" s="32"/>
      <c r="AI581" s="42"/>
      <c r="AJ581" s="42"/>
    </row>
    <row r="582" spans="1:36" x14ac:dyDescent="0.35">
      <c r="A582" s="274"/>
      <c r="B582" s="275"/>
      <c r="C582" s="276"/>
      <c r="D582" s="274"/>
      <c r="E582" s="274"/>
      <c r="F582" s="274"/>
      <c r="G582" s="274"/>
      <c r="H582" s="274"/>
      <c r="I582" s="274"/>
      <c r="J582" s="274"/>
      <c r="K582" s="33"/>
      <c r="L582" s="33"/>
      <c r="M582" s="32"/>
      <c r="N582" s="32"/>
      <c r="O582" s="32"/>
      <c r="P582" s="33"/>
      <c r="Q582" s="32"/>
      <c r="R582" s="242"/>
      <c r="S582" s="32"/>
      <c r="T582" s="32"/>
      <c r="U582" s="252"/>
      <c r="V582" s="32"/>
      <c r="W582" s="33"/>
      <c r="X582" s="32"/>
      <c r="Y582" s="42"/>
      <c r="Z582" s="31"/>
      <c r="AA582" s="42"/>
      <c r="AB582" s="42"/>
      <c r="AC582" s="252"/>
      <c r="AD582" s="32"/>
      <c r="AE582" s="284"/>
      <c r="AF582" s="263"/>
      <c r="AG582" s="31"/>
      <c r="AH582" s="32"/>
      <c r="AI582" s="42"/>
      <c r="AJ582" s="42"/>
    </row>
    <row r="583" spans="1:36" x14ac:dyDescent="0.35">
      <c r="A583" s="274"/>
      <c r="B583" s="275"/>
      <c r="C583" s="276"/>
      <c r="D583" s="274"/>
      <c r="E583" s="274"/>
      <c r="F583" s="274"/>
      <c r="G583" s="274"/>
      <c r="H583" s="274"/>
      <c r="I583" s="274"/>
      <c r="J583" s="274"/>
      <c r="K583" s="33"/>
      <c r="L583" s="33"/>
      <c r="M583" s="32"/>
      <c r="N583" s="32"/>
      <c r="O583" s="32"/>
      <c r="P583" s="33"/>
      <c r="Q583" s="32"/>
      <c r="R583" s="242"/>
      <c r="S583" s="32"/>
      <c r="T583" s="32"/>
      <c r="U583" s="252"/>
      <c r="V583" s="32"/>
      <c r="W583" s="33"/>
      <c r="X583" s="32"/>
      <c r="Y583" s="42"/>
      <c r="Z583" s="31"/>
      <c r="AA583" s="42"/>
      <c r="AB583" s="42"/>
      <c r="AC583" s="252"/>
      <c r="AD583" s="32"/>
      <c r="AE583" s="284"/>
      <c r="AF583" s="263"/>
      <c r="AG583" s="31"/>
      <c r="AH583" s="32"/>
      <c r="AI583" s="42"/>
      <c r="AJ583" s="42"/>
    </row>
    <row r="584" spans="1:36" x14ac:dyDescent="0.35">
      <c r="A584" s="274"/>
      <c r="B584" s="275"/>
      <c r="C584" s="276"/>
      <c r="D584" s="274"/>
      <c r="E584" s="274"/>
      <c r="F584" s="274"/>
      <c r="G584" s="274"/>
      <c r="H584" s="274"/>
      <c r="I584" s="274"/>
      <c r="J584" s="274"/>
      <c r="K584" s="33"/>
      <c r="L584" s="33"/>
      <c r="M584" s="32"/>
      <c r="N584" s="32"/>
      <c r="O584" s="32"/>
      <c r="P584" s="33"/>
      <c r="Q584" s="32"/>
      <c r="R584" s="242"/>
      <c r="S584" s="32"/>
      <c r="T584" s="32"/>
      <c r="U584" s="252"/>
      <c r="V584" s="32"/>
      <c r="W584" s="33"/>
      <c r="X584" s="32"/>
      <c r="Y584" s="42"/>
      <c r="Z584" s="31"/>
      <c r="AA584" s="42"/>
      <c r="AB584" s="42"/>
      <c r="AC584" s="252"/>
      <c r="AD584" s="32"/>
      <c r="AE584" s="284"/>
      <c r="AF584" s="263"/>
      <c r="AG584" s="31"/>
      <c r="AH584" s="32"/>
      <c r="AI584" s="42"/>
      <c r="AJ584" s="42"/>
    </row>
    <row r="585" spans="1:36" x14ac:dyDescent="0.35">
      <c r="A585" s="274"/>
      <c r="B585" s="275"/>
      <c r="C585" s="276"/>
      <c r="D585" s="274"/>
      <c r="E585" s="274"/>
      <c r="F585" s="274"/>
      <c r="G585" s="274"/>
      <c r="H585" s="274"/>
      <c r="I585" s="274"/>
      <c r="J585" s="274"/>
      <c r="K585" s="33"/>
      <c r="L585" s="33"/>
      <c r="M585" s="32"/>
      <c r="N585" s="32"/>
      <c r="O585" s="32"/>
      <c r="P585" s="33"/>
      <c r="Q585" s="32"/>
      <c r="R585" s="242"/>
      <c r="S585" s="32"/>
      <c r="T585" s="32"/>
      <c r="U585" s="252"/>
      <c r="V585" s="32"/>
      <c r="W585" s="33"/>
      <c r="X585" s="32"/>
      <c r="Y585" s="42"/>
      <c r="Z585" s="31"/>
      <c r="AA585" s="42"/>
      <c r="AB585" s="42"/>
      <c r="AC585" s="252"/>
      <c r="AD585" s="32"/>
      <c r="AE585" s="284"/>
      <c r="AF585" s="263"/>
      <c r="AG585" s="31"/>
      <c r="AH585" s="32"/>
      <c r="AI585" s="42"/>
      <c r="AJ585" s="42"/>
    </row>
    <row r="586" spans="1:36" x14ac:dyDescent="0.35">
      <c r="A586" s="274"/>
      <c r="B586" s="275"/>
      <c r="C586" s="276"/>
      <c r="D586" s="274"/>
      <c r="E586" s="274"/>
      <c r="F586" s="274"/>
      <c r="G586" s="274"/>
      <c r="H586" s="274"/>
      <c r="I586" s="274"/>
      <c r="J586" s="274"/>
      <c r="K586" s="33"/>
      <c r="L586" s="33"/>
      <c r="M586" s="32"/>
      <c r="N586" s="32"/>
      <c r="O586" s="32"/>
      <c r="P586" s="33"/>
      <c r="Q586" s="32"/>
      <c r="R586" s="242"/>
      <c r="S586" s="32"/>
      <c r="T586" s="32"/>
      <c r="U586" s="252"/>
      <c r="V586" s="32"/>
      <c r="W586" s="33"/>
      <c r="X586" s="32"/>
      <c r="Y586" s="42"/>
      <c r="Z586" s="31"/>
      <c r="AA586" s="42"/>
      <c r="AB586" s="42"/>
      <c r="AC586" s="252"/>
      <c r="AD586" s="32"/>
      <c r="AE586" s="284"/>
      <c r="AF586" s="263"/>
      <c r="AG586" s="31"/>
      <c r="AH586" s="32"/>
      <c r="AI586" s="42"/>
      <c r="AJ586" s="42"/>
    </row>
    <row r="587" spans="1:36" x14ac:dyDescent="0.35">
      <c r="A587" s="274"/>
      <c r="B587" s="275"/>
      <c r="C587" s="276"/>
      <c r="D587" s="274"/>
      <c r="E587" s="274"/>
      <c r="F587" s="274"/>
      <c r="G587" s="274"/>
      <c r="H587" s="274"/>
      <c r="I587" s="274"/>
      <c r="J587" s="274"/>
      <c r="K587" s="33"/>
      <c r="L587" s="33"/>
      <c r="M587" s="32"/>
      <c r="N587" s="32"/>
      <c r="O587" s="32"/>
      <c r="P587" s="33"/>
      <c r="Q587" s="32"/>
      <c r="R587" s="242"/>
      <c r="S587" s="32"/>
      <c r="T587" s="32"/>
      <c r="U587" s="252"/>
      <c r="V587" s="32"/>
      <c r="W587" s="33"/>
      <c r="X587" s="32"/>
      <c r="Y587" s="42"/>
      <c r="Z587" s="31"/>
      <c r="AA587" s="42"/>
      <c r="AB587" s="42"/>
      <c r="AC587" s="252"/>
      <c r="AD587" s="32"/>
      <c r="AE587" s="284"/>
      <c r="AF587" s="263"/>
      <c r="AG587" s="31"/>
      <c r="AH587" s="32"/>
      <c r="AI587" s="42"/>
      <c r="AJ587" s="42"/>
    </row>
    <row r="588" spans="1:36" x14ac:dyDescent="0.35">
      <c r="A588" s="274"/>
      <c r="B588" s="275"/>
      <c r="C588" s="276"/>
      <c r="D588" s="274"/>
      <c r="E588" s="274"/>
      <c r="F588" s="274"/>
      <c r="G588" s="274"/>
      <c r="H588" s="274"/>
      <c r="I588" s="274"/>
      <c r="J588" s="274"/>
      <c r="K588" s="33"/>
      <c r="L588" s="33"/>
      <c r="M588" s="32"/>
      <c r="N588" s="32"/>
      <c r="O588" s="32"/>
      <c r="P588" s="33"/>
      <c r="Q588" s="32"/>
      <c r="R588" s="242"/>
      <c r="S588" s="32"/>
      <c r="T588" s="32"/>
      <c r="U588" s="252"/>
      <c r="V588" s="32"/>
      <c r="W588" s="33"/>
      <c r="X588" s="32"/>
      <c r="Y588" s="42"/>
      <c r="Z588" s="31"/>
      <c r="AA588" s="42"/>
      <c r="AB588" s="42"/>
      <c r="AC588" s="252"/>
      <c r="AD588" s="32"/>
      <c r="AE588" s="284"/>
      <c r="AF588" s="263"/>
      <c r="AG588" s="31"/>
      <c r="AH588" s="32"/>
      <c r="AI588" s="42"/>
      <c r="AJ588" s="42"/>
    </row>
    <row r="589" spans="1:36" x14ac:dyDescent="0.35">
      <c r="A589" s="274"/>
      <c r="B589" s="275"/>
      <c r="C589" s="276"/>
      <c r="D589" s="274"/>
      <c r="E589" s="274"/>
      <c r="F589" s="274"/>
      <c r="G589" s="274"/>
      <c r="H589" s="274"/>
      <c r="I589" s="274"/>
      <c r="J589" s="274"/>
      <c r="K589" s="33"/>
      <c r="L589" s="33"/>
      <c r="M589" s="32"/>
      <c r="N589" s="32"/>
      <c r="O589" s="32"/>
      <c r="P589" s="33"/>
      <c r="Q589" s="32"/>
      <c r="R589" s="242"/>
      <c r="S589" s="32"/>
      <c r="T589" s="32"/>
      <c r="U589" s="252"/>
      <c r="V589" s="32"/>
      <c r="W589" s="33"/>
      <c r="X589" s="32"/>
      <c r="Y589" s="42"/>
      <c r="Z589" s="31"/>
      <c r="AA589" s="42"/>
      <c r="AB589" s="42"/>
      <c r="AC589" s="252"/>
      <c r="AD589" s="32"/>
      <c r="AE589" s="284"/>
      <c r="AF589" s="263"/>
      <c r="AG589" s="31"/>
      <c r="AH589" s="32"/>
      <c r="AI589" s="42"/>
      <c r="AJ589" s="42"/>
    </row>
    <row r="590" spans="1:36" x14ac:dyDescent="0.35">
      <c r="A590" s="274"/>
      <c r="B590" s="275"/>
      <c r="C590" s="276"/>
      <c r="D590" s="274"/>
      <c r="E590" s="274"/>
      <c r="F590" s="274"/>
      <c r="G590" s="274"/>
      <c r="H590" s="274"/>
      <c r="I590" s="274"/>
      <c r="J590" s="274"/>
      <c r="K590" s="33"/>
      <c r="L590" s="33"/>
      <c r="M590" s="32"/>
      <c r="N590" s="32"/>
      <c r="O590" s="32"/>
      <c r="P590" s="33"/>
      <c r="Q590" s="32"/>
      <c r="R590" s="242"/>
      <c r="S590" s="32"/>
      <c r="T590" s="32"/>
      <c r="U590" s="252"/>
      <c r="V590" s="32"/>
      <c r="W590" s="33"/>
      <c r="X590" s="32"/>
      <c r="Y590" s="42"/>
      <c r="Z590" s="31"/>
      <c r="AA590" s="42"/>
      <c r="AB590" s="42"/>
      <c r="AC590" s="252"/>
      <c r="AD590" s="32"/>
      <c r="AE590" s="284"/>
      <c r="AF590" s="263"/>
      <c r="AG590" s="31"/>
      <c r="AH590" s="32"/>
      <c r="AI590" s="42"/>
      <c r="AJ590" s="42"/>
    </row>
    <row r="591" spans="1:36" x14ac:dyDescent="0.35">
      <c r="A591" s="274"/>
      <c r="B591" s="275"/>
      <c r="C591" s="276"/>
      <c r="D591" s="274"/>
      <c r="E591" s="274"/>
      <c r="F591" s="274"/>
      <c r="G591" s="274"/>
      <c r="H591" s="274"/>
      <c r="I591" s="274"/>
      <c r="J591" s="274"/>
      <c r="K591" s="33"/>
      <c r="L591" s="33"/>
      <c r="M591" s="32"/>
      <c r="N591" s="32"/>
      <c r="O591" s="32"/>
      <c r="P591" s="33"/>
      <c r="Q591" s="32"/>
      <c r="R591" s="242"/>
      <c r="S591" s="32"/>
      <c r="T591" s="32"/>
      <c r="U591" s="252"/>
      <c r="V591" s="32"/>
      <c r="W591" s="33"/>
      <c r="X591" s="32"/>
      <c r="Y591" s="42"/>
      <c r="Z591" s="31"/>
      <c r="AA591" s="42"/>
      <c r="AB591" s="42"/>
      <c r="AC591" s="252"/>
      <c r="AD591" s="32"/>
      <c r="AE591" s="284"/>
      <c r="AF591" s="263"/>
      <c r="AG591" s="31"/>
      <c r="AH591" s="32"/>
      <c r="AI591" s="42"/>
      <c r="AJ591" s="42"/>
    </row>
    <row r="592" spans="1:36" x14ac:dyDescent="0.35">
      <c r="A592" s="274"/>
      <c r="B592" s="275"/>
      <c r="C592" s="276"/>
      <c r="D592" s="274"/>
      <c r="E592" s="274"/>
      <c r="F592" s="274"/>
      <c r="G592" s="274"/>
      <c r="H592" s="274"/>
      <c r="I592" s="274"/>
      <c r="J592" s="274"/>
      <c r="K592" s="33"/>
      <c r="L592" s="33"/>
      <c r="M592" s="32"/>
      <c r="N592" s="32"/>
      <c r="O592" s="32"/>
      <c r="P592" s="33"/>
      <c r="Q592" s="32"/>
      <c r="R592" s="242"/>
      <c r="S592" s="32"/>
      <c r="T592" s="32"/>
      <c r="U592" s="252"/>
      <c r="V592" s="32"/>
      <c r="W592" s="33"/>
      <c r="X592" s="32"/>
      <c r="Y592" s="42"/>
      <c r="Z592" s="31"/>
      <c r="AA592" s="42"/>
      <c r="AB592" s="42"/>
      <c r="AC592" s="252"/>
      <c r="AD592" s="32"/>
      <c r="AE592" s="284"/>
      <c r="AF592" s="263"/>
      <c r="AG592" s="31"/>
      <c r="AH592" s="32"/>
      <c r="AI592" s="42"/>
      <c r="AJ592" s="42"/>
    </row>
    <row r="593" spans="1:36" x14ac:dyDescent="0.35">
      <c r="A593" s="274"/>
      <c r="B593" s="275"/>
      <c r="C593" s="276"/>
      <c r="D593" s="274"/>
      <c r="E593" s="274"/>
      <c r="F593" s="274"/>
      <c r="G593" s="274"/>
      <c r="H593" s="274"/>
      <c r="I593" s="274"/>
      <c r="J593" s="274"/>
      <c r="K593" s="33"/>
      <c r="L593" s="33"/>
      <c r="M593" s="32"/>
      <c r="N593" s="32"/>
      <c r="O593" s="32"/>
      <c r="P593" s="33"/>
      <c r="Q593" s="32"/>
      <c r="R593" s="242"/>
      <c r="S593" s="32"/>
      <c r="T593" s="32"/>
      <c r="U593" s="252"/>
      <c r="V593" s="32"/>
      <c r="W593" s="33"/>
      <c r="X593" s="32"/>
      <c r="Y593" s="42"/>
      <c r="Z593" s="31"/>
      <c r="AA593" s="42"/>
      <c r="AB593" s="42"/>
      <c r="AC593" s="252"/>
      <c r="AD593" s="32"/>
      <c r="AE593" s="284"/>
      <c r="AF593" s="263"/>
      <c r="AG593" s="31"/>
      <c r="AH593" s="32"/>
      <c r="AI593" s="42"/>
      <c r="AJ593" s="42"/>
    </row>
    <row r="594" spans="1:36" x14ac:dyDescent="0.35">
      <c r="A594" s="274"/>
      <c r="B594" s="275"/>
      <c r="C594" s="276"/>
      <c r="D594" s="274"/>
      <c r="E594" s="274"/>
      <c r="F594" s="274"/>
      <c r="G594" s="274"/>
      <c r="H594" s="274"/>
      <c r="I594" s="274"/>
      <c r="J594" s="274"/>
      <c r="K594" s="33"/>
      <c r="L594" s="33"/>
      <c r="M594" s="32"/>
      <c r="N594" s="32"/>
      <c r="O594" s="32"/>
      <c r="P594" s="33"/>
      <c r="Q594" s="32"/>
      <c r="R594" s="242"/>
      <c r="S594" s="32"/>
      <c r="T594" s="32"/>
      <c r="U594" s="252"/>
      <c r="V594" s="32"/>
      <c r="W594" s="33"/>
      <c r="X594" s="32"/>
      <c r="Y594" s="42"/>
      <c r="Z594" s="31"/>
      <c r="AA594" s="42"/>
      <c r="AB594" s="42"/>
      <c r="AC594" s="252"/>
      <c r="AD594" s="32"/>
      <c r="AE594" s="284"/>
      <c r="AF594" s="263"/>
      <c r="AG594" s="31"/>
      <c r="AH594" s="32"/>
      <c r="AI594" s="42"/>
      <c r="AJ594" s="42"/>
    </row>
    <row r="595" spans="1:36" x14ac:dyDescent="0.35">
      <c r="A595" s="274"/>
      <c r="B595" s="275"/>
      <c r="C595" s="276"/>
      <c r="D595" s="274"/>
      <c r="E595" s="274"/>
      <c r="F595" s="274"/>
      <c r="G595" s="274"/>
      <c r="H595" s="274"/>
      <c r="I595" s="274"/>
      <c r="J595" s="274"/>
      <c r="K595" s="33"/>
      <c r="L595" s="33"/>
      <c r="M595" s="32"/>
      <c r="N595" s="32"/>
      <c r="O595" s="32"/>
      <c r="P595" s="33"/>
      <c r="Q595" s="32"/>
      <c r="R595" s="242"/>
      <c r="S595" s="32"/>
      <c r="T595" s="32"/>
      <c r="U595" s="252"/>
      <c r="V595" s="32"/>
      <c r="W595" s="33"/>
      <c r="X595" s="32"/>
      <c r="Y595" s="42"/>
      <c r="Z595" s="31"/>
      <c r="AA595" s="42"/>
      <c r="AB595" s="42"/>
      <c r="AC595" s="252"/>
      <c r="AD595" s="32"/>
      <c r="AE595" s="284"/>
      <c r="AF595" s="263"/>
      <c r="AG595" s="31"/>
      <c r="AH595" s="32"/>
      <c r="AI595" s="42"/>
      <c r="AJ595" s="42"/>
    </row>
    <row r="596" spans="1:36" x14ac:dyDescent="0.35">
      <c r="A596" s="274"/>
      <c r="B596" s="275"/>
      <c r="C596" s="276"/>
      <c r="D596" s="274"/>
      <c r="E596" s="274"/>
      <c r="F596" s="274"/>
      <c r="G596" s="274"/>
      <c r="H596" s="274"/>
      <c r="I596" s="274"/>
      <c r="J596" s="274"/>
      <c r="K596" s="33"/>
      <c r="L596" s="33"/>
      <c r="M596" s="32"/>
      <c r="N596" s="32"/>
      <c r="O596" s="32"/>
      <c r="P596" s="33"/>
      <c r="Q596" s="32"/>
      <c r="R596" s="242"/>
      <c r="S596" s="32"/>
      <c r="T596" s="32"/>
      <c r="U596" s="252"/>
      <c r="V596" s="32"/>
      <c r="W596" s="33"/>
      <c r="X596" s="32"/>
      <c r="Y596" s="42"/>
      <c r="Z596" s="31"/>
      <c r="AA596" s="42"/>
      <c r="AB596" s="42"/>
      <c r="AC596" s="252"/>
      <c r="AD596" s="32"/>
      <c r="AE596" s="284"/>
      <c r="AF596" s="263"/>
      <c r="AG596" s="31"/>
      <c r="AH596" s="32"/>
      <c r="AI596" s="42"/>
      <c r="AJ596" s="42"/>
    </row>
    <row r="597" spans="1:36" x14ac:dyDescent="0.35">
      <c r="A597" s="274"/>
      <c r="B597" s="275"/>
      <c r="C597" s="276"/>
      <c r="D597" s="274"/>
      <c r="E597" s="274"/>
      <c r="F597" s="274"/>
      <c r="G597" s="274"/>
      <c r="H597" s="274"/>
      <c r="I597" s="274"/>
      <c r="J597" s="274"/>
      <c r="K597" s="33"/>
      <c r="L597" s="33"/>
      <c r="M597" s="32"/>
      <c r="N597" s="32"/>
      <c r="O597" s="32"/>
      <c r="P597" s="33"/>
      <c r="Q597" s="32"/>
      <c r="R597" s="242"/>
      <c r="S597" s="32"/>
      <c r="T597" s="32"/>
      <c r="U597" s="252"/>
      <c r="V597" s="32"/>
      <c r="W597" s="33"/>
      <c r="X597" s="32"/>
      <c r="Y597" s="42"/>
      <c r="Z597" s="31"/>
      <c r="AA597" s="42"/>
      <c r="AB597" s="42"/>
      <c r="AC597" s="252"/>
      <c r="AD597" s="32"/>
      <c r="AE597" s="284"/>
      <c r="AF597" s="263"/>
      <c r="AG597" s="31"/>
      <c r="AH597" s="32"/>
      <c r="AI597" s="42"/>
      <c r="AJ597" s="42"/>
    </row>
    <row r="598" spans="1:36" x14ac:dyDescent="0.35">
      <c r="A598" s="274"/>
      <c r="B598" s="275"/>
      <c r="C598" s="276"/>
      <c r="D598" s="274"/>
      <c r="E598" s="274"/>
      <c r="F598" s="274"/>
      <c r="G598" s="274"/>
      <c r="H598" s="274"/>
      <c r="I598" s="274"/>
      <c r="J598" s="274"/>
      <c r="K598" s="33"/>
      <c r="L598" s="33"/>
      <c r="M598" s="32"/>
      <c r="N598" s="32"/>
      <c r="O598" s="32"/>
      <c r="P598" s="33"/>
      <c r="Q598" s="32"/>
      <c r="R598" s="242"/>
      <c r="S598" s="32"/>
      <c r="T598" s="32"/>
      <c r="U598" s="252"/>
      <c r="V598" s="32"/>
      <c r="W598" s="33"/>
      <c r="X598" s="32"/>
      <c r="Y598" s="42"/>
      <c r="Z598" s="31"/>
      <c r="AA598" s="42"/>
      <c r="AB598" s="42"/>
      <c r="AC598" s="252"/>
      <c r="AD598" s="32"/>
      <c r="AE598" s="284"/>
      <c r="AF598" s="263"/>
      <c r="AG598" s="31"/>
      <c r="AH598" s="32"/>
      <c r="AI598" s="42"/>
      <c r="AJ598" s="42"/>
    </row>
    <row r="599" spans="1:36" x14ac:dyDescent="0.35">
      <c r="A599" s="274"/>
      <c r="B599" s="275"/>
      <c r="C599" s="276"/>
      <c r="D599" s="274"/>
      <c r="E599" s="274"/>
      <c r="F599" s="274"/>
      <c r="G599" s="274"/>
      <c r="H599" s="274"/>
      <c r="I599" s="274"/>
      <c r="J599" s="274"/>
      <c r="K599" s="33"/>
      <c r="L599" s="33"/>
      <c r="M599" s="32"/>
      <c r="N599" s="32"/>
      <c r="O599" s="32"/>
      <c r="P599" s="33"/>
      <c r="Q599" s="32"/>
      <c r="R599" s="242"/>
      <c r="S599" s="32"/>
      <c r="T599" s="32"/>
      <c r="U599" s="252"/>
      <c r="V599" s="32"/>
      <c r="W599" s="33"/>
      <c r="X599" s="32"/>
      <c r="Y599" s="42"/>
      <c r="Z599" s="31"/>
      <c r="AA599" s="42"/>
      <c r="AB599" s="42"/>
      <c r="AC599" s="252"/>
      <c r="AD599" s="32"/>
      <c r="AE599" s="284"/>
      <c r="AF599" s="263"/>
      <c r="AG599" s="31"/>
      <c r="AH599" s="32"/>
      <c r="AI599" s="42"/>
      <c r="AJ599" s="42"/>
    </row>
    <row r="600" spans="1:36" x14ac:dyDescent="0.35">
      <c r="A600" s="274"/>
      <c r="B600" s="275"/>
      <c r="C600" s="276"/>
      <c r="D600" s="274"/>
      <c r="E600" s="274"/>
      <c r="F600" s="274"/>
      <c r="G600" s="274"/>
      <c r="H600" s="274"/>
      <c r="I600" s="274"/>
      <c r="J600" s="274"/>
      <c r="K600" s="33"/>
      <c r="L600" s="33"/>
      <c r="M600" s="32"/>
      <c r="N600" s="32"/>
      <c r="O600" s="32"/>
      <c r="P600" s="33"/>
      <c r="Q600" s="32"/>
      <c r="R600" s="242"/>
      <c r="S600" s="32"/>
      <c r="T600" s="32"/>
      <c r="U600" s="252"/>
      <c r="V600" s="32"/>
      <c r="W600" s="33"/>
      <c r="X600" s="32"/>
      <c r="Y600" s="42"/>
      <c r="Z600" s="31"/>
      <c r="AA600" s="42"/>
      <c r="AB600" s="42"/>
      <c r="AC600" s="252"/>
      <c r="AD600" s="32"/>
      <c r="AE600" s="284"/>
      <c r="AF600" s="263"/>
      <c r="AG600" s="31"/>
      <c r="AH600" s="32"/>
      <c r="AI600" s="42"/>
      <c r="AJ600" s="42"/>
    </row>
    <row r="601" spans="1:36" x14ac:dyDescent="0.35">
      <c r="A601" s="274"/>
      <c r="B601" s="275"/>
      <c r="C601" s="276"/>
      <c r="D601" s="274"/>
      <c r="E601" s="274"/>
      <c r="F601" s="274"/>
      <c r="G601" s="274"/>
      <c r="H601" s="274"/>
      <c r="I601" s="274"/>
      <c r="J601" s="274"/>
      <c r="K601" s="33"/>
      <c r="L601" s="33"/>
      <c r="M601" s="32"/>
      <c r="N601" s="32"/>
      <c r="O601" s="32"/>
      <c r="P601" s="33"/>
      <c r="Q601" s="32"/>
      <c r="R601" s="242"/>
      <c r="S601" s="32"/>
      <c r="T601" s="32"/>
      <c r="U601" s="252"/>
      <c r="V601" s="32"/>
      <c r="W601" s="33"/>
      <c r="X601" s="32"/>
      <c r="Y601" s="42"/>
      <c r="Z601" s="31"/>
      <c r="AA601" s="42"/>
      <c r="AB601" s="42"/>
      <c r="AC601" s="252"/>
      <c r="AD601" s="32"/>
      <c r="AE601" s="284"/>
      <c r="AF601" s="263"/>
      <c r="AG601" s="31"/>
      <c r="AH601" s="32"/>
      <c r="AI601" s="42"/>
      <c r="AJ601" s="42"/>
    </row>
    <row r="602" spans="1:36" x14ac:dyDescent="0.35">
      <c r="A602" s="274"/>
      <c r="B602" s="275"/>
      <c r="C602" s="276"/>
      <c r="D602" s="274"/>
      <c r="E602" s="274"/>
      <c r="F602" s="274"/>
      <c r="G602" s="274"/>
      <c r="H602" s="274"/>
      <c r="I602" s="274"/>
      <c r="J602" s="274"/>
      <c r="K602" s="33"/>
      <c r="L602" s="33"/>
      <c r="M602" s="32"/>
      <c r="N602" s="32"/>
      <c r="O602" s="32"/>
      <c r="P602" s="33"/>
      <c r="Q602" s="32"/>
      <c r="R602" s="242"/>
      <c r="S602" s="32"/>
      <c r="T602" s="32"/>
      <c r="U602" s="252"/>
      <c r="V602" s="32"/>
      <c r="W602" s="33"/>
      <c r="X602" s="32"/>
      <c r="Y602" s="42"/>
      <c r="Z602" s="31"/>
      <c r="AA602" s="42"/>
      <c r="AB602" s="42"/>
      <c r="AC602" s="252"/>
      <c r="AD602" s="32"/>
      <c r="AE602" s="284"/>
      <c r="AF602" s="263"/>
      <c r="AG602" s="31"/>
      <c r="AH602" s="32"/>
      <c r="AI602" s="42"/>
      <c r="AJ602" s="42"/>
    </row>
    <row r="603" spans="1:36" x14ac:dyDescent="0.35">
      <c r="A603" s="274"/>
      <c r="B603" s="275"/>
      <c r="C603" s="276"/>
      <c r="D603" s="274"/>
      <c r="E603" s="274"/>
      <c r="F603" s="274"/>
      <c r="G603" s="274"/>
      <c r="H603" s="274"/>
      <c r="I603" s="274"/>
      <c r="J603" s="274"/>
      <c r="K603" s="33"/>
      <c r="L603" s="33"/>
      <c r="M603" s="32"/>
      <c r="N603" s="32"/>
      <c r="O603" s="32"/>
      <c r="P603" s="33"/>
      <c r="Q603" s="32"/>
      <c r="R603" s="242"/>
      <c r="S603" s="32"/>
      <c r="T603" s="32"/>
      <c r="U603" s="252"/>
      <c r="V603" s="32"/>
      <c r="W603" s="33"/>
      <c r="X603" s="32"/>
      <c r="Y603" s="42"/>
      <c r="Z603" s="31"/>
      <c r="AA603" s="42"/>
      <c r="AB603" s="42"/>
      <c r="AC603" s="252"/>
      <c r="AD603" s="32"/>
      <c r="AE603" s="284"/>
      <c r="AF603" s="263"/>
      <c r="AG603" s="31"/>
      <c r="AH603" s="32"/>
      <c r="AI603" s="42"/>
      <c r="AJ603" s="42"/>
    </row>
    <row r="604" spans="1:36" x14ac:dyDescent="0.35">
      <c r="A604" s="274"/>
      <c r="B604" s="275"/>
      <c r="C604" s="276"/>
      <c r="D604" s="274"/>
      <c r="E604" s="274"/>
      <c r="F604" s="274"/>
      <c r="G604" s="274"/>
      <c r="H604" s="274"/>
      <c r="I604" s="274"/>
      <c r="J604" s="274"/>
      <c r="K604" s="33"/>
      <c r="L604" s="33"/>
      <c r="M604" s="32"/>
      <c r="N604" s="32"/>
      <c r="O604" s="32"/>
      <c r="P604" s="33"/>
      <c r="Q604" s="32"/>
      <c r="R604" s="242"/>
      <c r="S604" s="32"/>
      <c r="T604" s="32"/>
      <c r="U604" s="252"/>
      <c r="V604" s="32"/>
      <c r="W604" s="33"/>
      <c r="X604" s="32"/>
      <c r="Y604" s="42"/>
      <c r="Z604" s="31"/>
      <c r="AA604" s="42"/>
      <c r="AB604" s="42"/>
      <c r="AC604" s="252"/>
      <c r="AD604" s="32"/>
      <c r="AE604" s="284"/>
      <c r="AF604" s="263"/>
      <c r="AG604" s="31"/>
      <c r="AH604" s="32"/>
      <c r="AI604" s="42"/>
      <c r="AJ604" s="42"/>
    </row>
    <row r="605" spans="1:36" x14ac:dyDescent="0.35">
      <c r="A605" s="274"/>
      <c r="B605" s="275"/>
      <c r="C605" s="276"/>
      <c r="D605" s="274"/>
      <c r="E605" s="274"/>
      <c r="F605" s="274"/>
      <c r="G605" s="274"/>
      <c r="H605" s="274"/>
      <c r="I605" s="274"/>
      <c r="J605" s="274"/>
      <c r="K605" s="33"/>
      <c r="L605" s="33"/>
      <c r="M605" s="32"/>
      <c r="N605" s="32"/>
      <c r="O605" s="32"/>
      <c r="P605" s="33"/>
      <c r="Q605" s="32"/>
      <c r="R605" s="242"/>
      <c r="S605" s="32"/>
      <c r="T605" s="32"/>
      <c r="U605" s="252"/>
      <c r="V605" s="32"/>
      <c r="W605" s="33"/>
      <c r="X605" s="32"/>
      <c r="Y605" s="42"/>
      <c r="Z605" s="31"/>
      <c r="AA605" s="42"/>
      <c r="AB605" s="42"/>
      <c r="AC605" s="252"/>
      <c r="AD605" s="32"/>
      <c r="AE605" s="284"/>
      <c r="AF605" s="263"/>
      <c r="AG605" s="31"/>
      <c r="AH605" s="32"/>
      <c r="AI605" s="42"/>
      <c r="AJ605" s="42"/>
    </row>
    <row r="606" spans="1:36" x14ac:dyDescent="0.35">
      <c r="A606" s="274"/>
      <c r="B606" s="275"/>
      <c r="C606" s="276"/>
      <c r="D606" s="274"/>
      <c r="E606" s="274"/>
      <c r="F606" s="274"/>
      <c r="G606" s="274"/>
      <c r="H606" s="274"/>
      <c r="I606" s="274"/>
      <c r="J606" s="274"/>
      <c r="K606" s="33"/>
      <c r="L606" s="33"/>
      <c r="M606" s="32"/>
      <c r="N606" s="32"/>
      <c r="O606" s="32"/>
      <c r="P606" s="33"/>
      <c r="Q606" s="32"/>
      <c r="R606" s="242"/>
      <c r="S606" s="32"/>
      <c r="T606" s="32"/>
      <c r="U606" s="252"/>
      <c r="V606" s="32"/>
      <c r="W606" s="33"/>
      <c r="X606" s="32"/>
      <c r="Y606" s="42"/>
      <c r="Z606" s="31"/>
      <c r="AA606" s="42"/>
      <c r="AB606" s="42"/>
      <c r="AC606" s="252"/>
      <c r="AD606" s="32"/>
      <c r="AE606" s="284"/>
      <c r="AF606" s="263"/>
      <c r="AG606" s="31"/>
      <c r="AH606" s="32"/>
      <c r="AI606" s="42"/>
      <c r="AJ606" s="42"/>
    </row>
    <row r="607" spans="1:36" x14ac:dyDescent="0.35">
      <c r="A607" s="274"/>
      <c r="B607" s="275"/>
      <c r="C607" s="276"/>
      <c r="D607" s="274"/>
      <c r="E607" s="274"/>
      <c r="F607" s="274"/>
      <c r="G607" s="274"/>
      <c r="H607" s="274"/>
      <c r="I607" s="274"/>
      <c r="J607" s="274"/>
      <c r="K607" s="33"/>
      <c r="L607" s="33"/>
      <c r="M607" s="32"/>
      <c r="N607" s="32"/>
      <c r="O607" s="32"/>
      <c r="P607" s="33"/>
      <c r="Q607" s="32"/>
      <c r="R607" s="242"/>
      <c r="S607" s="32"/>
      <c r="T607" s="32"/>
      <c r="U607" s="252"/>
      <c r="V607" s="32"/>
      <c r="W607" s="33"/>
      <c r="X607" s="32"/>
      <c r="Y607" s="42"/>
      <c r="Z607" s="31"/>
      <c r="AA607" s="42"/>
      <c r="AB607" s="42"/>
      <c r="AC607" s="252"/>
      <c r="AD607" s="32"/>
      <c r="AE607" s="284"/>
      <c r="AF607" s="263"/>
      <c r="AG607" s="31"/>
      <c r="AH607" s="32"/>
      <c r="AI607" s="42"/>
      <c r="AJ607" s="42"/>
    </row>
    <row r="608" spans="1:36" x14ac:dyDescent="0.35">
      <c r="A608" s="274"/>
      <c r="B608" s="275"/>
      <c r="C608" s="276"/>
      <c r="D608" s="274"/>
      <c r="E608" s="274"/>
      <c r="F608" s="274"/>
      <c r="G608" s="274"/>
      <c r="H608" s="274"/>
      <c r="I608" s="274"/>
      <c r="J608" s="274"/>
      <c r="K608" s="33"/>
      <c r="L608" s="33"/>
      <c r="M608" s="32"/>
      <c r="N608" s="32"/>
      <c r="O608" s="32"/>
      <c r="P608" s="33"/>
      <c r="Q608" s="32"/>
      <c r="R608" s="242"/>
      <c r="S608" s="32"/>
      <c r="T608" s="32"/>
      <c r="U608" s="252"/>
      <c r="V608" s="32"/>
      <c r="W608" s="33"/>
      <c r="X608" s="32"/>
      <c r="Y608" s="42"/>
      <c r="Z608" s="31"/>
      <c r="AA608" s="42"/>
      <c r="AB608" s="42"/>
      <c r="AC608" s="252"/>
      <c r="AD608" s="32"/>
      <c r="AE608" s="284"/>
      <c r="AF608" s="263"/>
      <c r="AG608" s="31"/>
      <c r="AH608" s="32"/>
      <c r="AI608" s="42"/>
      <c r="AJ608" s="42"/>
    </row>
    <row r="609" spans="1:36" x14ac:dyDescent="0.35">
      <c r="A609" s="274"/>
      <c r="B609" s="275"/>
      <c r="C609" s="276"/>
      <c r="D609" s="274"/>
      <c r="E609" s="274"/>
      <c r="F609" s="274"/>
      <c r="G609" s="274"/>
      <c r="H609" s="274"/>
      <c r="I609" s="274"/>
      <c r="J609" s="274"/>
      <c r="K609" s="33"/>
      <c r="L609" s="33"/>
      <c r="M609" s="32"/>
      <c r="N609" s="32"/>
      <c r="O609" s="32"/>
      <c r="P609" s="33"/>
      <c r="Q609" s="32"/>
      <c r="R609" s="242"/>
      <c r="S609" s="32"/>
      <c r="T609" s="32"/>
      <c r="U609" s="252"/>
      <c r="V609" s="32"/>
      <c r="W609" s="33"/>
      <c r="X609" s="32"/>
      <c r="Y609" s="42"/>
      <c r="Z609" s="31"/>
      <c r="AA609" s="42"/>
      <c r="AB609" s="42"/>
      <c r="AC609" s="252"/>
      <c r="AD609" s="32"/>
      <c r="AE609" s="284"/>
      <c r="AF609" s="263"/>
      <c r="AG609" s="31"/>
      <c r="AH609" s="32"/>
      <c r="AI609" s="42"/>
      <c r="AJ609" s="42"/>
    </row>
    <row r="610" spans="1:36" x14ac:dyDescent="0.35">
      <c r="A610" s="274"/>
      <c r="B610" s="275"/>
      <c r="C610" s="276"/>
      <c r="D610" s="274"/>
      <c r="E610" s="274"/>
      <c r="F610" s="274"/>
      <c r="G610" s="274"/>
      <c r="H610" s="274"/>
      <c r="I610" s="274"/>
      <c r="J610" s="274"/>
      <c r="K610" s="33"/>
      <c r="L610" s="33"/>
      <c r="M610" s="32"/>
      <c r="N610" s="32"/>
      <c r="O610" s="32"/>
      <c r="P610" s="33"/>
      <c r="Q610" s="32"/>
      <c r="R610" s="242"/>
      <c r="S610" s="32"/>
      <c r="T610" s="32"/>
      <c r="U610" s="252"/>
      <c r="V610" s="32"/>
      <c r="W610" s="33"/>
      <c r="X610" s="32"/>
      <c r="Y610" s="42"/>
      <c r="Z610" s="31"/>
      <c r="AA610" s="42"/>
      <c r="AB610" s="42"/>
      <c r="AC610" s="252"/>
      <c r="AD610" s="32"/>
      <c r="AE610" s="284"/>
      <c r="AF610" s="263"/>
      <c r="AG610" s="31"/>
      <c r="AH610" s="32"/>
      <c r="AI610" s="42"/>
      <c r="AJ610" s="42"/>
    </row>
    <row r="611" spans="1:36" x14ac:dyDescent="0.35">
      <c r="A611" s="274"/>
      <c r="B611" s="275"/>
      <c r="C611" s="276"/>
      <c r="D611" s="274"/>
      <c r="E611" s="274"/>
      <c r="F611" s="274"/>
      <c r="G611" s="274"/>
      <c r="H611" s="274"/>
      <c r="I611" s="274"/>
      <c r="J611" s="274"/>
      <c r="K611" s="33"/>
      <c r="L611" s="33"/>
      <c r="M611" s="32"/>
      <c r="N611" s="32"/>
      <c r="O611" s="32"/>
      <c r="P611" s="33"/>
      <c r="Q611" s="32"/>
      <c r="R611" s="242"/>
      <c r="S611" s="32"/>
      <c r="T611" s="32"/>
      <c r="U611" s="252"/>
      <c r="V611" s="32"/>
      <c r="W611" s="33"/>
      <c r="X611" s="32"/>
      <c r="Y611" s="42"/>
      <c r="Z611" s="31"/>
      <c r="AA611" s="42"/>
      <c r="AB611" s="42"/>
      <c r="AC611" s="252"/>
      <c r="AD611" s="32"/>
      <c r="AE611" s="284"/>
      <c r="AF611" s="263"/>
      <c r="AG611" s="31"/>
      <c r="AH611" s="32"/>
      <c r="AI611" s="42"/>
      <c r="AJ611" s="42"/>
    </row>
    <row r="612" spans="1:36" x14ac:dyDescent="0.35">
      <c r="A612" s="274"/>
      <c r="B612" s="275"/>
      <c r="C612" s="276"/>
      <c r="D612" s="274"/>
      <c r="E612" s="274"/>
      <c r="F612" s="274"/>
      <c r="G612" s="274"/>
      <c r="H612" s="274"/>
      <c r="I612" s="274"/>
      <c r="J612" s="274"/>
      <c r="K612" s="33"/>
      <c r="L612" s="33"/>
      <c r="M612" s="32"/>
      <c r="N612" s="32"/>
      <c r="O612" s="32"/>
      <c r="P612" s="33"/>
      <c r="Q612" s="32"/>
      <c r="R612" s="242"/>
      <c r="S612" s="32"/>
      <c r="T612" s="32"/>
      <c r="U612" s="252"/>
      <c r="V612" s="32"/>
      <c r="W612" s="33"/>
      <c r="X612" s="32"/>
      <c r="Y612" s="42"/>
      <c r="Z612" s="31"/>
      <c r="AA612" s="42"/>
      <c r="AB612" s="42"/>
      <c r="AC612" s="252"/>
      <c r="AD612" s="32"/>
      <c r="AE612" s="284"/>
      <c r="AF612" s="263"/>
      <c r="AG612" s="31"/>
      <c r="AH612" s="32"/>
      <c r="AI612" s="42"/>
      <c r="AJ612" s="42"/>
    </row>
    <row r="613" spans="1:36" x14ac:dyDescent="0.35">
      <c r="A613" s="274"/>
      <c r="B613" s="275"/>
      <c r="C613" s="276"/>
      <c r="D613" s="274"/>
      <c r="E613" s="274"/>
      <c r="F613" s="274"/>
      <c r="G613" s="274"/>
      <c r="H613" s="274"/>
      <c r="I613" s="274"/>
      <c r="J613" s="274"/>
      <c r="K613" s="33"/>
      <c r="L613" s="33"/>
      <c r="M613" s="32"/>
      <c r="N613" s="32"/>
      <c r="O613" s="32"/>
      <c r="P613" s="33"/>
      <c r="Q613" s="32"/>
      <c r="R613" s="242"/>
      <c r="S613" s="32"/>
      <c r="T613" s="32"/>
      <c r="U613" s="252"/>
      <c r="V613" s="32"/>
      <c r="W613" s="33"/>
      <c r="X613" s="32"/>
      <c r="Y613" s="42"/>
      <c r="Z613" s="31"/>
      <c r="AA613" s="42"/>
      <c r="AB613" s="42"/>
      <c r="AC613" s="252"/>
      <c r="AD613" s="32"/>
      <c r="AE613" s="284"/>
      <c r="AF613" s="263"/>
      <c r="AG613" s="31"/>
      <c r="AH613" s="32"/>
      <c r="AI613" s="42"/>
      <c r="AJ613" s="42"/>
    </row>
    <row r="614" spans="1:36" x14ac:dyDescent="0.35">
      <c r="A614" s="274"/>
      <c r="B614" s="275"/>
      <c r="C614" s="276"/>
      <c r="D614" s="274"/>
      <c r="E614" s="274"/>
      <c r="F614" s="274"/>
      <c r="G614" s="274"/>
      <c r="H614" s="274"/>
      <c r="I614" s="274"/>
      <c r="J614" s="274"/>
      <c r="K614" s="33"/>
      <c r="L614" s="33"/>
      <c r="M614" s="32"/>
      <c r="N614" s="32"/>
      <c r="O614" s="32"/>
      <c r="P614" s="33"/>
      <c r="Q614" s="32"/>
      <c r="R614" s="242"/>
      <c r="S614" s="32"/>
      <c r="T614" s="32"/>
      <c r="U614" s="252"/>
      <c r="V614" s="32"/>
      <c r="W614" s="33"/>
      <c r="X614" s="32"/>
      <c r="Y614" s="42"/>
      <c r="Z614" s="31"/>
      <c r="AA614" s="42"/>
      <c r="AB614" s="42"/>
      <c r="AC614" s="252"/>
      <c r="AD614" s="32"/>
      <c r="AE614" s="284"/>
      <c r="AF614" s="263"/>
      <c r="AG614" s="31"/>
      <c r="AH614" s="32"/>
      <c r="AI614" s="42"/>
      <c r="AJ614" s="42"/>
    </row>
    <row r="615" spans="1:36" x14ac:dyDescent="0.35">
      <c r="A615" s="274"/>
      <c r="B615" s="275"/>
      <c r="C615" s="276"/>
      <c r="D615" s="274"/>
      <c r="E615" s="274"/>
      <c r="F615" s="274"/>
      <c r="G615" s="274"/>
      <c r="H615" s="274"/>
      <c r="I615" s="274"/>
      <c r="J615" s="274"/>
      <c r="K615" s="33"/>
      <c r="L615" s="33"/>
      <c r="M615" s="32"/>
      <c r="N615" s="32"/>
      <c r="O615" s="32"/>
      <c r="P615" s="33"/>
      <c r="Q615" s="32"/>
      <c r="R615" s="242"/>
      <c r="S615" s="32"/>
      <c r="T615" s="32"/>
      <c r="U615" s="252"/>
      <c r="V615" s="32"/>
      <c r="W615" s="33"/>
      <c r="X615" s="32"/>
      <c r="Y615" s="42"/>
      <c r="Z615" s="31"/>
      <c r="AA615" s="42"/>
      <c r="AB615" s="42"/>
      <c r="AC615" s="252"/>
      <c r="AD615" s="32"/>
      <c r="AE615" s="284"/>
      <c r="AF615" s="263"/>
      <c r="AG615" s="31"/>
      <c r="AH615" s="32"/>
      <c r="AI615" s="42"/>
      <c r="AJ615" s="42"/>
    </row>
    <row r="616" spans="1:36" x14ac:dyDescent="0.35">
      <c r="A616" s="274"/>
      <c r="B616" s="275"/>
      <c r="C616" s="276"/>
      <c r="D616" s="274"/>
      <c r="E616" s="274"/>
      <c r="F616" s="274"/>
      <c r="G616" s="274"/>
      <c r="H616" s="274"/>
      <c r="I616" s="274"/>
      <c r="J616" s="274"/>
      <c r="K616" s="33"/>
      <c r="L616" s="33"/>
      <c r="M616" s="32"/>
      <c r="N616" s="32"/>
      <c r="O616" s="32"/>
      <c r="P616" s="33"/>
      <c r="Q616" s="32"/>
      <c r="R616" s="242"/>
      <c r="S616" s="32"/>
      <c r="T616" s="32"/>
      <c r="U616" s="252"/>
      <c r="V616" s="32"/>
      <c r="W616" s="33"/>
      <c r="X616" s="32"/>
      <c r="Y616" s="42"/>
      <c r="Z616" s="31"/>
      <c r="AA616" s="42"/>
      <c r="AB616" s="42"/>
      <c r="AC616" s="252"/>
      <c r="AD616" s="32"/>
      <c r="AE616" s="284"/>
      <c r="AF616" s="263"/>
      <c r="AG616" s="31"/>
      <c r="AH616" s="32"/>
      <c r="AI616" s="42"/>
      <c r="AJ616" s="42"/>
    </row>
    <row r="617" spans="1:36" x14ac:dyDescent="0.35">
      <c r="A617" s="274"/>
      <c r="B617" s="275"/>
      <c r="C617" s="276"/>
      <c r="D617" s="274"/>
      <c r="E617" s="274"/>
      <c r="F617" s="274"/>
      <c r="G617" s="274"/>
      <c r="H617" s="274"/>
      <c r="I617" s="274"/>
      <c r="J617" s="274"/>
      <c r="K617" s="33"/>
      <c r="L617" s="33"/>
      <c r="M617" s="32"/>
      <c r="N617" s="32"/>
      <c r="O617" s="32"/>
      <c r="P617" s="33"/>
      <c r="Q617" s="32"/>
      <c r="R617" s="242"/>
      <c r="S617" s="32"/>
      <c r="T617" s="32"/>
      <c r="U617" s="252"/>
      <c r="V617" s="32"/>
      <c r="W617" s="33"/>
      <c r="X617" s="32"/>
      <c r="Y617" s="42"/>
      <c r="Z617" s="31"/>
      <c r="AA617" s="42"/>
      <c r="AB617" s="42"/>
      <c r="AC617" s="252"/>
      <c r="AD617" s="32"/>
      <c r="AE617" s="284"/>
      <c r="AF617" s="263"/>
      <c r="AG617" s="31"/>
      <c r="AH617" s="32"/>
      <c r="AI617" s="42"/>
      <c r="AJ617" s="42"/>
    </row>
    <row r="618" spans="1:36" x14ac:dyDescent="0.35">
      <c r="A618" s="274"/>
      <c r="B618" s="275"/>
      <c r="C618" s="276"/>
      <c r="D618" s="274"/>
      <c r="E618" s="274"/>
      <c r="F618" s="274"/>
      <c r="G618" s="274"/>
      <c r="H618" s="274"/>
      <c r="I618" s="274"/>
      <c r="J618" s="274"/>
      <c r="K618" s="33"/>
      <c r="L618" s="33"/>
      <c r="M618" s="32"/>
      <c r="N618" s="32"/>
      <c r="O618" s="32"/>
      <c r="P618" s="33"/>
      <c r="Q618" s="32"/>
      <c r="R618" s="242"/>
      <c r="S618" s="32"/>
      <c r="T618" s="32"/>
      <c r="U618" s="252"/>
      <c r="V618" s="32"/>
      <c r="W618" s="33"/>
      <c r="X618" s="32"/>
      <c r="Y618" s="42"/>
      <c r="Z618" s="31"/>
      <c r="AA618" s="42"/>
      <c r="AB618" s="42"/>
      <c r="AC618" s="252"/>
      <c r="AD618" s="32"/>
      <c r="AE618" s="284"/>
      <c r="AF618" s="263"/>
      <c r="AG618" s="31"/>
      <c r="AH618" s="32"/>
      <c r="AI618" s="42"/>
      <c r="AJ618" s="42"/>
    </row>
    <row r="619" spans="1:36" x14ac:dyDescent="0.35">
      <c r="A619" s="274"/>
      <c r="B619" s="275"/>
      <c r="C619" s="276"/>
      <c r="D619" s="274"/>
      <c r="E619" s="274"/>
      <c r="F619" s="274"/>
      <c r="G619" s="274"/>
      <c r="H619" s="274"/>
      <c r="I619" s="274"/>
      <c r="J619" s="274"/>
      <c r="K619" s="33"/>
      <c r="L619" s="33"/>
      <c r="M619" s="32"/>
      <c r="N619" s="32"/>
      <c r="O619" s="32"/>
      <c r="P619" s="33"/>
      <c r="Q619" s="32"/>
      <c r="R619" s="242"/>
      <c r="S619" s="32"/>
      <c r="T619" s="32"/>
      <c r="U619" s="252"/>
      <c r="V619" s="32"/>
      <c r="W619" s="33"/>
      <c r="X619" s="32"/>
      <c r="Y619" s="42"/>
      <c r="Z619" s="31"/>
      <c r="AA619" s="42"/>
      <c r="AB619" s="42"/>
      <c r="AC619" s="252"/>
      <c r="AD619" s="32"/>
      <c r="AE619" s="284"/>
      <c r="AF619" s="263"/>
      <c r="AG619" s="31"/>
      <c r="AH619" s="32"/>
      <c r="AI619" s="42"/>
      <c r="AJ619" s="42"/>
    </row>
    <row r="620" spans="1:36" x14ac:dyDescent="0.35">
      <c r="A620" s="274"/>
      <c r="B620" s="275"/>
      <c r="C620" s="276"/>
      <c r="D620" s="274"/>
      <c r="E620" s="274"/>
      <c r="F620" s="274"/>
      <c r="G620" s="274"/>
      <c r="H620" s="274"/>
      <c r="I620" s="274"/>
      <c r="J620" s="274"/>
      <c r="K620" s="33"/>
      <c r="L620" s="33"/>
      <c r="M620" s="32"/>
      <c r="N620" s="32"/>
      <c r="O620" s="32"/>
      <c r="P620" s="33"/>
      <c r="Q620" s="32"/>
      <c r="R620" s="242"/>
      <c r="S620" s="32"/>
      <c r="T620" s="32"/>
      <c r="U620" s="252"/>
      <c r="V620" s="32"/>
      <c r="W620" s="33"/>
      <c r="X620" s="32"/>
      <c r="Y620" s="42"/>
      <c r="Z620" s="31"/>
      <c r="AA620" s="42"/>
      <c r="AB620" s="42"/>
      <c r="AC620" s="252"/>
      <c r="AD620" s="32"/>
      <c r="AE620" s="284"/>
      <c r="AF620" s="263"/>
      <c r="AG620" s="31"/>
      <c r="AH620" s="32"/>
      <c r="AI620" s="42"/>
      <c r="AJ620" s="42"/>
    </row>
    <row r="621" spans="1:36" x14ac:dyDescent="0.35">
      <c r="A621" s="274"/>
      <c r="B621" s="275"/>
      <c r="C621" s="276"/>
      <c r="D621" s="274"/>
      <c r="E621" s="274"/>
      <c r="F621" s="274"/>
      <c r="G621" s="274"/>
      <c r="H621" s="274"/>
      <c r="I621" s="274"/>
      <c r="J621" s="274"/>
      <c r="K621" s="33"/>
      <c r="L621" s="33"/>
      <c r="M621" s="32"/>
      <c r="N621" s="32"/>
      <c r="O621" s="32"/>
      <c r="P621" s="33"/>
      <c r="Q621" s="32"/>
      <c r="R621" s="242"/>
      <c r="S621" s="32"/>
      <c r="T621" s="32"/>
      <c r="U621" s="252"/>
      <c r="V621" s="32"/>
      <c r="W621" s="33"/>
      <c r="X621" s="32"/>
      <c r="Y621" s="42"/>
      <c r="Z621" s="31"/>
      <c r="AA621" s="42"/>
      <c r="AB621" s="42"/>
      <c r="AC621" s="252"/>
      <c r="AD621" s="32"/>
      <c r="AE621" s="284"/>
      <c r="AF621" s="263"/>
      <c r="AG621" s="31"/>
      <c r="AH621" s="32"/>
      <c r="AI621" s="42"/>
      <c r="AJ621" s="42"/>
    </row>
    <row r="622" spans="1:36" x14ac:dyDescent="0.35">
      <c r="A622" s="274"/>
      <c r="B622" s="275"/>
      <c r="C622" s="276"/>
      <c r="D622" s="274"/>
      <c r="E622" s="274"/>
      <c r="F622" s="274"/>
      <c r="G622" s="274"/>
      <c r="H622" s="274"/>
      <c r="I622" s="274"/>
      <c r="J622" s="274"/>
      <c r="K622" s="33"/>
      <c r="L622" s="33"/>
      <c r="M622" s="32"/>
      <c r="N622" s="32"/>
      <c r="O622" s="32"/>
      <c r="P622" s="33"/>
      <c r="Q622" s="32"/>
      <c r="R622" s="242"/>
      <c r="S622" s="32"/>
      <c r="T622" s="32"/>
      <c r="U622" s="252"/>
      <c r="V622" s="32"/>
      <c r="W622" s="33"/>
      <c r="X622" s="32"/>
      <c r="Y622" s="42"/>
      <c r="Z622" s="31"/>
      <c r="AA622" s="42"/>
      <c r="AB622" s="42"/>
      <c r="AC622" s="252"/>
      <c r="AD622" s="32"/>
      <c r="AE622" s="284"/>
      <c r="AF622" s="263"/>
      <c r="AG622" s="31"/>
      <c r="AH622" s="32"/>
      <c r="AI622" s="42"/>
      <c r="AJ622" s="42"/>
    </row>
    <row r="623" spans="1:36" x14ac:dyDescent="0.35">
      <c r="A623" s="274"/>
      <c r="B623" s="275"/>
      <c r="C623" s="276"/>
      <c r="D623" s="274"/>
      <c r="E623" s="274"/>
      <c r="F623" s="274"/>
      <c r="G623" s="274"/>
      <c r="H623" s="274"/>
      <c r="I623" s="274"/>
      <c r="J623" s="274"/>
      <c r="K623" s="33"/>
      <c r="L623" s="33"/>
      <c r="M623" s="32"/>
      <c r="N623" s="32"/>
      <c r="O623" s="32"/>
      <c r="P623" s="33"/>
      <c r="Q623" s="32"/>
      <c r="R623" s="242"/>
      <c r="S623" s="32"/>
      <c r="T623" s="32"/>
      <c r="U623" s="252"/>
      <c r="V623" s="32"/>
      <c r="W623" s="33"/>
      <c r="X623" s="32"/>
      <c r="Y623" s="42"/>
      <c r="Z623" s="31"/>
      <c r="AA623" s="42"/>
      <c r="AB623" s="42"/>
      <c r="AC623" s="252"/>
      <c r="AD623" s="32"/>
      <c r="AE623" s="284"/>
      <c r="AF623" s="263"/>
      <c r="AG623" s="31"/>
      <c r="AH623" s="32"/>
      <c r="AI623" s="42"/>
      <c r="AJ623" s="42"/>
    </row>
    <row r="624" spans="1:36" x14ac:dyDescent="0.35">
      <c r="A624" s="274"/>
      <c r="B624" s="275"/>
      <c r="C624" s="276"/>
      <c r="D624" s="274"/>
      <c r="E624" s="274"/>
      <c r="F624" s="274"/>
      <c r="G624" s="274"/>
      <c r="H624" s="274"/>
      <c r="I624" s="274"/>
      <c r="J624" s="274"/>
      <c r="K624" s="33"/>
      <c r="L624" s="33"/>
      <c r="M624" s="32"/>
      <c r="N624" s="32"/>
      <c r="O624" s="32"/>
      <c r="P624" s="33"/>
      <c r="Q624" s="32"/>
      <c r="R624" s="242"/>
      <c r="S624" s="32"/>
      <c r="T624" s="32"/>
      <c r="U624" s="252"/>
      <c r="V624" s="32"/>
      <c r="W624" s="33"/>
      <c r="X624" s="32"/>
      <c r="Y624" s="42"/>
      <c r="Z624" s="31"/>
      <c r="AA624" s="42"/>
      <c r="AB624" s="42"/>
      <c r="AC624" s="252"/>
      <c r="AD624" s="32"/>
      <c r="AE624" s="284"/>
      <c r="AF624" s="263"/>
      <c r="AG624" s="31"/>
      <c r="AH624" s="32"/>
      <c r="AI624" s="42"/>
      <c r="AJ624" s="42"/>
    </row>
    <row r="625" spans="1:36" x14ac:dyDescent="0.35">
      <c r="A625" s="274"/>
      <c r="B625" s="275"/>
      <c r="C625" s="276"/>
      <c r="D625" s="274"/>
      <c r="E625" s="274"/>
      <c r="F625" s="274"/>
      <c r="G625" s="274"/>
      <c r="H625" s="274"/>
      <c r="I625" s="274"/>
      <c r="J625" s="274"/>
      <c r="K625" s="33"/>
      <c r="L625" s="33"/>
      <c r="M625" s="32"/>
      <c r="N625" s="32"/>
      <c r="O625" s="32"/>
      <c r="P625" s="33"/>
      <c r="Q625" s="32"/>
      <c r="R625" s="242"/>
      <c r="S625" s="32"/>
      <c r="T625" s="32"/>
      <c r="U625" s="252"/>
      <c r="V625" s="32"/>
      <c r="W625" s="33"/>
      <c r="X625" s="32"/>
      <c r="Y625" s="42"/>
      <c r="Z625" s="31"/>
      <c r="AA625" s="42"/>
      <c r="AB625" s="42"/>
      <c r="AC625" s="252"/>
      <c r="AD625" s="32"/>
      <c r="AE625" s="284"/>
      <c r="AF625" s="263"/>
      <c r="AG625" s="31"/>
      <c r="AH625" s="32"/>
      <c r="AI625" s="42"/>
      <c r="AJ625" s="42"/>
    </row>
    <row r="626" spans="1:36" x14ac:dyDescent="0.35">
      <c r="A626" s="274"/>
      <c r="B626" s="275"/>
      <c r="C626" s="276"/>
      <c r="D626" s="274"/>
      <c r="E626" s="274"/>
      <c r="F626" s="274"/>
      <c r="G626" s="274"/>
      <c r="H626" s="274"/>
      <c r="I626" s="274"/>
      <c r="J626" s="274"/>
      <c r="K626" s="33"/>
      <c r="L626" s="33"/>
      <c r="M626" s="32"/>
      <c r="N626" s="32"/>
      <c r="O626" s="32"/>
      <c r="P626" s="33"/>
      <c r="Q626" s="32"/>
      <c r="R626" s="242"/>
      <c r="S626" s="32"/>
      <c r="T626" s="32"/>
      <c r="U626" s="252"/>
      <c r="V626" s="32"/>
      <c r="W626" s="33"/>
      <c r="X626" s="32"/>
      <c r="Y626" s="42"/>
      <c r="Z626" s="31"/>
      <c r="AA626" s="42"/>
      <c r="AB626" s="42"/>
      <c r="AC626" s="252"/>
      <c r="AD626" s="32"/>
      <c r="AE626" s="284"/>
      <c r="AF626" s="263"/>
      <c r="AG626" s="31"/>
      <c r="AH626" s="32"/>
      <c r="AI626" s="42"/>
      <c r="AJ626" s="42"/>
    </row>
    <row r="627" spans="1:36" x14ac:dyDescent="0.35">
      <c r="A627" s="274"/>
      <c r="B627" s="275"/>
      <c r="C627" s="276"/>
      <c r="D627" s="274"/>
      <c r="E627" s="274"/>
      <c r="F627" s="274"/>
      <c r="G627" s="274"/>
      <c r="H627" s="274"/>
      <c r="I627" s="274"/>
      <c r="J627" s="274"/>
      <c r="K627" s="33"/>
      <c r="L627" s="33"/>
      <c r="M627" s="32"/>
      <c r="N627" s="32"/>
      <c r="O627" s="32"/>
      <c r="P627" s="33"/>
      <c r="Q627" s="32"/>
      <c r="R627" s="242"/>
      <c r="S627" s="32"/>
      <c r="T627" s="32"/>
      <c r="U627" s="252"/>
      <c r="V627" s="32"/>
      <c r="W627" s="33"/>
      <c r="X627" s="32"/>
      <c r="Y627" s="42"/>
      <c r="Z627" s="31"/>
      <c r="AA627" s="42"/>
      <c r="AB627" s="42"/>
      <c r="AC627" s="252"/>
      <c r="AD627" s="32"/>
      <c r="AE627" s="284"/>
      <c r="AF627" s="263"/>
      <c r="AG627" s="31"/>
      <c r="AH627" s="32"/>
      <c r="AI627" s="42"/>
      <c r="AJ627" s="42"/>
    </row>
    <row r="628" spans="1:36" x14ac:dyDescent="0.35">
      <c r="A628" s="274"/>
      <c r="B628" s="275"/>
      <c r="C628" s="276"/>
      <c r="D628" s="274"/>
      <c r="E628" s="274"/>
      <c r="F628" s="274"/>
      <c r="G628" s="274"/>
      <c r="H628" s="274"/>
      <c r="I628" s="274"/>
      <c r="J628" s="274"/>
      <c r="K628" s="33"/>
      <c r="L628" s="33"/>
      <c r="M628" s="32"/>
      <c r="N628" s="32"/>
      <c r="O628" s="32"/>
      <c r="P628" s="33"/>
      <c r="Q628" s="32"/>
      <c r="R628" s="242"/>
      <c r="S628" s="32"/>
      <c r="T628" s="32"/>
      <c r="U628" s="252"/>
      <c r="V628" s="32"/>
      <c r="W628" s="33"/>
      <c r="X628" s="32"/>
      <c r="Y628" s="42"/>
      <c r="Z628" s="31"/>
      <c r="AA628" s="42"/>
      <c r="AB628" s="42"/>
      <c r="AC628" s="252"/>
      <c r="AD628" s="32"/>
      <c r="AE628" s="284"/>
      <c r="AF628" s="263"/>
      <c r="AG628" s="31"/>
      <c r="AH628" s="32"/>
      <c r="AI628" s="42"/>
      <c r="AJ628" s="42"/>
    </row>
    <row r="629" spans="1:36" x14ac:dyDescent="0.35">
      <c r="A629" s="274"/>
      <c r="B629" s="275"/>
      <c r="C629" s="276"/>
      <c r="D629" s="274"/>
      <c r="E629" s="274"/>
      <c r="F629" s="274"/>
      <c r="G629" s="274"/>
      <c r="H629" s="274"/>
      <c r="I629" s="274"/>
      <c r="J629" s="274"/>
      <c r="K629" s="33"/>
      <c r="L629" s="33"/>
      <c r="M629" s="32"/>
      <c r="N629" s="32"/>
      <c r="O629" s="32"/>
      <c r="P629" s="33"/>
      <c r="Q629" s="32"/>
      <c r="R629" s="242"/>
      <c r="S629" s="32"/>
      <c r="T629" s="32"/>
      <c r="U629" s="252"/>
      <c r="V629" s="32"/>
      <c r="W629" s="33"/>
      <c r="X629" s="32"/>
      <c r="Y629" s="42"/>
      <c r="Z629" s="31"/>
      <c r="AA629" s="42"/>
      <c r="AB629" s="42"/>
      <c r="AC629" s="252"/>
      <c r="AD629" s="32"/>
      <c r="AE629" s="284"/>
      <c r="AF629" s="263"/>
      <c r="AG629" s="31"/>
      <c r="AH629" s="32"/>
      <c r="AI629" s="42"/>
      <c r="AJ629" s="42"/>
    </row>
    <row r="630" spans="1:36" x14ac:dyDescent="0.35">
      <c r="A630" s="274"/>
      <c r="B630" s="275"/>
      <c r="C630" s="276"/>
      <c r="D630" s="274"/>
      <c r="E630" s="274"/>
      <c r="F630" s="274"/>
      <c r="G630" s="274"/>
      <c r="H630" s="274"/>
      <c r="I630" s="274"/>
      <c r="J630" s="274"/>
      <c r="K630" s="33"/>
      <c r="L630" s="33"/>
      <c r="M630" s="32"/>
      <c r="N630" s="32"/>
      <c r="O630" s="32"/>
      <c r="P630" s="33"/>
      <c r="Q630" s="32"/>
      <c r="R630" s="242"/>
      <c r="S630" s="32"/>
      <c r="T630" s="32"/>
      <c r="U630" s="252"/>
      <c r="V630" s="32"/>
      <c r="W630" s="33"/>
      <c r="X630" s="32"/>
      <c r="Y630" s="42"/>
      <c r="Z630" s="31"/>
      <c r="AA630" s="42"/>
      <c r="AB630" s="42"/>
      <c r="AC630" s="252"/>
      <c r="AD630" s="32"/>
      <c r="AE630" s="284"/>
      <c r="AF630" s="263"/>
      <c r="AG630" s="31"/>
      <c r="AH630" s="32"/>
      <c r="AI630" s="42"/>
      <c r="AJ630" s="42"/>
    </row>
    <row r="631" spans="1:36" x14ac:dyDescent="0.35">
      <c r="A631" s="274"/>
      <c r="B631" s="275"/>
      <c r="C631" s="276"/>
      <c r="D631" s="274"/>
      <c r="E631" s="274"/>
      <c r="F631" s="274"/>
      <c r="G631" s="274"/>
      <c r="H631" s="274"/>
      <c r="I631" s="274"/>
      <c r="J631" s="274"/>
      <c r="K631" s="33"/>
      <c r="L631" s="33"/>
      <c r="M631" s="32"/>
      <c r="N631" s="32"/>
      <c r="O631" s="32"/>
      <c r="P631" s="33"/>
      <c r="Q631" s="32"/>
      <c r="R631" s="242"/>
      <c r="S631" s="32"/>
      <c r="T631" s="32"/>
      <c r="U631" s="252"/>
      <c r="V631" s="32"/>
      <c r="W631" s="33"/>
      <c r="X631" s="32"/>
      <c r="Y631" s="42"/>
      <c r="Z631" s="31"/>
      <c r="AA631" s="42"/>
      <c r="AB631" s="42"/>
      <c r="AC631" s="252"/>
      <c r="AD631" s="32"/>
      <c r="AE631" s="284"/>
      <c r="AF631" s="263"/>
      <c r="AG631" s="31"/>
      <c r="AH631" s="32"/>
      <c r="AI631" s="42"/>
      <c r="AJ631" s="42"/>
    </row>
    <row r="632" spans="1:36" x14ac:dyDescent="0.35">
      <c r="A632" s="274"/>
      <c r="B632" s="275"/>
      <c r="C632" s="276"/>
      <c r="D632" s="274"/>
      <c r="E632" s="274"/>
      <c r="F632" s="274"/>
      <c r="G632" s="274"/>
      <c r="H632" s="274"/>
      <c r="I632" s="274"/>
      <c r="J632" s="274"/>
      <c r="K632" s="33"/>
      <c r="L632" s="33"/>
      <c r="M632" s="32"/>
      <c r="N632" s="32"/>
      <c r="O632" s="32"/>
      <c r="P632" s="33"/>
      <c r="Q632" s="32"/>
      <c r="R632" s="242"/>
      <c r="S632" s="32"/>
      <c r="T632" s="32"/>
      <c r="U632" s="252"/>
      <c r="V632" s="32"/>
      <c r="W632" s="33"/>
      <c r="X632" s="32"/>
      <c r="Y632" s="42"/>
      <c r="Z632" s="31"/>
      <c r="AA632" s="42"/>
      <c r="AB632" s="42"/>
      <c r="AC632" s="252"/>
      <c r="AD632" s="32"/>
      <c r="AE632" s="284"/>
      <c r="AF632" s="263"/>
      <c r="AG632" s="31"/>
      <c r="AH632" s="32"/>
      <c r="AI632" s="42"/>
      <c r="AJ632" s="42"/>
    </row>
    <row r="633" spans="1:36" x14ac:dyDescent="0.35">
      <c r="A633" s="274"/>
      <c r="B633" s="275"/>
      <c r="C633" s="276"/>
      <c r="D633" s="274"/>
      <c r="E633" s="274"/>
      <c r="F633" s="274"/>
      <c r="G633" s="274"/>
      <c r="H633" s="274"/>
      <c r="I633" s="274"/>
      <c r="J633" s="274"/>
      <c r="K633" s="33"/>
      <c r="L633" s="33"/>
      <c r="M633" s="32"/>
      <c r="N633" s="32"/>
      <c r="O633" s="32"/>
      <c r="P633" s="33"/>
      <c r="Q633" s="32"/>
      <c r="R633" s="242"/>
      <c r="S633" s="32"/>
      <c r="T633" s="32"/>
      <c r="U633" s="252"/>
      <c r="V633" s="32"/>
      <c r="W633" s="33"/>
      <c r="X633" s="32"/>
      <c r="Y633" s="42"/>
      <c r="Z633" s="31"/>
      <c r="AA633" s="42"/>
      <c r="AB633" s="42"/>
      <c r="AC633" s="252"/>
      <c r="AD633" s="32"/>
      <c r="AE633" s="284"/>
      <c r="AF633" s="263"/>
      <c r="AG633" s="31"/>
      <c r="AH633" s="32"/>
      <c r="AI633" s="42"/>
      <c r="AJ633" s="42"/>
    </row>
    <row r="634" spans="1:36" x14ac:dyDescent="0.35">
      <c r="A634" s="274"/>
      <c r="B634" s="275"/>
      <c r="C634" s="276"/>
      <c r="D634" s="274"/>
      <c r="E634" s="274"/>
      <c r="F634" s="274"/>
      <c r="G634" s="274"/>
      <c r="H634" s="274"/>
      <c r="I634" s="274"/>
      <c r="J634" s="274"/>
      <c r="K634" s="33"/>
      <c r="L634" s="33"/>
      <c r="M634" s="32"/>
      <c r="N634" s="32"/>
      <c r="O634" s="32"/>
      <c r="P634" s="33"/>
      <c r="Q634" s="32"/>
      <c r="R634" s="242"/>
      <c r="S634" s="32"/>
      <c r="T634" s="32"/>
      <c r="U634" s="252"/>
      <c r="V634" s="32"/>
      <c r="W634" s="33"/>
      <c r="X634" s="32"/>
      <c r="Y634" s="42"/>
      <c r="Z634" s="31"/>
      <c r="AA634" s="42"/>
      <c r="AB634" s="42"/>
      <c r="AC634" s="252"/>
      <c r="AD634" s="32"/>
      <c r="AE634" s="284"/>
      <c r="AF634" s="263"/>
      <c r="AG634" s="31"/>
      <c r="AH634" s="32"/>
      <c r="AI634" s="42"/>
      <c r="AJ634" s="42"/>
    </row>
    <row r="635" spans="1:36" x14ac:dyDescent="0.35">
      <c r="A635" s="274"/>
      <c r="B635" s="275"/>
      <c r="C635" s="276"/>
      <c r="D635" s="274"/>
      <c r="E635" s="274"/>
      <c r="F635" s="274"/>
      <c r="G635" s="274"/>
      <c r="H635" s="274"/>
      <c r="I635" s="274"/>
      <c r="J635" s="274"/>
      <c r="K635" s="33"/>
      <c r="L635" s="33"/>
      <c r="M635" s="32"/>
      <c r="N635" s="32"/>
      <c r="O635" s="32"/>
      <c r="P635" s="33"/>
      <c r="Q635" s="32"/>
      <c r="R635" s="242"/>
      <c r="S635" s="32"/>
      <c r="T635" s="32"/>
      <c r="U635" s="252"/>
      <c r="V635" s="32"/>
      <c r="W635" s="33"/>
      <c r="X635" s="32"/>
      <c r="Y635" s="42"/>
      <c r="Z635" s="31"/>
      <c r="AA635" s="42"/>
      <c r="AB635" s="42"/>
      <c r="AC635" s="252"/>
      <c r="AD635" s="32"/>
      <c r="AE635" s="284"/>
      <c r="AF635" s="263"/>
      <c r="AG635" s="31"/>
      <c r="AH635" s="32"/>
      <c r="AI635" s="42"/>
      <c r="AJ635" s="42"/>
    </row>
    <row r="636" spans="1:36" x14ac:dyDescent="0.35">
      <c r="A636" s="274"/>
      <c r="B636" s="275"/>
      <c r="C636" s="276"/>
      <c r="D636" s="274"/>
      <c r="E636" s="274"/>
      <c r="F636" s="274"/>
      <c r="G636" s="274"/>
      <c r="H636" s="274"/>
      <c r="I636" s="274"/>
      <c r="J636" s="274"/>
      <c r="K636" s="33"/>
      <c r="L636" s="33"/>
      <c r="M636" s="32"/>
      <c r="N636" s="32"/>
      <c r="O636" s="32"/>
      <c r="P636" s="33"/>
      <c r="Q636" s="32"/>
      <c r="R636" s="242"/>
      <c r="S636" s="32"/>
      <c r="T636" s="32"/>
      <c r="U636" s="252"/>
      <c r="V636" s="32"/>
      <c r="W636" s="33"/>
      <c r="X636" s="32"/>
      <c r="Y636" s="42"/>
      <c r="Z636" s="31"/>
      <c r="AA636" s="42"/>
      <c r="AB636" s="42"/>
      <c r="AC636" s="252"/>
      <c r="AD636" s="32"/>
      <c r="AE636" s="284"/>
      <c r="AF636" s="263"/>
      <c r="AG636" s="31"/>
      <c r="AH636" s="32"/>
      <c r="AI636" s="42"/>
      <c r="AJ636" s="42"/>
    </row>
    <row r="637" spans="1:36" x14ac:dyDescent="0.35">
      <c r="A637" s="274"/>
      <c r="B637" s="275"/>
      <c r="C637" s="276"/>
      <c r="D637" s="274"/>
      <c r="E637" s="274"/>
      <c r="F637" s="274"/>
      <c r="G637" s="274"/>
      <c r="H637" s="274"/>
      <c r="I637" s="274"/>
      <c r="J637" s="274"/>
      <c r="K637" s="33"/>
      <c r="L637" s="33"/>
      <c r="M637" s="32"/>
      <c r="N637" s="32"/>
      <c r="O637" s="32"/>
      <c r="P637" s="33"/>
      <c r="Q637" s="32"/>
      <c r="R637" s="242"/>
      <c r="S637" s="32"/>
      <c r="T637" s="32"/>
      <c r="U637" s="252"/>
      <c r="V637" s="32"/>
      <c r="W637" s="33"/>
      <c r="X637" s="32"/>
      <c r="Y637" s="42"/>
      <c r="Z637" s="31"/>
      <c r="AA637" s="42"/>
      <c r="AB637" s="42"/>
      <c r="AC637" s="252"/>
      <c r="AD637" s="32"/>
      <c r="AE637" s="284"/>
      <c r="AF637" s="263"/>
      <c r="AG637" s="31"/>
      <c r="AH637" s="32"/>
      <c r="AI637" s="42"/>
      <c r="AJ637" s="42"/>
    </row>
    <row r="638" spans="1:36" x14ac:dyDescent="0.35">
      <c r="A638" s="274"/>
      <c r="B638" s="275"/>
      <c r="C638" s="276"/>
      <c r="D638" s="274"/>
      <c r="E638" s="274"/>
      <c r="F638" s="274"/>
      <c r="G638" s="274"/>
      <c r="H638" s="274"/>
      <c r="I638" s="274"/>
      <c r="J638" s="274"/>
      <c r="K638" s="33"/>
      <c r="L638" s="33"/>
      <c r="M638" s="32"/>
      <c r="N638" s="32"/>
      <c r="O638" s="32"/>
      <c r="P638" s="33"/>
      <c r="Q638" s="32"/>
      <c r="R638" s="242"/>
      <c r="S638" s="32"/>
      <c r="T638" s="32"/>
      <c r="U638" s="252"/>
      <c r="V638" s="32"/>
      <c r="W638" s="33"/>
      <c r="X638" s="32"/>
      <c r="Y638" s="42"/>
      <c r="Z638" s="31"/>
      <c r="AA638" s="42"/>
      <c r="AB638" s="42"/>
      <c r="AC638" s="252"/>
      <c r="AD638" s="32"/>
      <c r="AE638" s="284"/>
      <c r="AF638" s="263"/>
      <c r="AG638" s="31"/>
      <c r="AH638" s="32"/>
      <c r="AI638" s="42"/>
      <c r="AJ638" s="42"/>
    </row>
    <row r="639" spans="1:36" x14ac:dyDescent="0.35">
      <c r="A639" s="274"/>
      <c r="B639" s="275"/>
      <c r="C639" s="276"/>
      <c r="D639" s="274"/>
      <c r="E639" s="274"/>
      <c r="F639" s="274"/>
      <c r="G639" s="274"/>
      <c r="H639" s="274"/>
      <c r="I639" s="274"/>
      <c r="J639" s="274"/>
      <c r="K639" s="33"/>
      <c r="L639" s="33"/>
      <c r="M639" s="32"/>
      <c r="N639" s="32"/>
      <c r="O639" s="32"/>
      <c r="P639" s="33"/>
      <c r="Q639" s="32"/>
      <c r="R639" s="242"/>
      <c r="S639" s="32"/>
      <c r="T639" s="32"/>
      <c r="U639" s="252"/>
      <c r="V639" s="32"/>
      <c r="W639" s="33"/>
      <c r="X639" s="32"/>
      <c r="Y639" s="42"/>
      <c r="Z639" s="31"/>
      <c r="AA639" s="42"/>
      <c r="AB639" s="42"/>
      <c r="AC639" s="252"/>
      <c r="AD639" s="32"/>
      <c r="AE639" s="284"/>
      <c r="AF639" s="263"/>
      <c r="AG639" s="31"/>
      <c r="AH639" s="32"/>
      <c r="AI639" s="42"/>
      <c r="AJ639" s="42"/>
    </row>
    <row r="640" spans="1:36" x14ac:dyDescent="0.35">
      <c r="A640" s="274"/>
      <c r="B640" s="275"/>
      <c r="C640" s="276"/>
      <c r="D640" s="274"/>
      <c r="E640" s="274"/>
      <c r="F640" s="274"/>
      <c r="G640" s="274"/>
      <c r="H640" s="274"/>
      <c r="I640" s="274"/>
      <c r="J640" s="274"/>
      <c r="K640" s="33"/>
      <c r="L640" s="33"/>
      <c r="M640" s="32"/>
      <c r="N640" s="32"/>
      <c r="O640" s="32"/>
      <c r="P640" s="33"/>
      <c r="Q640" s="32"/>
      <c r="R640" s="242"/>
      <c r="S640" s="32"/>
      <c r="T640" s="32"/>
      <c r="U640" s="252"/>
      <c r="V640" s="32"/>
      <c r="W640" s="33"/>
      <c r="X640" s="32"/>
      <c r="Y640" s="42"/>
      <c r="Z640" s="31"/>
      <c r="AA640" s="42"/>
      <c r="AB640" s="42"/>
      <c r="AC640" s="252"/>
      <c r="AD640" s="32"/>
      <c r="AE640" s="284"/>
      <c r="AF640" s="263"/>
      <c r="AG640" s="31"/>
      <c r="AH640" s="32"/>
      <c r="AI640" s="42"/>
      <c r="AJ640" s="42"/>
    </row>
    <row r="641" spans="1:36" x14ac:dyDescent="0.35">
      <c r="A641" s="274"/>
      <c r="B641" s="275"/>
      <c r="C641" s="276"/>
      <c r="D641" s="274"/>
      <c r="E641" s="274"/>
      <c r="F641" s="274"/>
      <c r="G641" s="274"/>
      <c r="H641" s="274"/>
      <c r="I641" s="274"/>
      <c r="J641" s="274"/>
      <c r="K641" s="33"/>
      <c r="L641" s="33"/>
      <c r="M641" s="32"/>
      <c r="N641" s="32"/>
      <c r="O641" s="32"/>
      <c r="P641" s="33"/>
      <c r="Q641" s="32"/>
      <c r="R641" s="242"/>
      <c r="S641" s="32"/>
      <c r="T641" s="32"/>
      <c r="U641" s="252"/>
      <c r="V641" s="32"/>
      <c r="W641" s="33"/>
      <c r="X641" s="32"/>
      <c r="Y641" s="42"/>
      <c r="Z641" s="31"/>
      <c r="AA641" s="42"/>
      <c r="AB641" s="42"/>
      <c r="AC641" s="252"/>
      <c r="AD641" s="32"/>
      <c r="AE641" s="284"/>
      <c r="AF641" s="263"/>
      <c r="AG641" s="31"/>
      <c r="AH641" s="32"/>
      <c r="AI641" s="42"/>
      <c r="AJ641" s="42"/>
    </row>
    <row r="642" spans="1:36" x14ac:dyDescent="0.35">
      <c r="A642" s="274"/>
      <c r="B642" s="275"/>
      <c r="C642" s="276"/>
      <c r="D642" s="274"/>
      <c r="E642" s="274"/>
      <c r="F642" s="274"/>
      <c r="G642" s="274"/>
      <c r="H642" s="274"/>
      <c r="I642" s="274"/>
      <c r="J642" s="274"/>
      <c r="K642" s="33"/>
      <c r="L642" s="33"/>
      <c r="M642" s="32"/>
      <c r="N642" s="32"/>
      <c r="O642" s="32"/>
      <c r="P642" s="33"/>
      <c r="Q642" s="32"/>
      <c r="R642" s="242"/>
      <c r="S642" s="32"/>
      <c r="T642" s="32"/>
      <c r="U642" s="252"/>
      <c r="V642" s="32"/>
      <c r="W642" s="33"/>
      <c r="X642" s="32"/>
      <c r="Y642" s="42"/>
      <c r="Z642" s="31"/>
      <c r="AA642" s="42"/>
      <c r="AB642" s="42"/>
      <c r="AC642" s="252"/>
      <c r="AD642" s="32"/>
      <c r="AE642" s="284"/>
      <c r="AF642" s="263"/>
      <c r="AG642" s="31"/>
      <c r="AH642" s="32"/>
      <c r="AI642" s="42"/>
      <c r="AJ642" s="42"/>
    </row>
    <row r="643" spans="1:36" x14ac:dyDescent="0.35">
      <c r="A643" s="274"/>
      <c r="B643" s="275"/>
      <c r="C643" s="276"/>
      <c r="D643" s="274"/>
      <c r="E643" s="274"/>
      <c r="F643" s="274"/>
      <c r="G643" s="274"/>
      <c r="H643" s="274"/>
      <c r="I643" s="274"/>
      <c r="J643" s="274"/>
      <c r="K643" s="33"/>
      <c r="L643" s="33"/>
      <c r="M643" s="32"/>
      <c r="N643" s="32"/>
      <c r="O643" s="32"/>
      <c r="P643" s="33"/>
      <c r="Q643" s="32"/>
      <c r="R643" s="242"/>
      <c r="S643" s="32"/>
      <c r="T643" s="32"/>
      <c r="U643" s="252"/>
      <c r="V643" s="32"/>
      <c r="W643" s="33"/>
      <c r="X643" s="32"/>
      <c r="Y643" s="42"/>
      <c r="Z643" s="31"/>
      <c r="AA643" s="42"/>
      <c r="AB643" s="42"/>
      <c r="AC643" s="252"/>
      <c r="AD643" s="32"/>
      <c r="AE643" s="284"/>
      <c r="AF643" s="263"/>
      <c r="AG643" s="31"/>
      <c r="AH643" s="32"/>
      <c r="AI643" s="42"/>
      <c r="AJ643" s="42"/>
    </row>
    <row r="644" spans="1:36" x14ac:dyDescent="0.35">
      <c r="A644" s="274"/>
      <c r="B644" s="275"/>
      <c r="C644" s="276"/>
      <c r="D644" s="274"/>
      <c r="E644" s="274"/>
      <c r="F644" s="274"/>
      <c r="G644" s="274"/>
      <c r="H644" s="274"/>
      <c r="I644" s="274"/>
      <c r="J644" s="274"/>
      <c r="K644" s="33"/>
      <c r="L644" s="33"/>
      <c r="M644" s="32"/>
      <c r="N644" s="32"/>
      <c r="O644" s="32"/>
      <c r="P644" s="33"/>
      <c r="Q644" s="32"/>
      <c r="R644" s="242"/>
      <c r="S644" s="32"/>
      <c r="T644" s="32"/>
      <c r="U644" s="252"/>
      <c r="V644" s="32"/>
      <c r="W644" s="33"/>
      <c r="X644" s="32"/>
      <c r="Y644" s="42"/>
      <c r="Z644" s="31"/>
      <c r="AA644" s="42"/>
      <c r="AB644" s="42"/>
      <c r="AC644" s="252"/>
      <c r="AD644" s="32"/>
      <c r="AE644" s="284"/>
      <c r="AF644" s="263"/>
      <c r="AG644" s="31"/>
      <c r="AH644" s="32"/>
      <c r="AI644" s="42"/>
      <c r="AJ644" s="42"/>
    </row>
    <row r="645" spans="1:36" x14ac:dyDescent="0.35">
      <c r="A645" s="274"/>
      <c r="B645" s="275"/>
      <c r="C645" s="276"/>
      <c r="D645" s="274"/>
      <c r="E645" s="274"/>
      <c r="F645" s="274"/>
      <c r="G645" s="274"/>
      <c r="H645" s="274"/>
      <c r="I645" s="274"/>
      <c r="J645" s="274"/>
      <c r="K645" s="33"/>
      <c r="L645" s="33"/>
      <c r="M645" s="32"/>
      <c r="N645" s="32"/>
      <c r="O645" s="32"/>
      <c r="P645" s="33"/>
      <c r="Q645" s="32"/>
      <c r="R645" s="242"/>
      <c r="S645" s="32"/>
      <c r="T645" s="32"/>
      <c r="U645" s="252"/>
      <c r="V645" s="32"/>
      <c r="W645" s="33"/>
      <c r="X645" s="32"/>
      <c r="Y645" s="42"/>
      <c r="Z645" s="31"/>
      <c r="AA645" s="42"/>
      <c r="AB645" s="42"/>
      <c r="AC645" s="252"/>
      <c r="AD645" s="32"/>
      <c r="AE645" s="284"/>
      <c r="AF645" s="263"/>
      <c r="AG645" s="31"/>
      <c r="AH645" s="32"/>
      <c r="AI645" s="42"/>
      <c r="AJ645" s="42"/>
    </row>
    <row r="646" spans="1:36" x14ac:dyDescent="0.35">
      <c r="A646" s="274"/>
      <c r="B646" s="275"/>
      <c r="C646" s="276"/>
      <c r="D646" s="274"/>
      <c r="E646" s="274"/>
      <c r="F646" s="274"/>
      <c r="G646" s="274"/>
      <c r="H646" s="274"/>
      <c r="I646" s="274"/>
      <c r="J646" s="274"/>
      <c r="K646" s="33"/>
      <c r="L646" s="33"/>
      <c r="M646" s="32"/>
      <c r="N646" s="32"/>
      <c r="O646" s="32"/>
      <c r="P646" s="33"/>
      <c r="Q646" s="32"/>
      <c r="R646" s="242"/>
      <c r="S646" s="32"/>
      <c r="T646" s="32"/>
      <c r="U646" s="252"/>
      <c r="V646" s="32"/>
      <c r="W646" s="33"/>
      <c r="X646" s="32"/>
      <c r="Y646" s="42"/>
      <c r="Z646" s="31"/>
      <c r="AA646" s="42"/>
      <c r="AB646" s="42"/>
      <c r="AC646" s="252"/>
      <c r="AD646" s="32"/>
      <c r="AE646" s="284"/>
      <c r="AF646" s="263"/>
      <c r="AG646" s="31"/>
      <c r="AH646" s="32"/>
      <c r="AI646" s="42"/>
      <c r="AJ646" s="42"/>
    </row>
    <row r="647" spans="1:36" x14ac:dyDescent="0.35">
      <c r="A647" s="274"/>
      <c r="B647" s="275"/>
      <c r="C647" s="276"/>
      <c r="D647" s="274"/>
      <c r="E647" s="274"/>
      <c r="F647" s="274"/>
      <c r="G647" s="274"/>
      <c r="H647" s="274"/>
      <c r="I647" s="274"/>
      <c r="J647" s="274"/>
      <c r="K647" s="33"/>
      <c r="L647" s="33"/>
      <c r="M647" s="32"/>
      <c r="N647" s="32"/>
      <c r="O647" s="32"/>
      <c r="P647" s="33"/>
      <c r="Q647" s="32"/>
      <c r="R647" s="242"/>
      <c r="S647" s="32"/>
      <c r="T647" s="32"/>
      <c r="U647" s="252"/>
      <c r="V647" s="32"/>
      <c r="W647" s="33"/>
      <c r="X647" s="32"/>
      <c r="Y647" s="42"/>
      <c r="Z647" s="31"/>
      <c r="AA647" s="42"/>
      <c r="AB647" s="42"/>
      <c r="AC647" s="252"/>
      <c r="AD647" s="32"/>
      <c r="AE647" s="284"/>
      <c r="AF647" s="263"/>
      <c r="AG647" s="31"/>
      <c r="AH647" s="32"/>
      <c r="AI647" s="42"/>
      <c r="AJ647" s="42"/>
    </row>
    <row r="648" spans="1:36" x14ac:dyDescent="0.35">
      <c r="A648" s="274"/>
      <c r="B648" s="275"/>
      <c r="C648" s="276"/>
      <c r="D648" s="274"/>
      <c r="E648" s="274"/>
      <c r="F648" s="274"/>
      <c r="G648" s="274"/>
      <c r="H648" s="274"/>
      <c r="I648" s="274"/>
      <c r="J648" s="274"/>
      <c r="K648" s="33"/>
      <c r="L648" s="33"/>
      <c r="M648" s="32"/>
      <c r="N648" s="32"/>
      <c r="O648" s="32"/>
      <c r="P648" s="33"/>
      <c r="Q648" s="32"/>
      <c r="R648" s="242"/>
      <c r="S648" s="32"/>
      <c r="T648" s="32"/>
      <c r="U648" s="252"/>
      <c r="V648" s="32"/>
      <c r="W648" s="33"/>
      <c r="X648" s="32"/>
      <c r="Y648" s="42"/>
      <c r="Z648" s="31"/>
      <c r="AA648" s="42"/>
      <c r="AB648" s="42"/>
      <c r="AC648" s="252"/>
      <c r="AD648" s="32"/>
      <c r="AE648" s="284"/>
      <c r="AF648" s="263"/>
      <c r="AG648" s="31"/>
      <c r="AH648" s="32"/>
      <c r="AI648" s="42"/>
      <c r="AJ648" s="42"/>
    </row>
    <row r="649" spans="1:36" x14ac:dyDescent="0.35">
      <c r="A649" s="274"/>
      <c r="B649" s="275"/>
      <c r="C649" s="276"/>
      <c r="D649" s="274"/>
      <c r="E649" s="274"/>
      <c r="F649" s="274"/>
      <c r="G649" s="274"/>
      <c r="H649" s="274"/>
      <c r="I649" s="274"/>
      <c r="J649" s="274"/>
      <c r="K649" s="33"/>
      <c r="L649" s="33"/>
      <c r="M649" s="32"/>
      <c r="N649" s="32"/>
      <c r="O649" s="32"/>
      <c r="P649" s="33"/>
      <c r="Q649" s="32"/>
      <c r="R649" s="242"/>
      <c r="S649" s="32"/>
      <c r="T649" s="32"/>
      <c r="U649" s="252"/>
      <c r="V649" s="32"/>
      <c r="W649" s="33"/>
      <c r="X649" s="32"/>
      <c r="Y649" s="42"/>
      <c r="Z649" s="31"/>
      <c r="AA649" s="42"/>
      <c r="AB649" s="42"/>
      <c r="AC649" s="252"/>
      <c r="AD649" s="32"/>
      <c r="AE649" s="284"/>
      <c r="AF649" s="263"/>
      <c r="AG649" s="31"/>
      <c r="AH649" s="32"/>
      <c r="AI649" s="42"/>
      <c r="AJ649" s="42"/>
    </row>
    <row r="650" spans="1:36" x14ac:dyDescent="0.35">
      <c r="A650" s="274"/>
      <c r="B650" s="275"/>
      <c r="C650" s="276"/>
      <c r="D650" s="274"/>
      <c r="E650" s="274"/>
      <c r="F650" s="274"/>
      <c r="G650" s="274"/>
      <c r="H650" s="274"/>
      <c r="I650" s="274"/>
      <c r="J650" s="274"/>
      <c r="K650" s="33"/>
      <c r="L650" s="33"/>
      <c r="M650" s="32"/>
      <c r="N650" s="32"/>
      <c r="O650" s="32"/>
      <c r="P650" s="33"/>
      <c r="Q650" s="32"/>
      <c r="R650" s="242"/>
      <c r="S650" s="32"/>
      <c r="T650" s="32"/>
      <c r="U650" s="252"/>
      <c r="V650" s="32"/>
      <c r="W650" s="33"/>
      <c r="X650" s="32"/>
      <c r="Y650" s="42"/>
      <c r="Z650" s="31"/>
      <c r="AA650" s="42"/>
      <c r="AB650" s="42"/>
      <c r="AC650" s="252"/>
      <c r="AD650" s="32"/>
      <c r="AE650" s="284"/>
      <c r="AF650" s="263"/>
      <c r="AG650" s="31"/>
      <c r="AH650" s="32"/>
      <c r="AI650" s="42"/>
      <c r="AJ650" s="42"/>
    </row>
    <row r="651" spans="1:36" x14ac:dyDescent="0.35">
      <c r="A651" s="274"/>
      <c r="B651" s="275"/>
      <c r="C651" s="276"/>
      <c r="D651" s="274"/>
      <c r="E651" s="274"/>
      <c r="F651" s="274"/>
      <c r="G651" s="274"/>
      <c r="H651" s="274"/>
      <c r="I651" s="274"/>
      <c r="J651" s="274"/>
      <c r="K651" s="33"/>
      <c r="L651" s="33"/>
      <c r="M651" s="32"/>
      <c r="N651" s="32"/>
      <c r="O651" s="32"/>
      <c r="P651" s="33"/>
      <c r="Q651" s="32"/>
      <c r="R651" s="242"/>
      <c r="S651" s="32"/>
      <c r="T651" s="32"/>
      <c r="U651" s="252"/>
      <c r="V651" s="32"/>
      <c r="W651" s="33"/>
      <c r="X651" s="32"/>
      <c r="Y651" s="42"/>
      <c r="Z651" s="31"/>
      <c r="AA651" s="42"/>
      <c r="AB651" s="42"/>
      <c r="AC651" s="252"/>
      <c r="AD651" s="32"/>
      <c r="AE651" s="284"/>
      <c r="AF651" s="263"/>
      <c r="AG651" s="31"/>
      <c r="AH651" s="32"/>
      <c r="AI651" s="42"/>
      <c r="AJ651" s="42"/>
    </row>
    <row r="652" spans="1:36" x14ac:dyDescent="0.35">
      <c r="A652" s="274"/>
      <c r="B652" s="275"/>
      <c r="C652" s="276"/>
      <c r="D652" s="274"/>
      <c r="E652" s="274"/>
      <c r="F652" s="274"/>
      <c r="G652" s="274"/>
      <c r="H652" s="274"/>
      <c r="I652" s="274"/>
      <c r="J652" s="274"/>
      <c r="K652" s="33"/>
      <c r="L652" s="33"/>
      <c r="M652" s="32"/>
      <c r="N652" s="32"/>
      <c r="O652" s="32"/>
      <c r="P652" s="33"/>
      <c r="Q652" s="32"/>
      <c r="R652" s="242"/>
      <c r="S652" s="32"/>
      <c r="T652" s="32"/>
      <c r="U652" s="252"/>
      <c r="V652" s="32"/>
      <c r="W652" s="33"/>
      <c r="X652" s="32"/>
      <c r="Y652" s="42"/>
      <c r="Z652" s="31"/>
      <c r="AA652" s="42"/>
      <c r="AB652" s="42"/>
      <c r="AC652" s="252"/>
      <c r="AD652" s="32"/>
      <c r="AE652" s="284"/>
      <c r="AF652" s="263"/>
      <c r="AG652" s="31"/>
      <c r="AH652" s="32"/>
      <c r="AI652" s="42"/>
      <c r="AJ652" s="42"/>
    </row>
    <row r="653" spans="1:36" x14ac:dyDescent="0.35">
      <c r="A653" s="274"/>
      <c r="B653" s="275"/>
      <c r="C653" s="276"/>
      <c r="D653" s="274"/>
      <c r="E653" s="274"/>
      <c r="F653" s="274"/>
      <c r="G653" s="274"/>
      <c r="H653" s="274"/>
      <c r="I653" s="274"/>
      <c r="J653" s="274"/>
      <c r="K653" s="33"/>
      <c r="L653" s="33"/>
      <c r="M653" s="32"/>
      <c r="N653" s="32"/>
      <c r="O653" s="32"/>
      <c r="P653" s="33"/>
      <c r="Q653" s="32"/>
      <c r="R653" s="242"/>
      <c r="S653" s="32"/>
      <c r="T653" s="32"/>
      <c r="U653" s="252"/>
      <c r="V653" s="32"/>
      <c r="W653" s="33"/>
      <c r="X653" s="32"/>
      <c r="Y653" s="42"/>
      <c r="Z653" s="31"/>
      <c r="AA653" s="42"/>
      <c r="AB653" s="42"/>
      <c r="AC653" s="252"/>
      <c r="AD653" s="32"/>
      <c r="AE653" s="284"/>
      <c r="AF653" s="263"/>
      <c r="AG653" s="31"/>
      <c r="AH653" s="32"/>
      <c r="AI653" s="42"/>
      <c r="AJ653" s="42"/>
    </row>
    <row r="654" spans="1:36" x14ac:dyDescent="0.35">
      <c r="A654" s="274"/>
      <c r="B654" s="275"/>
      <c r="C654" s="276"/>
      <c r="D654" s="274"/>
      <c r="E654" s="274"/>
      <c r="F654" s="274"/>
      <c r="G654" s="274"/>
      <c r="H654" s="274"/>
      <c r="I654" s="274"/>
      <c r="J654" s="274"/>
      <c r="K654" s="33"/>
      <c r="L654" s="33"/>
      <c r="M654" s="32"/>
      <c r="N654" s="32"/>
      <c r="O654" s="32"/>
      <c r="P654" s="33"/>
      <c r="Q654" s="32"/>
      <c r="R654" s="242"/>
      <c r="S654" s="32"/>
      <c r="T654" s="32"/>
      <c r="U654" s="252"/>
      <c r="V654" s="32"/>
      <c r="W654" s="33"/>
      <c r="X654" s="32"/>
      <c r="Y654" s="42"/>
      <c r="Z654" s="31"/>
      <c r="AA654" s="42"/>
      <c r="AB654" s="42"/>
      <c r="AC654" s="252"/>
      <c r="AD654" s="32"/>
      <c r="AE654" s="284"/>
      <c r="AF654" s="263"/>
      <c r="AG654" s="31"/>
      <c r="AH654" s="32"/>
      <c r="AI654" s="42"/>
      <c r="AJ654" s="42"/>
    </row>
    <row r="655" spans="1:36" x14ac:dyDescent="0.35">
      <c r="A655" s="274"/>
      <c r="B655" s="275"/>
      <c r="C655" s="276"/>
      <c r="D655" s="274"/>
      <c r="E655" s="274"/>
      <c r="F655" s="274"/>
      <c r="G655" s="274"/>
      <c r="H655" s="274"/>
      <c r="I655" s="274"/>
      <c r="J655" s="274"/>
      <c r="K655" s="33"/>
      <c r="L655" s="33"/>
      <c r="M655" s="32"/>
      <c r="N655" s="32"/>
      <c r="O655" s="32"/>
      <c r="P655" s="33"/>
      <c r="Q655" s="32"/>
      <c r="R655" s="242"/>
      <c r="S655" s="32"/>
      <c r="T655" s="32"/>
      <c r="U655" s="252"/>
      <c r="V655" s="32"/>
      <c r="W655" s="33"/>
      <c r="X655" s="32"/>
      <c r="Y655" s="42"/>
      <c r="Z655" s="31"/>
      <c r="AA655" s="42"/>
      <c r="AB655" s="42"/>
      <c r="AC655" s="252"/>
      <c r="AD655" s="32"/>
      <c r="AE655" s="284"/>
      <c r="AF655" s="263"/>
      <c r="AG655" s="31"/>
      <c r="AH655" s="32"/>
      <c r="AI655" s="42"/>
      <c r="AJ655" s="42"/>
    </row>
    <row r="656" spans="1:36" x14ac:dyDescent="0.35">
      <c r="A656" s="274"/>
      <c r="B656" s="275"/>
      <c r="C656" s="276"/>
      <c r="D656" s="274"/>
      <c r="E656" s="274"/>
      <c r="F656" s="274"/>
      <c r="G656" s="274"/>
      <c r="H656" s="274"/>
      <c r="I656" s="274"/>
      <c r="J656" s="274"/>
      <c r="K656" s="33"/>
      <c r="L656" s="33"/>
      <c r="M656" s="32"/>
      <c r="N656" s="32"/>
      <c r="O656" s="32"/>
      <c r="P656" s="33"/>
      <c r="Q656" s="32"/>
      <c r="R656" s="242"/>
      <c r="S656" s="32"/>
      <c r="T656" s="32"/>
      <c r="U656" s="252"/>
      <c r="V656" s="32"/>
      <c r="W656" s="33"/>
      <c r="X656" s="32"/>
      <c r="Y656" s="42"/>
      <c r="Z656" s="31"/>
      <c r="AA656" s="42"/>
      <c r="AB656" s="42"/>
      <c r="AC656" s="252"/>
      <c r="AD656" s="32"/>
      <c r="AE656" s="284"/>
      <c r="AF656" s="263"/>
      <c r="AG656" s="31"/>
      <c r="AH656" s="32"/>
      <c r="AI656" s="42"/>
      <c r="AJ656" s="42"/>
    </row>
    <row r="657" spans="1:36" x14ac:dyDescent="0.35">
      <c r="A657" s="274"/>
      <c r="B657" s="275"/>
      <c r="C657" s="276"/>
      <c r="D657" s="274"/>
      <c r="E657" s="274"/>
      <c r="F657" s="274"/>
      <c r="G657" s="274"/>
      <c r="H657" s="274"/>
      <c r="I657" s="274"/>
      <c r="J657" s="274"/>
      <c r="K657" s="33"/>
      <c r="L657" s="33"/>
      <c r="M657" s="32"/>
      <c r="N657" s="32"/>
      <c r="O657" s="32"/>
      <c r="P657" s="33"/>
      <c r="Q657" s="32"/>
      <c r="R657" s="242"/>
      <c r="S657" s="32"/>
      <c r="T657" s="32"/>
      <c r="U657" s="252"/>
      <c r="V657" s="32"/>
      <c r="W657" s="33"/>
      <c r="X657" s="32"/>
      <c r="Y657" s="42"/>
      <c r="Z657" s="31"/>
      <c r="AA657" s="42"/>
      <c r="AB657" s="42"/>
      <c r="AC657" s="252"/>
      <c r="AD657" s="32"/>
      <c r="AE657" s="284"/>
      <c r="AF657" s="263"/>
      <c r="AG657" s="31"/>
      <c r="AH657" s="32"/>
      <c r="AI657" s="42"/>
      <c r="AJ657" s="42"/>
    </row>
    <row r="658" spans="1:36" x14ac:dyDescent="0.35">
      <c r="A658" s="274"/>
      <c r="B658" s="275"/>
      <c r="C658" s="276"/>
      <c r="D658" s="274"/>
      <c r="E658" s="274"/>
      <c r="F658" s="274"/>
      <c r="G658" s="274"/>
      <c r="H658" s="274"/>
      <c r="I658" s="274"/>
      <c r="J658" s="274"/>
      <c r="K658" s="33"/>
      <c r="L658" s="33"/>
      <c r="M658" s="32"/>
      <c r="N658" s="32"/>
      <c r="O658" s="32"/>
      <c r="P658" s="33"/>
      <c r="Q658" s="32"/>
      <c r="R658" s="242"/>
      <c r="S658" s="32"/>
      <c r="T658" s="32"/>
      <c r="U658" s="252"/>
      <c r="V658" s="32"/>
      <c r="W658" s="33"/>
      <c r="X658" s="32"/>
      <c r="Y658" s="42"/>
      <c r="Z658" s="31"/>
      <c r="AA658" s="42"/>
      <c r="AB658" s="42"/>
      <c r="AC658" s="252"/>
      <c r="AD658" s="32"/>
      <c r="AE658" s="284"/>
      <c r="AF658" s="263"/>
      <c r="AG658" s="31"/>
      <c r="AH658" s="32"/>
      <c r="AI658" s="42"/>
      <c r="AJ658" s="42"/>
    </row>
    <row r="659" spans="1:36" x14ac:dyDescent="0.35">
      <c r="A659" s="274"/>
      <c r="B659" s="275"/>
      <c r="C659" s="276"/>
      <c r="D659" s="274"/>
      <c r="E659" s="274"/>
      <c r="F659" s="274"/>
      <c r="G659" s="274"/>
      <c r="H659" s="274"/>
      <c r="I659" s="274"/>
      <c r="J659" s="274"/>
      <c r="K659" s="33"/>
      <c r="L659" s="33"/>
      <c r="M659" s="32"/>
      <c r="N659" s="32"/>
      <c r="O659" s="32"/>
      <c r="P659" s="33"/>
      <c r="Q659" s="32"/>
      <c r="R659" s="242"/>
      <c r="S659" s="32"/>
      <c r="T659" s="32"/>
      <c r="U659" s="252"/>
      <c r="V659" s="32"/>
      <c r="W659" s="33"/>
      <c r="X659" s="32"/>
      <c r="Y659" s="42"/>
      <c r="Z659" s="31"/>
      <c r="AA659" s="42"/>
      <c r="AB659" s="42"/>
      <c r="AC659" s="252"/>
      <c r="AD659" s="32"/>
      <c r="AE659" s="284"/>
      <c r="AF659" s="263"/>
      <c r="AG659" s="31"/>
      <c r="AH659" s="32"/>
      <c r="AI659" s="42"/>
      <c r="AJ659" s="42"/>
    </row>
    <row r="660" spans="1:36" x14ac:dyDescent="0.35">
      <c r="A660" s="274"/>
      <c r="B660" s="275"/>
      <c r="C660" s="276"/>
      <c r="D660" s="274"/>
      <c r="E660" s="274"/>
      <c r="F660" s="274"/>
      <c r="G660" s="274"/>
      <c r="H660" s="274"/>
      <c r="I660" s="274"/>
      <c r="J660" s="274"/>
      <c r="K660" s="33"/>
      <c r="L660" s="33"/>
      <c r="M660" s="32"/>
      <c r="N660" s="32"/>
      <c r="O660" s="32"/>
      <c r="P660" s="33"/>
      <c r="Q660" s="32"/>
      <c r="R660" s="242"/>
      <c r="S660" s="32"/>
      <c r="T660" s="32"/>
      <c r="U660" s="252"/>
      <c r="V660" s="32"/>
      <c r="W660" s="33"/>
      <c r="X660" s="32"/>
      <c r="Y660" s="42"/>
      <c r="Z660" s="31"/>
      <c r="AA660" s="42"/>
      <c r="AB660" s="42"/>
      <c r="AC660" s="252"/>
      <c r="AD660" s="32"/>
      <c r="AE660" s="284"/>
      <c r="AF660" s="263"/>
      <c r="AG660" s="31"/>
      <c r="AH660" s="32"/>
      <c r="AI660" s="42"/>
      <c r="AJ660" s="42"/>
    </row>
    <row r="661" spans="1:36" x14ac:dyDescent="0.35">
      <c r="A661" s="274"/>
      <c r="B661" s="275"/>
      <c r="C661" s="276"/>
      <c r="D661" s="274"/>
      <c r="E661" s="274"/>
      <c r="F661" s="274"/>
      <c r="G661" s="274"/>
      <c r="H661" s="274"/>
      <c r="I661" s="274"/>
      <c r="J661" s="274"/>
      <c r="K661" s="33"/>
      <c r="L661" s="33"/>
      <c r="M661" s="32"/>
      <c r="N661" s="32"/>
      <c r="O661" s="32"/>
      <c r="P661" s="33"/>
      <c r="Q661" s="32"/>
      <c r="R661" s="242"/>
      <c r="S661" s="32"/>
      <c r="T661" s="32"/>
      <c r="U661" s="252"/>
      <c r="V661" s="32"/>
      <c r="W661" s="33"/>
      <c r="X661" s="32"/>
      <c r="Y661" s="42"/>
      <c r="Z661" s="31"/>
      <c r="AA661" s="42"/>
      <c r="AB661" s="42"/>
      <c r="AC661" s="252"/>
      <c r="AD661" s="32"/>
      <c r="AE661" s="284"/>
      <c r="AF661" s="263"/>
      <c r="AG661" s="31"/>
      <c r="AH661" s="32"/>
      <c r="AI661" s="42"/>
      <c r="AJ661" s="42"/>
    </row>
    <row r="662" spans="1:36" x14ac:dyDescent="0.35">
      <c r="A662" s="274"/>
      <c r="B662" s="275"/>
      <c r="C662" s="276"/>
      <c r="D662" s="274"/>
      <c r="E662" s="274"/>
      <c r="F662" s="274"/>
      <c r="G662" s="274"/>
      <c r="H662" s="274"/>
      <c r="I662" s="274"/>
      <c r="J662" s="274"/>
      <c r="K662" s="33"/>
      <c r="L662" s="33"/>
      <c r="M662" s="32"/>
      <c r="N662" s="32"/>
      <c r="O662" s="32"/>
      <c r="P662" s="33"/>
      <c r="Q662" s="32"/>
      <c r="R662" s="242"/>
      <c r="S662" s="32"/>
      <c r="T662" s="32"/>
      <c r="U662" s="252"/>
      <c r="V662" s="32"/>
      <c r="W662" s="33"/>
      <c r="X662" s="32"/>
      <c r="Y662" s="42"/>
      <c r="Z662" s="31"/>
      <c r="AA662" s="42"/>
      <c r="AB662" s="42"/>
      <c r="AC662" s="252"/>
      <c r="AD662" s="32"/>
      <c r="AE662" s="284"/>
      <c r="AF662" s="263"/>
      <c r="AG662" s="31"/>
      <c r="AH662" s="32"/>
      <c r="AI662" s="42"/>
      <c r="AJ662" s="42"/>
    </row>
    <row r="663" spans="1:36" x14ac:dyDescent="0.35">
      <c r="A663" s="274"/>
      <c r="B663" s="275"/>
      <c r="C663" s="276"/>
      <c r="D663" s="274"/>
      <c r="E663" s="274"/>
      <c r="F663" s="274"/>
      <c r="G663" s="274"/>
      <c r="H663" s="274"/>
      <c r="I663" s="274"/>
      <c r="J663" s="274"/>
      <c r="K663" s="33"/>
      <c r="L663" s="33"/>
      <c r="M663" s="32"/>
      <c r="N663" s="32"/>
      <c r="O663" s="32"/>
      <c r="P663" s="33"/>
      <c r="Q663" s="32"/>
      <c r="R663" s="242"/>
      <c r="S663" s="32"/>
      <c r="T663" s="32"/>
      <c r="U663" s="252"/>
      <c r="V663" s="32"/>
      <c r="W663" s="33"/>
      <c r="X663" s="32"/>
      <c r="Y663" s="42"/>
      <c r="Z663" s="31"/>
      <c r="AA663" s="42"/>
      <c r="AB663" s="42"/>
      <c r="AC663" s="252"/>
      <c r="AD663" s="32"/>
      <c r="AE663" s="284"/>
      <c r="AF663" s="263"/>
      <c r="AG663" s="31"/>
      <c r="AH663" s="32"/>
      <c r="AI663" s="42"/>
      <c r="AJ663" s="42"/>
    </row>
    <row r="664" spans="1:36" x14ac:dyDescent="0.35">
      <c r="A664" s="274"/>
      <c r="B664" s="275"/>
      <c r="C664" s="276"/>
      <c r="D664" s="274"/>
      <c r="E664" s="274"/>
      <c r="F664" s="274"/>
      <c r="G664" s="274"/>
      <c r="H664" s="274"/>
      <c r="I664" s="274"/>
      <c r="J664" s="274"/>
      <c r="K664" s="33"/>
      <c r="L664" s="33"/>
      <c r="M664" s="32"/>
      <c r="N664" s="32"/>
      <c r="O664" s="32"/>
      <c r="P664" s="33"/>
      <c r="Q664" s="32"/>
      <c r="R664" s="242"/>
      <c r="S664" s="32"/>
      <c r="T664" s="32"/>
      <c r="U664" s="252"/>
      <c r="V664" s="32"/>
      <c r="W664" s="33"/>
      <c r="X664" s="32"/>
      <c r="Y664" s="42"/>
      <c r="Z664" s="31"/>
      <c r="AA664" s="42"/>
      <c r="AB664" s="42"/>
      <c r="AC664" s="252"/>
      <c r="AD664" s="32"/>
      <c r="AE664" s="284"/>
      <c r="AF664" s="263"/>
      <c r="AG664" s="31"/>
      <c r="AH664" s="32"/>
      <c r="AI664" s="42"/>
      <c r="AJ664" s="42"/>
    </row>
    <row r="665" spans="1:36" x14ac:dyDescent="0.35">
      <c r="A665" s="274"/>
      <c r="B665" s="275"/>
      <c r="C665" s="276"/>
      <c r="D665" s="274"/>
      <c r="E665" s="274"/>
      <c r="F665" s="274"/>
      <c r="G665" s="274"/>
      <c r="H665" s="274"/>
      <c r="I665" s="274"/>
      <c r="J665" s="274"/>
      <c r="K665" s="33"/>
      <c r="L665" s="33"/>
      <c r="M665" s="32"/>
      <c r="N665" s="32"/>
      <c r="O665" s="32"/>
      <c r="P665" s="33"/>
      <c r="Q665" s="32"/>
      <c r="R665" s="242"/>
      <c r="S665" s="32"/>
      <c r="T665" s="32"/>
      <c r="U665" s="252"/>
      <c r="V665" s="32"/>
      <c r="W665" s="33"/>
      <c r="X665" s="32"/>
      <c r="Y665" s="42"/>
      <c r="Z665" s="31"/>
      <c r="AA665" s="42"/>
      <c r="AB665" s="42"/>
      <c r="AC665" s="252"/>
      <c r="AD665" s="32"/>
      <c r="AE665" s="284"/>
      <c r="AF665" s="263"/>
      <c r="AG665" s="31"/>
      <c r="AH665" s="32"/>
      <c r="AI665" s="42"/>
      <c r="AJ665" s="42"/>
    </row>
    <row r="666" spans="1:36" x14ac:dyDescent="0.35">
      <c r="A666" s="274"/>
      <c r="B666" s="275"/>
      <c r="C666" s="276"/>
      <c r="D666" s="274"/>
      <c r="E666" s="274"/>
      <c r="F666" s="274"/>
      <c r="G666" s="274"/>
      <c r="H666" s="274"/>
      <c r="I666" s="274"/>
      <c r="J666" s="274"/>
      <c r="K666" s="33"/>
      <c r="L666" s="33"/>
      <c r="M666" s="32"/>
      <c r="N666" s="32"/>
      <c r="O666" s="32"/>
      <c r="P666" s="33"/>
      <c r="Q666" s="32"/>
      <c r="R666" s="242"/>
      <c r="S666" s="32"/>
      <c r="T666" s="32"/>
      <c r="U666" s="252"/>
      <c r="V666" s="32"/>
      <c r="W666" s="33"/>
      <c r="X666" s="32"/>
      <c r="Y666" s="42"/>
      <c r="Z666" s="31"/>
      <c r="AA666" s="42"/>
      <c r="AB666" s="42"/>
      <c r="AC666" s="252"/>
      <c r="AD666" s="32"/>
      <c r="AE666" s="284"/>
      <c r="AF666" s="263"/>
      <c r="AG666" s="31"/>
      <c r="AH666" s="32"/>
      <c r="AI666" s="42"/>
      <c r="AJ666" s="42"/>
    </row>
    <row r="667" spans="1:36" x14ac:dyDescent="0.35">
      <c r="A667" s="274"/>
      <c r="B667" s="275"/>
      <c r="C667" s="276"/>
      <c r="D667" s="274"/>
      <c r="E667" s="274"/>
      <c r="F667" s="274"/>
      <c r="G667" s="274"/>
      <c r="H667" s="274"/>
      <c r="I667" s="274"/>
      <c r="J667" s="274"/>
      <c r="K667" s="33"/>
      <c r="L667" s="33"/>
      <c r="M667" s="32"/>
      <c r="N667" s="32"/>
      <c r="O667" s="32"/>
      <c r="P667" s="33"/>
      <c r="Q667" s="32"/>
      <c r="R667" s="242"/>
      <c r="S667" s="32"/>
      <c r="T667" s="32"/>
      <c r="U667" s="252"/>
      <c r="V667" s="32"/>
      <c r="W667" s="33"/>
      <c r="X667" s="32"/>
      <c r="Y667" s="42"/>
      <c r="Z667" s="31"/>
      <c r="AA667" s="42"/>
      <c r="AB667" s="42"/>
      <c r="AC667" s="252"/>
      <c r="AD667" s="32"/>
      <c r="AE667" s="284"/>
      <c r="AF667" s="263"/>
      <c r="AG667" s="31"/>
      <c r="AH667" s="32"/>
      <c r="AI667" s="42"/>
      <c r="AJ667" s="42"/>
    </row>
    <row r="668" spans="1:36" x14ac:dyDescent="0.35">
      <c r="A668" s="274"/>
      <c r="B668" s="275"/>
      <c r="C668" s="276"/>
      <c r="D668" s="274"/>
      <c r="E668" s="274"/>
      <c r="F668" s="274"/>
      <c r="G668" s="274"/>
      <c r="H668" s="274"/>
      <c r="I668" s="274"/>
      <c r="J668" s="274"/>
      <c r="K668" s="33"/>
      <c r="L668" s="33"/>
      <c r="M668" s="32"/>
      <c r="N668" s="32"/>
      <c r="O668" s="32"/>
      <c r="P668" s="33"/>
      <c r="Q668" s="32"/>
      <c r="R668" s="242"/>
      <c r="S668" s="32"/>
      <c r="T668" s="32"/>
      <c r="U668" s="252"/>
      <c r="V668" s="32"/>
      <c r="W668" s="33"/>
      <c r="X668" s="32"/>
      <c r="Y668" s="42"/>
      <c r="Z668" s="31"/>
      <c r="AA668" s="42"/>
      <c r="AB668" s="42"/>
      <c r="AC668" s="252"/>
      <c r="AD668" s="32"/>
      <c r="AE668" s="284"/>
      <c r="AF668" s="263"/>
      <c r="AG668" s="31"/>
      <c r="AH668" s="32"/>
      <c r="AI668" s="42"/>
      <c r="AJ668" s="42"/>
    </row>
    <row r="669" spans="1:36" x14ac:dyDescent="0.35">
      <c r="A669" s="274"/>
      <c r="B669" s="275"/>
      <c r="C669" s="276"/>
      <c r="D669" s="274"/>
      <c r="E669" s="274"/>
      <c r="F669" s="274"/>
      <c r="G669" s="274"/>
      <c r="H669" s="274"/>
      <c r="I669" s="274"/>
      <c r="J669" s="274"/>
      <c r="K669" s="33"/>
      <c r="L669" s="33"/>
      <c r="M669" s="32"/>
      <c r="N669" s="32"/>
      <c r="O669" s="32"/>
      <c r="P669" s="33"/>
      <c r="Q669" s="32"/>
      <c r="R669" s="242"/>
      <c r="S669" s="32"/>
      <c r="T669" s="32"/>
      <c r="U669" s="252"/>
      <c r="V669" s="32"/>
      <c r="W669" s="33"/>
      <c r="X669" s="32"/>
      <c r="Y669" s="42"/>
      <c r="Z669" s="31"/>
      <c r="AA669" s="42"/>
      <c r="AB669" s="42"/>
      <c r="AC669" s="252"/>
      <c r="AD669" s="32"/>
      <c r="AE669" s="284"/>
      <c r="AF669" s="263"/>
      <c r="AG669" s="31"/>
      <c r="AH669" s="32"/>
      <c r="AI669" s="42"/>
      <c r="AJ669" s="42"/>
    </row>
    <row r="670" spans="1:36" x14ac:dyDescent="0.35">
      <c r="A670" s="274"/>
      <c r="B670" s="275"/>
      <c r="C670" s="276"/>
      <c r="D670" s="274"/>
      <c r="E670" s="274"/>
      <c r="F670" s="274"/>
      <c r="G670" s="274"/>
      <c r="H670" s="274"/>
      <c r="I670" s="274"/>
      <c r="J670" s="274"/>
      <c r="K670" s="33"/>
      <c r="L670" s="33"/>
      <c r="M670" s="32"/>
      <c r="N670" s="32"/>
      <c r="O670" s="32"/>
      <c r="P670" s="33"/>
      <c r="Q670" s="32"/>
      <c r="R670" s="242"/>
      <c r="S670" s="32"/>
      <c r="T670" s="32"/>
      <c r="U670" s="252"/>
      <c r="V670" s="32"/>
      <c r="W670" s="33"/>
      <c r="X670" s="32"/>
      <c r="Y670" s="42"/>
      <c r="Z670" s="31"/>
      <c r="AA670" s="42"/>
      <c r="AB670" s="42"/>
      <c r="AC670" s="252"/>
      <c r="AD670" s="32"/>
      <c r="AE670" s="284"/>
      <c r="AF670" s="263"/>
      <c r="AG670" s="31"/>
      <c r="AH670" s="32"/>
      <c r="AI670" s="42"/>
      <c r="AJ670" s="42"/>
    </row>
    <row r="671" spans="1:36" x14ac:dyDescent="0.35">
      <c r="A671" s="274"/>
      <c r="B671" s="275"/>
      <c r="C671" s="276"/>
      <c r="D671" s="274"/>
      <c r="E671" s="274"/>
      <c r="F671" s="274"/>
      <c r="G671" s="274"/>
      <c r="H671" s="274"/>
      <c r="I671" s="274"/>
      <c r="J671" s="274"/>
      <c r="K671" s="33"/>
      <c r="L671" s="33"/>
      <c r="M671" s="32"/>
      <c r="N671" s="32"/>
      <c r="O671" s="32"/>
      <c r="P671" s="33"/>
      <c r="Q671" s="32"/>
      <c r="R671" s="242"/>
      <c r="S671" s="32"/>
      <c r="T671" s="32"/>
      <c r="U671" s="252"/>
      <c r="V671" s="32"/>
      <c r="W671" s="33"/>
      <c r="X671" s="32"/>
      <c r="Y671" s="42"/>
      <c r="Z671" s="31"/>
      <c r="AA671" s="42"/>
      <c r="AB671" s="42"/>
      <c r="AC671" s="252"/>
      <c r="AD671" s="32"/>
      <c r="AE671" s="284"/>
      <c r="AF671" s="263"/>
      <c r="AG671" s="31"/>
      <c r="AH671" s="32"/>
      <c r="AI671" s="42"/>
      <c r="AJ671" s="42"/>
    </row>
    <row r="672" spans="1:36" x14ac:dyDescent="0.35">
      <c r="A672" s="274"/>
      <c r="B672" s="275"/>
      <c r="C672" s="276"/>
      <c r="D672" s="274"/>
      <c r="E672" s="274"/>
      <c r="F672" s="274"/>
      <c r="G672" s="274"/>
      <c r="H672" s="274"/>
      <c r="I672" s="274"/>
      <c r="J672" s="274"/>
      <c r="K672" s="33"/>
      <c r="L672" s="33"/>
      <c r="M672" s="32"/>
      <c r="N672" s="32"/>
      <c r="O672" s="32"/>
      <c r="P672" s="33"/>
      <c r="Q672" s="32"/>
      <c r="R672" s="242"/>
      <c r="S672" s="32"/>
      <c r="T672" s="32"/>
      <c r="U672" s="252"/>
      <c r="V672" s="32"/>
      <c r="W672" s="33"/>
      <c r="X672" s="32"/>
      <c r="Y672" s="42"/>
      <c r="Z672" s="31"/>
      <c r="AA672" s="42"/>
      <c r="AB672" s="42"/>
      <c r="AC672" s="252"/>
      <c r="AD672" s="32"/>
      <c r="AE672" s="284"/>
      <c r="AF672" s="263"/>
      <c r="AG672" s="31"/>
      <c r="AH672" s="32"/>
      <c r="AI672" s="42"/>
      <c r="AJ672" s="42"/>
    </row>
    <row r="673" spans="1:36" x14ac:dyDescent="0.35">
      <c r="A673" s="274"/>
      <c r="B673" s="275"/>
      <c r="C673" s="276"/>
      <c r="D673" s="274"/>
      <c r="E673" s="274"/>
      <c r="F673" s="274"/>
      <c r="G673" s="274"/>
      <c r="H673" s="274"/>
      <c r="I673" s="274"/>
      <c r="J673" s="274"/>
      <c r="K673" s="33"/>
      <c r="L673" s="33"/>
      <c r="M673" s="32"/>
      <c r="N673" s="32"/>
      <c r="O673" s="32"/>
      <c r="P673" s="33"/>
      <c r="Q673" s="32"/>
      <c r="R673" s="242"/>
      <c r="S673" s="32"/>
      <c r="T673" s="32"/>
      <c r="U673" s="252"/>
      <c r="V673" s="32"/>
      <c r="W673" s="33"/>
      <c r="X673" s="32"/>
      <c r="Y673" s="42"/>
      <c r="Z673" s="31"/>
      <c r="AA673" s="42"/>
      <c r="AB673" s="42"/>
      <c r="AC673" s="252"/>
      <c r="AD673" s="32"/>
      <c r="AE673" s="284"/>
      <c r="AF673" s="263"/>
      <c r="AG673" s="31"/>
      <c r="AH673" s="32"/>
      <c r="AI673" s="42"/>
      <c r="AJ673" s="42"/>
    </row>
    <row r="674" spans="1:36" x14ac:dyDescent="0.35">
      <c r="A674" s="274"/>
      <c r="B674" s="275"/>
      <c r="C674" s="276"/>
      <c r="D674" s="274"/>
      <c r="E674" s="274"/>
      <c r="F674" s="274"/>
      <c r="G674" s="274"/>
      <c r="H674" s="274"/>
      <c r="I674" s="274"/>
      <c r="J674" s="274"/>
      <c r="K674" s="33"/>
      <c r="L674" s="33"/>
      <c r="M674" s="32"/>
      <c r="N674" s="32"/>
      <c r="O674" s="32"/>
      <c r="P674" s="33"/>
      <c r="Q674" s="32"/>
      <c r="R674" s="242"/>
      <c r="S674" s="32"/>
      <c r="T674" s="32"/>
      <c r="U674" s="252"/>
      <c r="V674" s="32"/>
      <c r="W674" s="33"/>
      <c r="X674" s="32"/>
      <c r="Y674" s="42"/>
      <c r="Z674" s="31"/>
      <c r="AA674" s="42"/>
      <c r="AB674" s="42"/>
      <c r="AC674" s="252"/>
      <c r="AD674" s="32"/>
      <c r="AE674" s="284"/>
      <c r="AF674" s="263"/>
      <c r="AG674" s="31"/>
      <c r="AH674" s="32"/>
      <c r="AI674" s="42"/>
      <c r="AJ674" s="42"/>
    </row>
    <row r="675" spans="1:36" x14ac:dyDescent="0.35">
      <c r="A675" s="274"/>
      <c r="B675" s="275"/>
      <c r="C675" s="276"/>
      <c r="D675" s="274"/>
      <c r="E675" s="274"/>
      <c r="F675" s="274"/>
      <c r="G675" s="274"/>
      <c r="H675" s="274"/>
      <c r="I675" s="274"/>
      <c r="J675" s="274"/>
      <c r="K675" s="33"/>
      <c r="L675" s="33"/>
      <c r="M675" s="32"/>
      <c r="N675" s="32"/>
      <c r="O675" s="32"/>
      <c r="P675" s="33"/>
      <c r="Q675" s="32"/>
      <c r="R675" s="242"/>
      <c r="S675" s="32"/>
      <c r="T675" s="32"/>
      <c r="U675" s="252"/>
      <c r="V675" s="32"/>
      <c r="W675" s="33"/>
      <c r="X675" s="32"/>
      <c r="Y675" s="42"/>
      <c r="Z675" s="31"/>
      <c r="AA675" s="42"/>
      <c r="AB675" s="42"/>
      <c r="AC675" s="252"/>
      <c r="AD675" s="32"/>
      <c r="AE675" s="284"/>
      <c r="AF675" s="263"/>
      <c r="AG675" s="31"/>
      <c r="AH675" s="32"/>
      <c r="AI675" s="42"/>
      <c r="AJ675" s="42"/>
    </row>
    <row r="676" spans="1:36" x14ac:dyDescent="0.35">
      <c r="A676" s="274"/>
      <c r="B676" s="275"/>
      <c r="C676" s="276"/>
      <c r="D676" s="274"/>
      <c r="E676" s="274"/>
      <c r="F676" s="274"/>
      <c r="G676" s="274"/>
      <c r="H676" s="274"/>
      <c r="I676" s="274"/>
      <c r="J676" s="274"/>
      <c r="K676" s="33"/>
      <c r="L676" s="33"/>
      <c r="M676" s="32"/>
      <c r="N676" s="32"/>
      <c r="O676" s="32"/>
      <c r="P676" s="33"/>
      <c r="Q676" s="32"/>
      <c r="R676" s="242"/>
      <c r="S676" s="32"/>
      <c r="T676" s="32"/>
      <c r="U676" s="252"/>
      <c r="V676" s="32"/>
      <c r="W676" s="33"/>
      <c r="X676" s="32"/>
      <c r="Y676" s="42"/>
      <c r="Z676" s="31"/>
      <c r="AA676" s="42"/>
      <c r="AB676" s="42"/>
      <c r="AC676" s="252"/>
      <c r="AD676" s="32"/>
      <c r="AE676" s="284"/>
      <c r="AF676" s="263"/>
      <c r="AG676" s="31"/>
      <c r="AH676" s="32"/>
      <c r="AI676" s="42"/>
      <c r="AJ676" s="42"/>
    </row>
    <row r="677" spans="1:36" x14ac:dyDescent="0.35">
      <c r="A677" s="274"/>
      <c r="B677" s="275"/>
      <c r="C677" s="276"/>
      <c r="D677" s="274"/>
      <c r="E677" s="274"/>
      <c r="F677" s="274"/>
      <c r="G677" s="274"/>
      <c r="H677" s="274"/>
      <c r="I677" s="274"/>
      <c r="J677" s="274"/>
      <c r="K677" s="33"/>
      <c r="L677" s="33"/>
      <c r="M677" s="32"/>
      <c r="N677" s="32"/>
      <c r="O677" s="32"/>
      <c r="P677" s="33"/>
      <c r="Q677" s="32"/>
      <c r="R677" s="242"/>
      <c r="S677" s="32"/>
      <c r="T677" s="32"/>
      <c r="U677" s="252"/>
      <c r="V677" s="32"/>
      <c r="W677" s="33"/>
      <c r="X677" s="32"/>
      <c r="Y677" s="42"/>
      <c r="Z677" s="31"/>
      <c r="AA677" s="42"/>
      <c r="AB677" s="42"/>
      <c r="AC677" s="252"/>
      <c r="AD677" s="32"/>
      <c r="AE677" s="284"/>
      <c r="AF677" s="263"/>
      <c r="AG677" s="31"/>
      <c r="AH677" s="32"/>
      <c r="AI677" s="42"/>
      <c r="AJ677" s="42"/>
    </row>
    <row r="678" spans="1:36" x14ac:dyDescent="0.35">
      <c r="A678" s="274"/>
      <c r="B678" s="275"/>
      <c r="C678" s="276"/>
      <c r="D678" s="274"/>
      <c r="E678" s="274"/>
      <c r="F678" s="274"/>
      <c r="G678" s="274"/>
      <c r="H678" s="274"/>
      <c r="I678" s="274"/>
      <c r="J678" s="274"/>
      <c r="K678" s="33"/>
      <c r="L678" s="33"/>
      <c r="M678" s="32"/>
      <c r="N678" s="32"/>
      <c r="O678" s="32"/>
      <c r="P678" s="33"/>
      <c r="Q678" s="32"/>
      <c r="R678" s="242"/>
      <c r="S678" s="32"/>
      <c r="T678" s="32"/>
      <c r="U678" s="252"/>
      <c r="V678" s="32"/>
      <c r="W678" s="33"/>
      <c r="X678" s="32"/>
      <c r="Y678" s="42"/>
      <c r="Z678" s="31"/>
      <c r="AA678" s="42"/>
      <c r="AB678" s="42"/>
      <c r="AC678" s="252"/>
      <c r="AD678" s="32"/>
      <c r="AE678" s="284"/>
      <c r="AF678" s="263"/>
      <c r="AG678" s="31"/>
      <c r="AH678" s="32"/>
      <c r="AI678" s="42"/>
      <c r="AJ678" s="42"/>
    </row>
    <row r="679" spans="1:36" x14ac:dyDescent="0.35">
      <c r="A679" s="274"/>
      <c r="B679" s="275"/>
      <c r="C679" s="276"/>
      <c r="D679" s="274"/>
      <c r="E679" s="274"/>
      <c r="F679" s="274"/>
      <c r="G679" s="274"/>
      <c r="H679" s="274"/>
      <c r="I679" s="274"/>
      <c r="J679" s="274"/>
      <c r="K679" s="33"/>
      <c r="L679" s="33"/>
      <c r="M679" s="32"/>
      <c r="N679" s="32"/>
      <c r="O679" s="32"/>
      <c r="P679" s="33"/>
      <c r="Q679" s="32"/>
      <c r="R679" s="242"/>
      <c r="S679" s="32"/>
      <c r="T679" s="32"/>
      <c r="U679" s="252"/>
      <c r="V679" s="32"/>
      <c r="W679" s="33"/>
      <c r="X679" s="32"/>
      <c r="Y679" s="42"/>
      <c r="Z679" s="31"/>
      <c r="AA679" s="42"/>
      <c r="AB679" s="42"/>
      <c r="AC679" s="252"/>
      <c r="AD679" s="32"/>
      <c r="AE679" s="284"/>
      <c r="AF679" s="263"/>
      <c r="AG679" s="31"/>
      <c r="AH679" s="32"/>
      <c r="AI679" s="42"/>
      <c r="AJ679" s="42"/>
    </row>
    <row r="680" spans="1:36" x14ac:dyDescent="0.35">
      <c r="A680" s="274"/>
      <c r="B680" s="275"/>
      <c r="C680" s="276"/>
      <c r="D680" s="274"/>
      <c r="E680" s="274"/>
      <c r="F680" s="274"/>
      <c r="G680" s="274"/>
      <c r="H680" s="274"/>
      <c r="I680" s="274"/>
      <c r="J680" s="274"/>
      <c r="K680" s="33"/>
      <c r="L680" s="33"/>
      <c r="M680" s="32"/>
      <c r="N680" s="32"/>
      <c r="O680" s="32"/>
      <c r="P680" s="33"/>
      <c r="Q680" s="32"/>
      <c r="R680" s="242"/>
      <c r="S680" s="32"/>
      <c r="T680" s="32"/>
      <c r="U680" s="252"/>
      <c r="V680" s="32"/>
      <c r="W680" s="33"/>
      <c r="X680" s="32"/>
      <c r="Y680" s="42"/>
      <c r="Z680" s="31"/>
      <c r="AA680" s="42"/>
      <c r="AB680" s="42"/>
      <c r="AC680" s="252"/>
      <c r="AD680" s="32"/>
      <c r="AE680" s="284"/>
      <c r="AF680" s="263"/>
      <c r="AG680" s="31"/>
      <c r="AH680" s="32"/>
      <c r="AI680" s="42"/>
      <c r="AJ680" s="42"/>
    </row>
    <row r="681" spans="1:36" x14ac:dyDescent="0.35">
      <c r="A681" s="274"/>
      <c r="B681" s="275"/>
      <c r="C681" s="276"/>
      <c r="D681" s="274"/>
      <c r="E681" s="274"/>
      <c r="F681" s="274"/>
      <c r="G681" s="274"/>
      <c r="H681" s="274"/>
      <c r="I681" s="274"/>
      <c r="J681" s="274"/>
      <c r="K681" s="33"/>
      <c r="L681" s="33"/>
      <c r="M681" s="32"/>
      <c r="N681" s="32"/>
      <c r="O681" s="32"/>
      <c r="P681" s="33"/>
      <c r="Q681" s="32"/>
      <c r="R681" s="242"/>
      <c r="S681" s="32"/>
      <c r="T681" s="32"/>
      <c r="U681" s="252"/>
      <c r="V681" s="32"/>
      <c r="W681" s="33"/>
      <c r="X681" s="32"/>
      <c r="Y681" s="42"/>
      <c r="Z681" s="31"/>
      <c r="AA681" s="42"/>
      <c r="AB681" s="42"/>
      <c r="AC681" s="252"/>
      <c r="AD681" s="32"/>
      <c r="AE681" s="284"/>
      <c r="AF681" s="263"/>
      <c r="AG681" s="31"/>
      <c r="AH681" s="32"/>
      <c r="AI681" s="42"/>
      <c r="AJ681" s="42"/>
    </row>
    <row r="682" spans="1:36" x14ac:dyDescent="0.35">
      <c r="A682" s="274"/>
      <c r="B682" s="275"/>
      <c r="C682" s="276"/>
      <c r="D682" s="274"/>
      <c r="E682" s="274"/>
      <c r="F682" s="274"/>
      <c r="G682" s="274"/>
      <c r="H682" s="274"/>
      <c r="I682" s="274"/>
      <c r="J682" s="274"/>
      <c r="K682" s="33"/>
      <c r="L682" s="33"/>
      <c r="M682" s="32"/>
      <c r="N682" s="32"/>
      <c r="O682" s="32"/>
      <c r="P682" s="33"/>
      <c r="Q682" s="32"/>
      <c r="R682" s="242"/>
      <c r="S682" s="32"/>
      <c r="T682" s="32"/>
      <c r="U682" s="252"/>
      <c r="V682" s="32"/>
      <c r="W682" s="33"/>
      <c r="X682" s="32"/>
      <c r="Y682" s="42"/>
      <c r="Z682" s="31"/>
      <c r="AA682" s="42"/>
      <c r="AB682" s="42"/>
      <c r="AC682" s="252"/>
      <c r="AD682" s="32"/>
      <c r="AE682" s="284"/>
      <c r="AF682" s="263"/>
      <c r="AG682" s="31"/>
      <c r="AH682" s="32"/>
      <c r="AI682" s="42"/>
      <c r="AJ682" s="42"/>
    </row>
    <row r="683" spans="1:36" x14ac:dyDescent="0.35">
      <c r="A683" s="274"/>
      <c r="B683" s="275"/>
      <c r="C683" s="276"/>
      <c r="D683" s="274"/>
      <c r="E683" s="274"/>
      <c r="F683" s="274"/>
      <c r="G683" s="274"/>
      <c r="H683" s="274"/>
      <c r="I683" s="274"/>
      <c r="J683" s="274"/>
      <c r="K683" s="33"/>
      <c r="L683" s="33"/>
      <c r="M683" s="32"/>
      <c r="N683" s="32"/>
      <c r="O683" s="32"/>
      <c r="P683" s="33"/>
      <c r="Q683" s="32"/>
      <c r="R683" s="242"/>
      <c r="S683" s="32"/>
      <c r="T683" s="32"/>
      <c r="U683" s="252"/>
      <c r="V683" s="32"/>
      <c r="W683" s="33"/>
      <c r="X683" s="32"/>
      <c r="Y683" s="42"/>
      <c r="Z683" s="31"/>
      <c r="AA683" s="42"/>
      <c r="AB683" s="42"/>
      <c r="AC683" s="252"/>
      <c r="AD683" s="32"/>
      <c r="AE683" s="284"/>
      <c r="AF683" s="263"/>
      <c r="AG683" s="31"/>
      <c r="AH683" s="32"/>
      <c r="AI683" s="42"/>
      <c r="AJ683" s="42"/>
    </row>
    <row r="684" spans="1:36" x14ac:dyDescent="0.35">
      <c r="A684" s="274"/>
      <c r="B684" s="275"/>
      <c r="C684" s="276"/>
      <c r="D684" s="274"/>
      <c r="E684" s="274"/>
      <c r="F684" s="274"/>
      <c r="G684" s="274"/>
      <c r="H684" s="274"/>
      <c r="I684" s="274"/>
      <c r="J684" s="274"/>
      <c r="K684" s="33"/>
      <c r="L684" s="33"/>
      <c r="M684" s="32"/>
      <c r="N684" s="32"/>
      <c r="O684" s="32"/>
      <c r="P684" s="33"/>
      <c r="Q684" s="32"/>
      <c r="R684" s="242"/>
      <c r="S684" s="32"/>
      <c r="T684" s="32"/>
      <c r="U684" s="252"/>
      <c r="V684" s="32"/>
      <c r="W684" s="33"/>
      <c r="X684" s="32"/>
      <c r="Y684" s="42"/>
      <c r="Z684" s="31"/>
      <c r="AA684" s="42"/>
      <c r="AB684" s="42"/>
      <c r="AC684" s="252"/>
      <c r="AD684" s="32"/>
      <c r="AE684" s="284"/>
      <c r="AF684" s="263"/>
      <c r="AG684" s="31"/>
      <c r="AH684" s="32"/>
      <c r="AI684" s="42"/>
      <c r="AJ684" s="42"/>
    </row>
    <row r="685" spans="1:36" x14ac:dyDescent="0.35">
      <c r="A685" s="274"/>
      <c r="B685" s="275"/>
      <c r="C685" s="276"/>
      <c r="D685" s="274"/>
      <c r="E685" s="274"/>
      <c r="F685" s="274"/>
      <c r="G685" s="274"/>
      <c r="H685" s="274"/>
      <c r="I685" s="274"/>
      <c r="J685" s="274"/>
      <c r="K685" s="33"/>
      <c r="L685" s="33"/>
      <c r="M685" s="32"/>
      <c r="N685" s="32"/>
      <c r="O685" s="32"/>
      <c r="P685" s="33"/>
      <c r="Q685" s="32"/>
      <c r="R685" s="242"/>
      <c r="S685" s="32"/>
      <c r="T685" s="32"/>
      <c r="U685" s="252"/>
      <c r="V685" s="32"/>
      <c r="W685" s="33"/>
      <c r="X685" s="32"/>
      <c r="Y685" s="42"/>
      <c r="Z685" s="31"/>
      <c r="AA685" s="42"/>
      <c r="AB685" s="42"/>
      <c r="AC685" s="252"/>
      <c r="AD685" s="32"/>
      <c r="AE685" s="284"/>
      <c r="AF685" s="263"/>
      <c r="AG685" s="31"/>
      <c r="AH685" s="32"/>
      <c r="AI685" s="42"/>
      <c r="AJ685" s="42"/>
    </row>
    <row r="686" spans="1:36" x14ac:dyDescent="0.35">
      <c r="A686" s="274"/>
      <c r="B686" s="275"/>
      <c r="C686" s="276"/>
      <c r="D686" s="274"/>
      <c r="E686" s="274"/>
      <c r="F686" s="274"/>
      <c r="G686" s="274"/>
      <c r="H686" s="274"/>
      <c r="I686" s="274"/>
      <c r="J686" s="274"/>
      <c r="K686" s="33"/>
      <c r="L686" s="33"/>
      <c r="M686" s="32"/>
      <c r="N686" s="32"/>
      <c r="O686" s="32"/>
      <c r="P686" s="33"/>
      <c r="Q686" s="32"/>
      <c r="R686" s="242"/>
      <c r="S686" s="32"/>
      <c r="T686" s="32"/>
      <c r="U686" s="252"/>
      <c r="V686" s="32"/>
      <c r="W686" s="33"/>
      <c r="X686" s="32"/>
      <c r="Y686" s="42"/>
      <c r="Z686" s="31"/>
      <c r="AA686" s="42"/>
      <c r="AB686" s="42"/>
      <c r="AC686" s="252"/>
      <c r="AD686" s="32"/>
      <c r="AE686" s="284"/>
      <c r="AF686" s="263"/>
      <c r="AG686" s="31"/>
      <c r="AH686" s="32"/>
      <c r="AI686" s="42"/>
      <c r="AJ686" s="42"/>
    </row>
    <row r="687" spans="1:36" x14ac:dyDescent="0.35">
      <c r="A687" s="274"/>
      <c r="B687" s="275"/>
      <c r="C687" s="276"/>
      <c r="D687" s="274"/>
      <c r="E687" s="274"/>
      <c r="F687" s="274"/>
      <c r="G687" s="274"/>
      <c r="H687" s="274"/>
      <c r="I687" s="274"/>
      <c r="J687" s="274"/>
      <c r="K687" s="33"/>
      <c r="L687" s="33"/>
      <c r="M687" s="32"/>
      <c r="N687" s="32"/>
      <c r="O687" s="32"/>
      <c r="P687" s="33"/>
      <c r="Q687" s="32"/>
      <c r="R687" s="242"/>
      <c r="S687" s="32"/>
      <c r="T687" s="32"/>
      <c r="U687" s="252"/>
      <c r="V687" s="32"/>
      <c r="W687" s="33"/>
      <c r="X687" s="32"/>
      <c r="Y687" s="42"/>
      <c r="Z687" s="31"/>
      <c r="AA687" s="42"/>
      <c r="AB687" s="42"/>
      <c r="AC687" s="252"/>
      <c r="AD687" s="32"/>
      <c r="AE687" s="284"/>
      <c r="AF687" s="263"/>
      <c r="AG687" s="31"/>
      <c r="AH687" s="32"/>
      <c r="AI687" s="42"/>
      <c r="AJ687" s="42"/>
    </row>
    <row r="688" spans="1:36" x14ac:dyDescent="0.35">
      <c r="A688" s="274"/>
      <c r="B688" s="275"/>
      <c r="C688" s="276"/>
      <c r="D688" s="274"/>
      <c r="E688" s="274"/>
      <c r="F688" s="274"/>
      <c r="G688" s="274"/>
      <c r="H688" s="274"/>
      <c r="I688" s="274"/>
      <c r="J688" s="274"/>
      <c r="K688" s="33"/>
      <c r="L688" s="33"/>
      <c r="M688" s="32"/>
      <c r="N688" s="32"/>
      <c r="O688" s="32"/>
      <c r="P688" s="33"/>
      <c r="Q688" s="32"/>
      <c r="R688" s="242"/>
      <c r="S688" s="32"/>
      <c r="T688" s="32"/>
      <c r="U688" s="252"/>
      <c r="V688" s="32"/>
      <c r="W688" s="33"/>
      <c r="X688" s="32"/>
      <c r="Y688" s="42"/>
      <c r="Z688" s="31"/>
      <c r="AA688" s="42"/>
      <c r="AB688" s="42"/>
      <c r="AC688" s="252"/>
      <c r="AD688" s="32"/>
      <c r="AE688" s="284"/>
      <c r="AF688" s="263"/>
      <c r="AG688" s="31"/>
      <c r="AH688" s="32"/>
      <c r="AI688" s="42"/>
      <c r="AJ688" s="42"/>
    </row>
    <row r="689" spans="1:36" x14ac:dyDescent="0.35">
      <c r="A689" s="274"/>
      <c r="B689" s="275"/>
      <c r="C689" s="276"/>
      <c r="D689" s="274"/>
      <c r="E689" s="274"/>
      <c r="F689" s="274"/>
      <c r="G689" s="274"/>
      <c r="H689" s="274"/>
      <c r="I689" s="274"/>
      <c r="J689" s="274"/>
      <c r="K689" s="33"/>
      <c r="L689" s="33"/>
      <c r="M689" s="32"/>
      <c r="N689" s="32"/>
      <c r="O689" s="32"/>
      <c r="P689" s="33"/>
      <c r="Q689" s="32"/>
      <c r="R689" s="242"/>
      <c r="S689" s="32"/>
      <c r="T689" s="32"/>
      <c r="U689" s="252"/>
      <c r="V689" s="32"/>
      <c r="W689" s="33"/>
      <c r="X689" s="32"/>
      <c r="Y689" s="42"/>
      <c r="Z689" s="31"/>
      <c r="AA689" s="42"/>
      <c r="AB689" s="42"/>
      <c r="AC689" s="252"/>
      <c r="AD689" s="32"/>
      <c r="AE689" s="284"/>
      <c r="AF689" s="263"/>
      <c r="AG689" s="31"/>
      <c r="AH689" s="32"/>
      <c r="AI689" s="42"/>
      <c r="AJ689" s="42"/>
    </row>
    <row r="690" spans="1:36" x14ac:dyDescent="0.35">
      <c r="A690" s="274"/>
      <c r="B690" s="275"/>
      <c r="C690" s="276"/>
      <c r="D690" s="274"/>
      <c r="E690" s="274"/>
      <c r="F690" s="274"/>
      <c r="G690" s="274"/>
      <c r="H690" s="274"/>
      <c r="I690" s="274"/>
      <c r="J690" s="274"/>
      <c r="K690" s="33"/>
      <c r="L690" s="33"/>
      <c r="M690" s="32"/>
      <c r="N690" s="32"/>
      <c r="O690" s="32"/>
      <c r="P690" s="33"/>
      <c r="Q690" s="32"/>
      <c r="R690" s="242"/>
      <c r="S690" s="32"/>
      <c r="T690" s="32"/>
      <c r="U690" s="252"/>
      <c r="V690" s="32"/>
      <c r="W690" s="33"/>
      <c r="X690" s="32"/>
      <c r="Y690" s="42"/>
      <c r="Z690" s="31"/>
      <c r="AA690" s="42"/>
      <c r="AB690" s="42"/>
      <c r="AC690" s="252"/>
      <c r="AD690" s="32"/>
      <c r="AE690" s="284"/>
      <c r="AF690" s="263"/>
      <c r="AG690" s="31"/>
      <c r="AH690" s="32"/>
      <c r="AI690" s="42"/>
      <c r="AJ690" s="42"/>
    </row>
    <row r="691" spans="1:36" x14ac:dyDescent="0.35">
      <c r="A691" s="274"/>
      <c r="B691" s="275"/>
      <c r="C691" s="276"/>
      <c r="D691" s="274"/>
      <c r="E691" s="274"/>
      <c r="F691" s="274"/>
      <c r="G691" s="274"/>
      <c r="H691" s="274"/>
      <c r="I691" s="274"/>
      <c r="J691" s="274"/>
      <c r="K691" s="33"/>
      <c r="L691" s="33"/>
      <c r="M691" s="32"/>
      <c r="N691" s="32"/>
      <c r="O691" s="32"/>
      <c r="P691" s="33"/>
      <c r="Q691" s="32"/>
      <c r="R691" s="242"/>
      <c r="S691" s="32"/>
      <c r="T691" s="32"/>
      <c r="U691" s="252"/>
      <c r="V691" s="32"/>
      <c r="W691" s="33"/>
      <c r="X691" s="32"/>
      <c r="Y691" s="42"/>
      <c r="Z691" s="31"/>
      <c r="AA691" s="42"/>
      <c r="AB691" s="42"/>
      <c r="AC691" s="252"/>
      <c r="AD691" s="32"/>
      <c r="AE691" s="284"/>
      <c r="AF691" s="263"/>
      <c r="AG691" s="31"/>
      <c r="AH691" s="32"/>
      <c r="AI691" s="42"/>
      <c r="AJ691" s="42"/>
    </row>
    <row r="692" spans="1:36" x14ac:dyDescent="0.35">
      <c r="A692" s="274"/>
      <c r="B692" s="275"/>
      <c r="C692" s="276"/>
      <c r="D692" s="274"/>
      <c r="E692" s="274"/>
      <c r="F692" s="274"/>
      <c r="G692" s="274"/>
      <c r="H692" s="274"/>
      <c r="I692" s="274"/>
      <c r="J692" s="274"/>
      <c r="K692" s="33"/>
      <c r="L692" s="33"/>
      <c r="M692" s="32"/>
      <c r="N692" s="32"/>
      <c r="O692" s="32"/>
      <c r="P692" s="33"/>
      <c r="Q692" s="32"/>
      <c r="R692" s="242"/>
      <c r="S692" s="32"/>
      <c r="T692" s="32"/>
      <c r="U692" s="252"/>
      <c r="V692" s="32"/>
      <c r="W692" s="33"/>
      <c r="X692" s="32"/>
      <c r="Y692" s="42"/>
      <c r="Z692" s="31"/>
      <c r="AA692" s="42"/>
      <c r="AB692" s="42"/>
      <c r="AC692" s="252"/>
      <c r="AD692" s="32"/>
      <c r="AE692" s="284"/>
      <c r="AF692" s="263"/>
      <c r="AG692" s="31"/>
      <c r="AH692" s="32"/>
      <c r="AI692" s="42"/>
      <c r="AJ692" s="42"/>
    </row>
    <row r="693" spans="1:36" x14ac:dyDescent="0.35">
      <c r="A693" s="274"/>
      <c r="B693" s="275"/>
      <c r="C693" s="276"/>
      <c r="D693" s="274"/>
      <c r="E693" s="274"/>
      <c r="F693" s="274"/>
      <c r="G693" s="274"/>
      <c r="H693" s="274"/>
      <c r="I693" s="274"/>
      <c r="J693" s="274"/>
      <c r="K693" s="33"/>
      <c r="L693" s="33"/>
      <c r="M693" s="32"/>
      <c r="N693" s="32"/>
      <c r="O693" s="32"/>
      <c r="P693" s="33"/>
      <c r="Q693" s="32"/>
      <c r="R693" s="242"/>
      <c r="S693" s="32"/>
      <c r="T693" s="32"/>
      <c r="U693" s="252"/>
      <c r="V693" s="32"/>
      <c r="W693" s="33"/>
      <c r="X693" s="32"/>
      <c r="Y693" s="42"/>
      <c r="Z693" s="31"/>
      <c r="AA693" s="42"/>
      <c r="AB693" s="42"/>
      <c r="AC693" s="252"/>
      <c r="AD693" s="32"/>
      <c r="AE693" s="284"/>
      <c r="AF693" s="263"/>
      <c r="AG693" s="31"/>
      <c r="AH693" s="32"/>
      <c r="AI693" s="42"/>
      <c r="AJ693" s="42"/>
    </row>
    <row r="694" spans="1:36" x14ac:dyDescent="0.35">
      <c r="A694" s="274"/>
      <c r="B694" s="275"/>
      <c r="C694" s="276"/>
      <c r="D694" s="274"/>
      <c r="E694" s="274"/>
      <c r="F694" s="274"/>
      <c r="G694" s="274"/>
      <c r="H694" s="274"/>
      <c r="I694" s="274"/>
      <c r="J694" s="274"/>
      <c r="K694" s="33"/>
      <c r="L694" s="33"/>
      <c r="M694" s="32"/>
      <c r="N694" s="32"/>
      <c r="O694" s="32"/>
      <c r="P694" s="33"/>
      <c r="Q694" s="32"/>
      <c r="R694" s="242"/>
      <c r="S694" s="32"/>
      <c r="T694" s="32"/>
      <c r="U694" s="252"/>
      <c r="V694" s="32"/>
      <c r="W694" s="33"/>
      <c r="X694" s="32"/>
      <c r="Y694" s="42"/>
      <c r="Z694" s="31"/>
      <c r="AA694" s="42"/>
      <c r="AB694" s="42"/>
      <c r="AC694" s="252"/>
      <c r="AD694" s="32"/>
      <c r="AE694" s="284"/>
      <c r="AF694" s="263"/>
      <c r="AG694" s="31"/>
      <c r="AH694" s="32"/>
      <c r="AI694" s="42"/>
      <c r="AJ694" s="42"/>
    </row>
    <row r="695" spans="1:36" x14ac:dyDescent="0.35">
      <c r="A695" s="274"/>
      <c r="B695" s="275"/>
      <c r="C695" s="276"/>
      <c r="D695" s="274"/>
      <c r="E695" s="274"/>
      <c r="F695" s="274"/>
      <c r="G695" s="274"/>
      <c r="H695" s="274"/>
      <c r="I695" s="274"/>
      <c r="J695" s="274"/>
      <c r="K695" s="33"/>
      <c r="L695" s="33"/>
      <c r="M695" s="32"/>
      <c r="N695" s="32"/>
      <c r="O695" s="32"/>
      <c r="P695" s="33"/>
      <c r="Q695" s="32"/>
      <c r="R695" s="242"/>
      <c r="S695" s="32"/>
      <c r="T695" s="32"/>
      <c r="U695" s="252"/>
      <c r="V695" s="32"/>
      <c r="W695" s="33"/>
      <c r="X695" s="32"/>
      <c r="Y695" s="42"/>
      <c r="Z695" s="31"/>
      <c r="AA695" s="42"/>
      <c r="AB695" s="42"/>
      <c r="AC695" s="252"/>
      <c r="AD695" s="32"/>
      <c r="AE695" s="284"/>
      <c r="AF695" s="263"/>
      <c r="AG695" s="31"/>
      <c r="AH695" s="32"/>
      <c r="AI695" s="42"/>
      <c r="AJ695" s="42"/>
    </row>
    <row r="696" spans="1:36" x14ac:dyDescent="0.35">
      <c r="A696" s="274"/>
      <c r="B696" s="275"/>
      <c r="C696" s="276"/>
      <c r="D696" s="274"/>
      <c r="E696" s="274"/>
      <c r="F696" s="274"/>
      <c r="G696" s="274"/>
      <c r="H696" s="274"/>
      <c r="I696" s="274"/>
      <c r="J696" s="274"/>
      <c r="K696" s="33"/>
      <c r="L696" s="33"/>
      <c r="M696" s="32"/>
      <c r="N696" s="32"/>
      <c r="O696" s="32"/>
      <c r="P696" s="33"/>
      <c r="Q696" s="32"/>
      <c r="R696" s="242"/>
      <c r="S696" s="32"/>
      <c r="T696" s="32"/>
      <c r="U696" s="252"/>
      <c r="V696" s="32"/>
      <c r="W696" s="33"/>
      <c r="X696" s="32"/>
      <c r="Y696" s="42"/>
      <c r="Z696" s="31"/>
      <c r="AA696" s="42"/>
      <c r="AB696" s="42"/>
      <c r="AC696" s="252"/>
      <c r="AD696" s="32"/>
      <c r="AE696" s="284"/>
      <c r="AF696" s="263"/>
      <c r="AG696" s="31"/>
      <c r="AH696" s="32"/>
      <c r="AI696" s="42"/>
      <c r="AJ696" s="42"/>
    </row>
    <row r="697" spans="1:36" x14ac:dyDescent="0.35">
      <c r="A697" s="274"/>
      <c r="B697" s="275"/>
      <c r="C697" s="276"/>
      <c r="D697" s="274"/>
      <c r="E697" s="274"/>
      <c r="F697" s="274"/>
      <c r="G697" s="274"/>
      <c r="H697" s="274"/>
      <c r="I697" s="274"/>
      <c r="J697" s="274"/>
      <c r="K697" s="33"/>
      <c r="L697" s="33"/>
      <c r="M697" s="32"/>
      <c r="N697" s="32"/>
      <c r="O697" s="32"/>
      <c r="P697" s="33"/>
      <c r="Q697" s="32"/>
      <c r="R697" s="242"/>
      <c r="S697" s="32"/>
      <c r="T697" s="32"/>
      <c r="U697" s="252"/>
      <c r="V697" s="32"/>
      <c r="W697" s="33"/>
      <c r="X697" s="32"/>
      <c r="Y697" s="42"/>
      <c r="Z697" s="31"/>
      <c r="AA697" s="42"/>
      <c r="AB697" s="42"/>
      <c r="AC697" s="252"/>
      <c r="AD697" s="32"/>
      <c r="AE697" s="284"/>
      <c r="AF697" s="263"/>
      <c r="AG697" s="31"/>
      <c r="AH697" s="32"/>
      <c r="AI697" s="42"/>
      <c r="AJ697" s="42"/>
    </row>
    <row r="698" spans="1:36" x14ac:dyDescent="0.35">
      <c r="A698" s="274"/>
      <c r="B698" s="275"/>
      <c r="C698" s="276"/>
      <c r="D698" s="274"/>
      <c r="E698" s="274"/>
      <c r="F698" s="274"/>
      <c r="G698" s="274"/>
      <c r="H698" s="274"/>
      <c r="I698" s="274"/>
      <c r="J698" s="274"/>
      <c r="K698" s="33"/>
      <c r="L698" s="33"/>
      <c r="M698" s="32"/>
      <c r="N698" s="32"/>
      <c r="O698" s="32"/>
      <c r="P698" s="33"/>
      <c r="Q698" s="32"/>
      <c r="R698" s="242"/>
      <c r="S698" s="32"/>
      <c r="T698" s="32"/>
      <c r="U698" s="252"/>
      <c r="V698" s="32"/>
      <c r="W698" s="33"/>
      <c r="X698" s="32"/>
      <c r="Y698" s="42"/>
      <c r="Z698" s="31"/>
      <c r="AA698" s="42"/>
      <c r="AB698" s="42"/>
      <c r="AC698" s="252"/>
      <c r="AD698" s="32"/>
      <c r="AE698" s="284"/>
      <c r="AF698" s="263"/>
      <c r="AG698" s="31"/>
      <c r="AH698" s="32"/>
      <c r="AI698" s="42"/>
      <c r="AJ698" s="42"/>
    </row>
    <row r="699" spans="1:36" x14ac:dyDescent="0.35">
      <c r="A699" s="274"/>
      <c r="B699" s="275"/>
      <c r="C699" s="276"/>
      <c r="D699" s="274"/>
      <c r="E699" s="274"/>
      <c r="F699" s="274"/>
      <c r="G699" s="274"/>
      <c r="H699" s="274"/>
      <c r="I699" s="274"/>
      <c r="J699" s="274"/>
      <c r="K699" s="33"/>
      <c r="L699" s="33"/>
      <c r="M699" s="32"/>
      <c r="N699" s="32"/>
      <c r="O699" s="32"/>
      <c r="P699" s="33"/>
      <c r="Q699" s="32"/>
      <c r="R699" s="242"/>
      <c r="S699" s="32"/>
      <c r="T699" s="32"/>
      <c r="U699" s="252"/>
      <c r="V699" s="32"/>
      <c r="W699" s="33"/>
      <c r="X699" s="32"/>
      <c r="Y699" s="42"/>
      <c r="Z699" s="31"/>
      <c r="AA699" s="42"/>
      <c r="AB699" s="42"/>
      <c r="AC699" s="252"/>
      <c r="AD699" s="32"/>
      <c r="AE699" s="284"/>
      <c r="AF699" s="263"/>
      <c r="AG699" s="31"/>
      <c r="AH699" s="32"/>
      <c r="AI699" s="42"/>
      <c r="AJ699" s="42"/>
    </row>
    <row r="700" spans="1:36" x14ac:dyDescent="0.35">
      <c r="A700" s="274"/>
      <c r="B700" s="275"/>
      <c r="C700" s="276"/>
      <c r="D700" s="274"/>
      <c r="E700" s="274"/>
      <c r="F700" s="274"/>
      <c r="G700" s="274"/>
      <c r="H700" s="274"/>
      <c r="I700" s="274"/>
      <c r="J700" s="274"/>
      <c r="K700" s="33"/>
      <c r="L700" s="33"/>
      <c r="M700" s="32"/>
      <c r="N700" s="32"/>
      <c r="O700" s="32"/>
      <c r="P700" s="33"/>
      <c r="Q700" s="32"/>
      <c r="R700" s="242"/>
      <c r="S700" s="32"/>
      <c r="T700" s="32"/>
      <c r="U700" s="252"/>
      <c r="V700" s="32"/>
      <c r="W700" s="33"/>
      <c r="X700" s="32"/>
      <c r="Y700" s="42"/>
      <c r="Z700" s="31"/>
      <c r="AA700" s="42"/>
      <c r="AB700" s="42"/>
      <c r="AC700" s="252"/>
      <c r="AD700" s="32"/>
      <c r="AE700" s="284"/>
      <c r="AF700" s="263"/>
      <c r="AG700" s="31"/>
      <c r="AH700" s="32"/>
      <c r="AI700" s="42"/>
      <c r="AJ700" s="42"/>
    </row>
    <row r="701" spans="1:36" x14ac:dyDescent="0.35">
      <c r="A701" s="274"/>
      <c r="B701" s="275"/>
      <c r="C701" s="276"/>
      <c r="D701" s="274"/>
      <c r="E701" s="274"/>
      <c r="F701" s="274"/>
      <c r="G701" s="274"/>
      <c r="H701" s="274"/>
      <c r="I701" s="274"/>
      <c r="J701" s="274"/>
      <c r="K701" s="33"/>
      <c r="L701" s="33"/>
      <c r="M701" s="32"/>
      <c r="N701" s="32"/>
      <c r="O701" s="32"/>
      <c r="P701" s="33"/>
      <c r="Q701" s="32"/>
      <c r="R701" s="242"/>
      <c r="S701" s="32"/>
      <c r="T701" s="32"/>
      <c r="U701" s="252"/>
      <c r="V701" s="32"/>
      <c r="W701" s="33"/>
      <c r="X701" s="32"/>
      <c r="Y701" s="42"/>
      <c r="Z701" s="31"/>
      <c r="AA701" s="42"/>
      <c r="AB701" s="42"/>
      <c r="AC701" s="252"/>
      <c r="AD701" s="32"/>
      <c r="AE701" s="284"/>
      <c r="AF701" s="263"/>
      <c r="AG701" s="31"/>
      <c r="AH701" s="32"/>
      <c r="AI701" s="42"/>
      <c r="AJ701" s="42"/>
    </row>
    <row r="702" spans="1:36" x14ac:dyDescent="0.35">
      <c r="A702" s="274"/>
      <c r="B702" s="275"/>
      <c r="C702" s="276"/>
      <c r="D702" s="274"/>
      <c r="E702" s="274"/>
      <c r="F702" s="274"/>
      <c r="G702" s="274"/>
      <c r="H702" s="274"/>
      <c r="I702" s="274"/>
      <c r="J702" s="274"/>
      <c r="K702" s="33"/>
      <c r="L702" s="33"/>
      <c r="M702" s="32"/>
      <c r="N702" s="32"/>
      <c r="O702" s="32"/>
      <c r="P702" s="33"/>
      <c r="Q702" s="32"/>
      <c r="R702" s="242"/>
      <c r="S702" s="32"/>
      <c r="T702" s="32"/>
      <c r="U702" s="252"/>
      <c r="V702" s="32"/>
      <c r="W702" s="33"/>
      <c r="X702" s="32"/>
      <c r="Y702" s="42"/>
      <c r="Z702" s="31"/>
      <c r="AA702" s="42"/>
      <c r="AB702" s="42"/>
      <c r="AC702" s="252"/>
      <c r="AD702" s="32"/>
      <c r="AE702" s="284"/>
      <c r="AF702" s="263"/>
      <c r="AG702" s="31"/>
      <c r="AH702" s="32"/>
      <c r="AI702" s="42"/>
      <c r="AJ702" s="42"/>
    </row>
    <row r="703" spans="1:36" x14ac:dyDescent="0.35">
      <c r="A703" s="274"/>
      <c r="B703" s="275"/>
      <c r="C703" s="276"/>
      <c r="D703" s="274"/>
      <c r="E703" s="274"/>
      <c r="F703" s="274"/>
      <c r="G703" s="274"/>
      <c r="H703" s="274"/>
      <c r="I703" s="274"/>
      <c r="J703" s="274"/>
      <c r="K703" s="33"/>
      <c r="L703" s="33"/>
      <c r="M703" s="32"/>
      <c r="N703" s="32"/>
      <c r="O703" s="32"/>
      <c r="P703" s="33"/>
      <c r="Q703" s="32"/>
      <c r="R703" s="242"/>
      <c r="S703" s="32"/>
      <c r="T703" s="32"/>
      <c r="U703" s="252"/>
      <c r="V703" s="32"/>
      <c r="W703" s="33"/>
      <c r="X703" s="32"/>
      <c r="Y703" s="42"/>
      <c r="Z703" s="31"/>
      <c r="AA703" s="42"/>
      <c r="AB703" s="42"/>
      <c r="AC703" s="252"/>
      <c r="AD703" s="32"/>
      <c r="AE703" s="284"/>
      <c r="AF703" s="263"/>
      <c r="AG703" s="31"/>
      <c r="AH703" s="32"/>
      <c r="AI703" s="42"/>
      <c r="AJ703" s="42"/>
    </row>
    <row r="704" spans="1:36" x14ac:dyDescent="0.35">
      <c r="A704" s="274"/>
      <c r="B704" s="275"/>
      <c r="C704" s="276"/>
      <c r="D704" s="274"/>
      <c r="E704" s="274"/>
      <c r="F704" s="274"/>
      <c r="G704" s="274"/>
      <c r="H704" s="274"/>
      <c r="I704" s="274"/>
      <c r="J704" s="274"/>
      <c r="K704" s="33"/>
      <c r="L704" s="33"/>
      <c r="M704" s="32"/>
      <c r="N704" s="32"/>
      <c r="O704" s="32"/>
      <c r="P704" s="33"/>
      <c r="Q704" s="32"/>
      <c r="R704" s="242"/>
      <c r="S704" s="32"/>
      <c r="T704" s="32"/>
      <c r="U704" s="252"/>
      <c r="V704" s="32"/>
      <c r="W704" s="33"/>
      <c r="X704" s="32"/>
      <c r="Y704" s="42"/>
      <c r="Z704" s="31"/>
      <c r="AA704" s="42"/>
      <c r="AB704" s="42"/>
      <c r="AC704" s="252"/>
      <c r="AD704" s="32"/>
      <c r="AE704" s="284"/>
      <c r="AF704" s="263"/>
      <c r="AG704" s="31"/>
      <c r="AH704" s="32"/>
      <c r="AI704" s="42"/>
      <c r="AJ704" s="42"/>
    </row>
    <row r="705" spans="1:36" x14ac:dyDescent="0.35">
      <c r="A705" s="274"/>
      <c r="B705" s="275"/>
      <c r="C705" s="276"/>
      <c r="D705" s="274"/>
      <c r="E705" s="274"/>
      <c r="F705" s="274"/>
      <c r="G705" s="274"/>
      <c r="H705" s="274"/>
      <c r="I705" s="274"/>
      <c r="J705" s="274"/>
      <c r="K705" s="33"/>
      <c r="L705" s="33"/>
      <c r="M705" s="32"/>
      <c r="N705" s="32"/>
      <c r="O705" s="32"/>
      <c r="P705" s="33"/>
      <c r="Q705" s="32"/>
      <c r="R705" s="242"/>
      <c r="S705" s="32"/>
      <c r="T705" s="32"/>
      <c r="U705" s="252"/>
      <c r="V705" s="32"/>
      <c r="W705" s="33"/>
      <c r="X705" s="32"/>
      <c r="Y705" s="42"/>
      <c r="Z705" s="31"/>
      <c r="AA705" s="42"/>
      <c r="AB705" s="42"/>
      <c r="AC705" s="252"/>
      <c r="AD705" s="32"/>
      <c r="AE705" s="284"/>
      <c r="AF705" s="263"/>
      <c r="AG705" s="31"/>
      <c r="AH705" s="32"/>
      <c r="AI705" s="42"/>
      <c r="AJ705" s="42"/>
    </row>
    <row r="706" spans="1:36" x14ac:dyDescent="0.35">
      <c r="A706" s="274"/>
      <c r="B706" s="275"/>
      <c r="C706" s="276"/>
      <c r="D706" s="274"/>
      <c r="E706" s="274"/>
      <c r="F706" s="274"/>
      <c r="G706" s="274"/>
      <c r="H706" s="274"/>
      <c r="I706" s="274"/>
      <c r="J706" s="274"/>
      <c r="K706" s="33"/>
      <c r="L706" s="33"/>
      <c r="M706" s="32"/>
      <c r="N706" s="32"/>
      <c r="O706" s="32"/>
      <c r="P706" s="33"/>
      <c r="Q706" s="32"/>
      <c r="R706" s="242"/>
      <c r="S706" s="32"/>
      <c r="T706" s="32"/>
      <c r="U706" s="252"/>
      <c r="V706" s="32"/>
      <c r="W706" s="33"/>
      <c r="X706" s="32"/>
      <c r="Y706" s="42"/>
      <c r="Z706" s="31"/>
      <c r="AA706" s="42"/>
      <c r="AB706" s="42"/>
      <c r="AC706" s="252"/>
      <c r="AD706" s="32"/>
      <c r="AE706" s="284"/>
      <c r="AF706" s="263"/>
      <c r="AG706" s="31"/>
      <c r="AH706" s="32"/>
      <c r="AI706" s="42"/>
      <c r="AJ706" s="42"/>
    </row>
    <row r="707" spans="1:36" x14ac:dyDescent="0.35">
      <c r="A707" s="274"/>
      <c r="B707" s="275"/>
      <c r="C707" s="276"/>
      <c r="D707" s="274"/>
      <c r="E707" s="274"/>
      <c r="F707" s="274"/>
      <c r="G707" s="274"/>
      <c r="H707" s="274"/>
      <c r="I707" s="274"/>
      <c r="J707" s="274"/>
      <c r="K707" s="33"/>
      <c r="L707" s="33"/>
      <c r="M707" s="32"/>
      <c r="N707" s="32"/>
      <c r="O707" s="32"/>
      <c r="P707" s="33"/>
      <c r="Q707" s="32"/>
      <c r="R707" s="242"/>
      <c r="S707" s="32"/>
      <c r="T707" s="32"/>
      <c r="U707" s="252"/>
      <c r="V707" s="32"/>
      <c r="W707" s="33"/>
      <c r="X707" s="32"/>
      <c r="Y707" s="42"/>
      <c r="Z707" s="31"/>
      <c r="AA707" s="42"/>
      <c r="AB707" s="42"/>
      <c r="AC707" s="252"/>
      <c r="AD707" s="32"/>
      <c r="AE707" s="284"/>
      <c r="AF707" s="263"/>
      <c r="AG707" s="31"/>
      <c r="AH707" s="32"/>
      <c r="AI707" s="42"/>
      <c r="AJ707" s="42"/>
    </row>
    <row r="708" spans="1:36" x14ac:dyDescent="0.35">
      <c r="A708" s="274"/>
      <c r="B708" s="275"/>
      <c r="C708" s="276"/>
      <c r="D708" s="274"/>
      <c r="E708" s="274"/>
      <c r="F708" s="274"/>
      <c r="G708" s="274"/>
      <c r="H708" s="274"/>
      <c r="I708" s="274"/>
      <c r="J708" s="274"/>
      <c r="K708" s="33"/>
      <c r="L708" s="33"/>
      <c r="M708" s="32"/>
      <c r="N708" s="32"/>
      <c r="O708" s="32"/>
      <c r="P708" s="33"/>
      <c r="Q708" s="32"/>
      <c r="R708" s="242"/>
      <c r="S708" s="32"/>
      <c r="T708" s="32"/>
      <c r="U708" s="252"/>
      <c r="V708" s="32"/>
      <c r="W708" s="33"/>
      <c r="X708" s="32"/>
      <c r="Y708" s="42"/>
      <c r="Z708" s="31"/>
      <c r="AA708" s="42"/>
      <c r="AB708" s="42"/>
      <c r="AC708" s="252"/>
      <c r="AD708" s="32"/>
      <c r="AE708" s="284"/>
      <c r="AF708" s="263"/>
      <c r="AG708" s="31"/>
      <c r="AH708" s="32"/>
      <c r="AI708" s="42"/>
      <c r="AJ708" s="42"/>
    </row>
    <row r="709" spans="1:36" x14ac:dyDescent="0.35">
      <c r="A709" s="274"/>
      <c r="B709" s="275"/>
      <c r="C709" s="276"/>
      <c r="D709" s="274"/>
      <c r="E709" s="274"/>
      <c r="F709" s="274"/>
      <c r="G709" s="274"/>
      <c r="H709" s="274"/>
      <c r="I709" s="274"/>
      <c r="J709" s="274"/>
      <c r="K709" s="33"/>
      <c r="L709" s="33"/>
      <c r="M709" s="32"/>
      <c r="N709" s="32"/>
      <c r="O709" s="32"/>
      <c r="P709" s="33"/>
      <c r="Q709" s="32"/>
      <c r="R709" s="242"/>
      <c r="S709" s="32"/>
      <c r="T709" s="32"/>
      <c r="U709" s="252"/>
      <c r="V709" s="32"/>
      <c r="W709" s="33"/>
      <c r="X709" s="32"/>
      <c r="Y709" s="42"/>
      <c r="Z709" s="31"/>
      <c r="AA709" s="42"/>
      <c r="AB709" s="42"/>
      <c r="AC709" s="252"/>
      <c r="AD709" s="32"/>
      <c r="AE709" s="284"/>
      <c r="AF709" s="263"/>
      <c r="AG709" s="31"/>
      <c r="AH709" s="32"/>
      <c r="AI709" s="42"/>
      <c r="AJ709" s="42"/>
    </row>
    <row r="710" spans="1:36" x14ac:dyDescent="0.35">
      <c r="A710" s="274"/>
      <c r="B710" s="275"/>
      <c r="C710" s="276"/>
      <c r="D710" s="274"/>
      <c r="E710" s="274"/>
      <c r="F710" s="274"/>
      <c r="G710" s="274"/>
      <c r="H710" s="274"/>
      <c r="I710" s="274"/>
      <c r="J710" s="274"/>
      <c r="K710" s="33"/>
      <c r="L710" s="33"/>
      <c r="M710" s="32"/>
      <c r="N710" s="32"/>
      <c r="O710" s="32"/>
      <c r="P710" s="33"/>
      <c r="Q710" s="32"/>
      <c r="R710" s="242"/>
      <c r="S710" s="32"/>
      <c r="T710" s="32"/>
      <c r="U710" s="252"/>
      <c r="V710" s="32"/>
      <c r="W710" s="33"/>
      <c r="X710" s="32"/>
      <c r="Y710" s="42"/>
      <c r="Z710" s="31"/>
      <c r="AA710" s="42"/>
      <c r="AB710" s="42"/>
      <c r="AC710" s="252"/>
      <c r="AD710" s="32"/>
      <c r="AE710" s="284"/>
      <c r="AF710" s="263"/>
      <c r="AG710" s="31"/>
      <c r="AH710" s="32"/>
      <c r="AI710" s="42"/>
      <c r="AJ710" s="42"/>
    </row>
    <row r="711" spans="1:36" x14ac:dyDescent="0.35">
      <c r="A711" s="274"/>
      <c r="B711" s="275"/>
      <c r="C711" s="276"/>
      <c r="D711" s="274"/>
      <c r="E711" s="274"/>
      <c r="F711" s="274"/>
      <c r="G711" s="274"/>
      <c r="H711" s="274"/>
      <c r="I711" s="274"/>
      <c r="J711" s="274"/>
      <c r="K711" s="33"/>
      <c r="L711" s="33"/>
      <c r="M711" s="32"/>
      <c r="N711" s="32"/>
      <c r="O711" s="32"/>
      <c r="P711" s="33"/>
      <c r="Q711" s="32"/>
      <c r="R711" s="242"/>
      <c r="S711" s="32"/>
      <c r="T711" s="32"/>
      <c r="U711" s="252"/>
      <c r="V711" s="32"/>
      <c r="W711" s="33"/>
      <c r="X711" s="32"/>
      <c r="Y711" s="42"/>
      <c r="Z711" s="31"/>
      <c r="AA711" s="42"/>
      <c r="AB711" s="42"/>
      <c r="AC711" s="252"/>
      <c r="AD711" s="32"/>
      <c r="AE711" s="284"/>
      <c r="AF711" s="263"/>
      <c r="AG711" s="31"/>
      <c r="AH711" s="32"/>
      <c r="AI711" s="42"/>
      <c r="AJ711" s="42"/>
    </row>
    <row r="712" spans="1:36" x14ac:dyDescent="0.35">
      <c r="A712" s="274"/>
      <c r="B712" s="275"/>
      <c r="C712" s="276"/>
      <c r="D712" s="274"/>
      <c r="E712" s="274"/>
      <c r="F712" s="274"/>
      <c r="G712" s="274"/>
      <c r="H712" s="274"/>
      <c r="I712" s="274"/>
      <c r="J712" s="274"/>
      <c r="K712" s="33"/>
      <c r="L712" s="33"/>
      <c r="M712" s="32"/>
      <c r="N712" s="32"/>
      <c r="O712" s="32"/>
      <c r="P712" s="33"/>
      <c r="Q712" s="32"/>
      <c r="R712" s="242"/>
      <c r="S712" s="32"/>
      <c r="T712" s="32"/>
      <c r="U712" s="252"/>
      <c r="V712" s="32"/>
      <c r="W712" s="33"/>
      <c r="X712" s="32"/>
      <c r="Y712" s="42"/>
      <c r="Z712" s="31"/>
      <c r="AA712" s="42"/>
      <c r="AB712" s="42"/>
      <c r="AC712" s="252"/>
      <c r="AD712" s="32"/>
      <c r="AE712" s="284"/>
      <c r="AF712" s="263"/>
      <c r="AG712" s="31"/>
      <c r="AH712" s="32"/>
      <c r="AI712" s="42"/>
      <c r="AJ712" s="42"/>
    </row>
    <row r="713" spans="1:36" x14ac:dyDescent="0.35">
      <c r="A713" s="274"/>
      <c r="B713" s="275"/>
      <c r="C713" s="276"/>
      <c r="D713" s="274"/>
      <c r="E713" s="274"/>
      <c r="F713" s="274"/>
      <c r="G713" s="274"/>
      <c r="H713" s="274"/>
      <c r="I713" s="274"/>
      <c r="J713" s="274"/>
      <c r="K713" s="33"/>
      <c r="L713" s="33"/>
      <c r="M713" s="32"/>
      <c r="N713" s="32"/>
      <c r="O713" s="32"/>
      <c r="P713" s="33"/>
      <c r="Q713" s="32"/>
      <c r="R713" s="242"/>
      <c r="S713" s="32"/>
      <c r="T713" s="32"/>
      <c r="U713" s="252"/>
      <c r="V713" s="32"/>
      <c r="W713" s="33"/>
      <c r="X713" s="32"/>
      <c r="Y713" s="42"/>
      <c r="Z713" s="31"/>
      <c r="AA713" s="42"/>
      <c r="AB713" s="42"/>
      <c r="AC713" s="252"/>
      <c r="AD713" s="32"/>
      <c r="AE713" s="284"/>
      <c r="AF713" s="263"/>
      <c r="AG713" s="31"/>
      <c r="AH713" s="32"/>
      <c r="AI713" s="42"/>
      <c r="AJ713" s="42"/>
    </row>
    <row r="714" spans="1:36" x14ac:dyDescent="0.35">
      <c r="A714" s="274"/>
      <c r="B714" s="275"/>
      <c r="C714" s="276"/>
      <c r="D714" s="274"/>
      <c r="E714" s="274"/>
      <c r="F714" s="274"/>
      <c r="G714" s="274"/>
      <c r="H714" s="274"/>
      <c r="I714" s="274"/>
      <c r="J714" s="274"/>
      <c r="K714" s="33"/>
      <c r="L714" s="33"/>
      <c r="M714" s="32"/>
      <c r="N714" s="32"/>
      <c r="O714" s="32"/>
      <c r="P714" s="33"/>
      <c r="Q714" s="32"/>
      <c r="R714" s="242"/>
      <c r="S714" s="32"/>
      <c r="T714" s="32"/>
      <c r="U714" s="252"/>
      <c r="V714" s="32"/>
      <c r="W714" s="33"/>
      <c r="X714" s="32"/>
      <c r="Y714" s="42"/>
      <c r="Z714" s="31"/>
      <c r="AA714" s="42"/>
      <c r="AB714" s="42"/>
      <c r="AC714" s="252"/>
      <c r="AD714" s="32"/>
      <c r="AE714" s="284"/>
      <c r="AF714" s="263"/>
      <c r="AG714" s="31"/>
      <c r="AH714" s="32"/>
      <c r="AI714" s="42"/>
      <c r="AJ714" s="42"/>
    </row>
    <row r="715" spans="1:36" x14ac:dyDescent="0.35">
      <c r="A715" s="274"/>
      <c r="B715" s="275"/>
      <c r="C715" s="276"/>
      <c r="D715" s="274"/>
      <c r="E715" s="274"/>
      <c r="F715" s="274"/>
      <c r="G715" s="274"/>
      <c r="H715" s="274"/>
      <c r="I715" s="274"/>
      <c r="J715" s="274"/>
      <c r="K715" s="33"/>
      <c r="L715" s="33"/>
      <c r="M715" s="32"/>
      <c r="N715" s="32"/>
      <c r="O715" s="32"/>
      <c r="P715" s="33"/>
      <c r="Q715" s="32"/>
      <c r="R715" s="242"/>
      <c r="S715" s="32"/>
      <c r="T715" s="32"/>
      <c r="U715" s="252"/>
      <c r="V715" s="32"/>
      <c r="W715" s="33"/>
      <c r="X715" s="32"/>
      <c r="Y715" s="42"/>
      <c r="Z715" s="31"/>
      <c r="AA715" s="42"/>
      <c r="AB715" s="42"/>
      <c r="AC715" s="252"/>
      <c r="AD715" s="32"/>
      <c r="AE715" s="284"/>
      <c r="AF715" s="263"/>
      <c r="AG715" s="31"/>
      <c r="AH715" s="32"/>
      <c r="AI715" s="42"/>
      <c r="AJ715" s="42"/>
    </row>
    <row r="716" spans="1:36" x14ac:dyDescent="0.35">
      <c r="A716" s="274"/>
      <c r="B716" s="275"/>
      <c r="C716" s="276"/>
      <c r="D716" s="274"/>
      <c r="E716" s="274"/>
      <c r="F716" s="274"/>
      <c r="G716" s="274"/>
      <c r="H716" s="274"/>
      <c r="I716" s="274"/>
      <c r="J716" s="274"/>
      <c r="K716" s="33"/>
      <c r="L716" s="33"/>
      <c r="M716" s="32"/>
      <c r="N716" s="32"/>
      <c r="O716" s="32"/>
      <c r="P716" s="33"/>
      <c r="Q716" s="32"/>
      <c r="R716" s="242"/>
      <c r="S716" s="32"/>
      <c r="T716" s="32"/>
      <c r="U716" s="252"/>
      <c r="V716" s="32"/>
      <c r="W716" s="33"/>
      <c r="X716" s="32"/>
      <c r="Y716" s="42"/>
      <c r="Z716" s="31"/>
      <c r="AA716" s="42"/>
      <c r="AB716" s="42"/>
      <c r="AC716" s="252"/>
      <c r="AD716" s="32"/>
      <c r="AE716" s="284"/>
      <c r="AF716" s="263"/>
      <c r="AG716" s="31"/>
      <c r="AH716" s="32"/>
      <c r="AI716" s="42"/>
      <c r="AJ716" s="42"/>
    </row>
    <row r="717" spans="1:36" x14ac:dyDescent="0.35">
      <c r="A717" s="274"/>
      <c r="B717" s="275"/>
      <c r="C717" s="276"/>
      <c r="D717" s="274"/>
      <c r="E717" s="274"/>
      <c r="F717" s="274"/>
      <c r="G717" s="274"/>
      <c r="H717" s="274"/>
      <c r="I717" s="274"/>
      <c r="J717" s="274"/>
      <c r="K717" s="33"/>
      <c r="L717" s="33"/>
      <c r="M717" s="32"/>
      <c r="N717" s="32"/>
      <c r="O717" s="32"/>
      <c r="P717" s="33"/>
      <c r="Q717" s="32"/>
      <c r="R717" s="242"/>
      <c r="S717" s="32"/>
      <c r="T717" s="32"/>
      <c r="U717" s="252"/>
      <c r="V717" s="32"/>
      <c r="W717" s="33"/>
      <c r="X717" s="32"/>
      <c r="Y717" s="42"/>
      <c r="Z717" s="31"/>
      <c r="AA717" s="42"/>
      <c r="AB717" s="42"/>
      <c r="AC717" s="252"/>
      <c r="AD717" s="32"/>
      <c r="AE717" s="284"/>
      <c r="AF717" s="263"/>
      <c r="AG717" s="31"/>
      <c r="AH717" s="32"/>
      <c r="AI717" s="42"/>
      <c r="AJ717" s="42"/>
    </row>
    <row r="718" spans="1:36" x14ac:dyDescent="0.35">
      <c r="A718" s="274"/>
      <c r="B718" s="275"/>
      <c r="C718" s="276"/>
      <c r="D718" s="274"/>
      <c r="E718" s="274"/>
      <c r="F718" s="274"/>
      <c r="G718" s="274"/>
      <c r="H718" s="274"/>
      <c r="I718" s="274"/>
      <c r="J718" s="274"/>
      <c r="K718" s="33"/>
      <c r="L718" s="33"/>
      <c r="M718" s="32"/>
      <c r="N718" s="32"/>
      <c r="O718" s="32"/>
      <c r="P718" s="33"/>
      <c r="Q718" s="32"/>
      <c r="R718" s="242"/>
      <c r="S718" s="32"/>
      <c r="T718" s="32"/>
      <c r="U718" s="252"/>
      <c r="V718" s="32"/>
      <c r="W718" s="33"/>
      <c r="X718" s="32"/>
      <c r="Y718" s="42"/>
      <c r="Z718" s="31"/>
      <c r="AA718" s="42"/>
      <c r="AB718" s="42"/>
      <c r="AC718" s="252"/>
      <c r="AD718" s="32"/>
      <c r="AE718" s="284"/>
      <c r="AF718" s="263"/>
      <c r="AG718" s="31"/>
      <c r="AH718" s="32"/>
      <c r="AI718" s="42"/>
      <c r="AJ718" s="42"/>
    </row>
    <row r="719" spans="1:36" x14ac:dyDescent="0.35">
      <c r="A719" s="274"/>
      <c r="B719" s="275"/>
      <c r="C719" s="276"/>
      <c r="D719" s="274"/>
      <c r="E719" s="274"/>
      <c r="F719" s="274"/>
      <c r="G719" s="274"/>
      <c r="H719" s="274"/>
      <c r="I719" s="274"/>
      <c r="J719" s="274"/>
      <c r="K719" s="33"/>
      <c r="L719" s="33"/>
      <c r="M719" s="32"/>
      <c r="N719" s="32"/>
      <c r="O719" s="32"/>
      <c r="P719" s="33"/>
      <c r="Q719" s="32"/>
      <c r="R719" s="242"/>
      <c r="S719" s="32"/>
      <c r="T719" s="32"/>
      <c r="U719" s="252"/>
      <c r="V719" s="32"/>
      <c r="W719" s="33"/>
      <c r="X719" s="32"/>
      <c r="Y719" s="42"/>
      <c r="Z719" s="31"/>
      <c r="AA719" s="42"/>
      <c r="AB719" s="42"/>
      <c r="AC719" s="252"/>
      <c r="AD719" s="32"/>
      <c r="AE719" s="284"/>
      <c r="AF719" s="263"/>
      <c r="AG719" s="31"/>
      <c r="AH719" s="32"/>
      <c r="AI719" s="42"/>
      <c r="AJ719" s="42"/>
    </row>
    <row r="720" spans="1:36" x14ac:dyDescent="0.35">
      <c r="A720" s="274"/>
      <c r="B720" s="275"/>
      <c r="C720" s="276"/>
      <c r="D720" s="274"/>
      <c r="E720" s="274"/>
      <c r="F720" s="274"/>
      <c r="G720" s="274"/>
      <c r="H720" s="274"/>
      <c r="I720" s="274"/>
      <c r="J720" s="274"/>
      <c r="K720" s="33"/>
      <c r="L720" s="33"/>
      <c r="M720" s="32"/>
      <c r="N720" s="32"/>
      <c r="O720" s="32"/>
      <c r="P720" s="33"/>
      <c r="Q720" s="32"/>
      <c r="R720" s="242"/>
      <c r="S720" s="32"/>
      <c r="T720" s="32"/>
      <c r="U720" s="252"/>
      <c r="V720" s="32"/>
      <c r="W720" s="33"/>
      <c r="X720" s="32"/>
      <c r="Y720" s="42"/>
      <c r="Z720" s="31"/>
      <c r="AA720" s="42"/>
      <c r="AB720" s="42"/>
      <c r="AC720" s="252"/>
      <c r="AD720" s="32"/>
      <c r="AE720" s="284"/>
      <c r="AF720" s="263"/>
      <c r="AG720" s="31"/>
      <c r="AH720" s="32"/>
      <c r="AI720" s="42"/>
      <c r="AJ720" s="42"/>
    </row>
    <row r="721" spans="1:36" x14ac:dyDescent="0.35">
      <c r="A721" s="274"/>
      <c r="B721" s="275"/>
      <c r="C721" s="276"/>
      <c r="D721" s="274"/>
      <c r="E721" s="274"/>
      <c r="F721" s="274"/>
      <c r="G721" s="274"/>
      <c r="H721" s="274"/>
      <c r="I721" s="274"/>
      <c r="J721" s="274"/>
      <c r="K721" s="33"/>
      <c r="L721" s="33"/>
      <c r="M721" s="32"/>
      <c r="N721" s="32"/>
      <c r="O721" s="32"/>
      <c r="P721" s="33"/>
      <c r="Q721" s="32"/>
      <c r="R721" s="242"/>
      <c r="S721" s="32"/>
      <c r="T721" s="32"/>
      <c r="U721" s="252"/>
      <c r="V721" s="32"/>
      <c r="W721" s="33"/>
      <c r="X721" s="32"/>
      <c r="Y721" s="42"/>
      <c r="Z721" s="31"/>
      <c r="AA721" s="42"/>
      <c r="AB721" s="42"/>
      <c r="AC721" s="252"/>
      <c r="AD721" s="32"/>
      <c r="AE721" s="284"/>
      <c r="AF721" s="263"/>
      <c r="AG721" s="31"/>
      <c r="AH721" s="32"/>
      <c r="AI721" s="42"/>
      <c r="AJ721" s="42"/>
    </row>
    <row r="722" spans="1:36" x14ac:dyDescent="0.35">
      <c r="A722" s="274"/>
      <c r="B722" s="275"/>
      <c r="C722" s="276"/>
      <c r="D722" s="274"/>
      <c r="E722" s="274"/>
      <c r="F722" s="274"/>
      <c r="G722" s="274"/>
      <c r="H722" s="274"/>
      <c r="I722" s="274"/>
      <c r="J722" s="274"/>
      <c r="K722" s="33"/>
      <c r="L722" s="33"/>
      <c r="M722" s="32"/>
      <c r="N722" s="32"/>
      <c r="O722" s="32"/>
      <c r="P722" s="33"/>
      <c r="Q722" s="32"/>
      <c r="R722" s="242"/>
      <c r="S722" s="32"/>
      <c r="T722" s="32"/>
      <c r="U722" s="252"/>
      <c r="V722" s="32"/>
      <c r="W722" s="33"/>
      <c r="X722" s="32"/>
      <c r="Y722" s="42"/>
      <c r="Z722" s="31"/>
      <c r="AA722" s="42"/>
      <c r="AB722" s="42"/>
      <c r="AC722" s="252"/>
      <c r="AD722" s="32"/>
      <c r="AE722" s="284"/>
      <c r="AF722" s="263"/>
      <c r="AG722" s="31"/>
      <c r="AH722" s="32"/>
      <c r="AI722" s="42"/>
      <c r="AJ722" s="42"/>
    </row>
    <row r="723" spans="1:36" x14ac:dyDescent="0.35">
      <c r="A723" s="274"/>
      <c r="B723" s="275"/>
      <c r="C723" s="276"/>
      <c r="D723" s="274"/>
      <c r="E723" s="274"/>
      <c r="F723" s="274"/>
      <c r="G723" s="274"/>
      <c r="H723" s="274"/>
      <c r="I723" s="274"/>
      <c r="J723" s="274"/>
      <c r="K723" s="33"/>
      <c r="L723" s="33"/>
      <c r="M723" s="32"/>
      <c r="N723" s="32"/>
      <c r="O723" s="32"/>
      <c r="P723" s="33"/>
      <c r="Q723" s="32"/>
      <c r="R723" s="242"/>
      <c r="S723" s="32"/>
      <c r="T723" s="32"/>
      <c r="U723" s="252"/>
      <c r="V723" s="32"/>
      <c r="W723" s="33"/>
      <c r="X723" s="32"/>
      <c r="Y723" s="42"/>
      <c r="Z723" s="31"/>
      <c r="AA723" s="42"/>
      <c r="AB723" s="42"/>
      <c r="AC723" s="252"/>
      <c r="AD723" s="32"/>
      <c r="AE723" s="284"/>
      <c r="AF723" s="263"/>
      <c r="AG723" s="31"/>
      <c r="AH723" s="32"/>
      <c r="AI723" s="42"/>
      <c r="AJ723" s="42"/>
    </row>
    <row r="724" spans="1:36" x14ac:dyDescent="0.35">
      <c r="A724" s="274"/>
      <c r="B724" s="275"/>
      <c r="C724" s="276"/>
      <c r="D724" s="274"/>
      <c r="E724" s="274"/>
      <c r="F724" s="274"/>
      <c r="G724" s="274"/>
      <c r="H724" s="274"/>
      <c r="I724" s="274"/>
      <c r="J724" s="274"/>
      <c r="K724" s="33"/>
      <c r="L724" s="33"/>
      <c r="M724" s="32"/>
      <c r="N724" s="32"/>
      <c r="O724" s="32"/>
      <c r="P724" s="33"/>
      <c r="Q724" s="32"/>
      <c r="R724" s="242"/>
      <c r="S724" s="32"/>
      <c r="T724" s="32"/>
      <c r="U724" s="252"/>
      <c r="V724" s="32"/>
      <c r="W724" s="33"/>
      <c r="X724" s="32"/>
      <c r="Y724" s="42"/>
      <c r="Z724" s="31"/>
      <c r="AA724" s="42"/>
      <c r="AB724" s="42"/>
      <c r="AC724" s="252"/>
      <c r="AD724" s="32"/>
      <c r="AE724" s="284"/>
      <c r="AF724" s="263"/>
      <c r="AG724" s="31"/>
      <c r="AH724" s="32"/>
      <c r="AI724" s="42"/>
      <c r="AJ724" s="42"/>
    </row>
    <row r="725" spans="1:36" x14ac:dyDescent="0.35">
      <c r="A725" s="274"/>
      <c r="B725" s="275"/>
      <c r="C725" s="276"/>
      <c r="D725" s="274"/>
      <c r="E725" s="274"/>
      <c r="F725" s="274"/>
      <c r="G725" s="274"/>
      <c r="H725" s="274"/>
      <c r="I725" s="274"/>
      <c r="J725" s="274"/>
      <c r="K725" s="33"/>
      <c r="L725" s="33"/>
      <c r="M725" s="32"/>
      <c r="N725" s="32"/>
      <c r="O725" s="32"/>
      <c r="P725" s="33"/>
      <c r="Q725" s="32"/>
      <c r="R725" s="242"/>
      <c r="S725" s="32"/>
      <c r="T725" s="32"/>
      <c r="U725" s="252"/>
      <c r="V725" s="32"/>
      <c r="W725" s="33"/>
      <c r="X725" s="32"/>
      <c r="Y725" s="42"/>
      <c r="Z725" s="31"/>
      <c r="AA725" s="42"/>
      <c r="AB725" s="42"/>
      <c r="AC725" s="252"/>
      <c r="AD725" s="32"/>
      <c r="AE725" s="284"/>
      <c r="AF725" s="263"/>
      <c r="AG725" s="31"/>
      <c r="AH725" s="32"/>
      <c r="AI725" s="42"/>
      <c r="AJ725" s="42"/>
    </row>
    <row r="726" spans="1:36" x14ac:dyDescent="0.35">
      <c r="A726" s="274"/>
      <c r="B726" s="275"/>
      <c r="C726" s="276"/>
      <c r="D726" s="274"/>
      <c r="E726" s="274"/>
      <c r="F726" s="274"/>
      <c r="G726" s="274"/>
      <c r="H726" s="274"/>
      <c r="I726" s="274"/>
      <c r="J726" s="274"/>
      <c r="K726" s="33"/>
      <c r="L726" s="33"/>
      <c r="M726" s="32"/>
      <c r="N726" s="32"/>
      <c r="O726" s="32"/>
      <c r="P726" s="33"/>
      <c r="Q726" s="32"/>
      <c r="R726" s="242"/>
      <c r="S726" s="32"/>
      <c r="T726" s="32"/>
      <c r="U726" s="252"/>
      <c r="V726" s="32"/>
      <c r="W726" s="33"/>
      <c r="X726" s="32"/>
      <c r="Y726" s="42"/>
      <c r="Z726" s="31"/>
      <c r="AA726" s="42"/>
      <c r="AB726" s="42"/>
      <c r="AC726" s="252"/>
      <c r="AD726" s="32"/>
      <c r="AE726" s="284"/>
      <c r="AF726" s="263"/>
      <c r="AG726" s="31"/>
      <c r="AH726" s="32"/>
      <c r="AI726" s="42"/>
      <c r="AJ726" s="42"/>
    </row>
    <row r="727" spans="1:36" x14ac:dyDescent="0.35">
      <c r="A727" s="274"/>
      <c r="B727" s="275"/>
      <c r="C727" s="276"/>
      <c r="D727" s="274"/>
      <c r="E727" s="274"/>
      <c r="F727" s="274"/>
      <c r="G727" s="274"/>
      <c r="H727" s="274"/>
      <c r="I727" s="274"/>
      <c r="J727" s="274"/>
      <c r="K727" s="33"/>
      <c r="L727" s="33"/>
      <c r="M727" s="32"/>
      <c r="N727" s="32"/>
      <c r="O727" s="32"/>
      <c r="P727" s="33"/>
      <c r="Q727" s="32"/>
      <c r="R727" s="242"/>
      <c r="S727" s="32"/>
      <c r="T727" s="32"/>
      <c r="U727" s="252"/>
      <c r="V727" s="32"/>
      <c r="W727" s="33"/>
      <c r="X727" s="32"/>
      <c r="Y727" s="42"/>
      <c r="Z727" s="31"/>
      <c r="AA727" s="42"/>
      <c r="AB727" s="42"/>
      <c r="AC727" s="252"/>
      <c r="AD727" s="32"/>
      <c r="AE727" s="284"/>
      <c r="AF727" s="263"/>
      <c r="AG727" s="31"/>
      <c r="AH727" s="32"/>
      <c r="AI727" s="42"/>
      <c r="AJ727" s="42"/>
    </row>
    <row r="728" spans="1:36" x14ac:dyDescent="0.35">
      <c r="A728" s="274"/>
      <c r="B728" s="275"/>
      <c r="C728" s="276"/>
      <c r="D728" s="274"/>
      <c r="E728" s="274"/>
      <c r="F728" s="274"/>
      <c r="G728" s="274"/>
      <c r="H728" s="274"/>
      <c r="I728" s="274"/>
      <c r="J728" s="274"/>
      <c r="K728" s="33"/>
      <c r="L728" s="33"/>
      <c r="M728" s="32"/>
      <c r="N728" s="32"/>
      <c r="O728" s="32"/>
      <c r="P728" s="33"/>
      <c r="Q728" s="32"/>
      <c r="R728" s="242"/>
      <c r="S728" s="32"/>
      <c r="T728" s="32"/>
      <c r="U728" s="252"/>
      <c r="V728" s="32"/>
      <c r="W728" s="33"/>
      <c r="X728" s="32"/>
      <c r="Y728" s="42"/>
      <c r="Z728" s="31"/>
      <c r="AA728" s="42"/>
      <c r="AB728" s="42"/>
      <c r="AC728" s="252"/>
      <c r="AD728" s="32"/>
      <c r="AE728" s="284"/>
      <c r="AF728" s="263"/>
      <c r="AG728" s="31"/>
      <c r="AH728" s="32"/>
      <c r="AI728" s="42"/>
      <c r="AJ728" s="42"/>
    </row>
    <row r="729" spans="1:36" x14ac:dyDescent="0.35">
      <c r="A729" s="274"/>
      <c r="B729" s="275"/>
      <c r="C729" s="276"/>
      <c r="D729" s="274"/>
      <c r="E729" s="274"/>
      <c r="F729" s="274"/>
      <c r="G729" s="274"/>
      <c r="H729" s="274"/>
      <c r="I729" s="274"/>
      <c r="J729" s="274"/>
      <c r="K729" s="33"/>
      <c r="L729" s="33"/>
      <c r="M729" s="32"/>
      <c r="N729" s="32"/>
      <c r="O729" s="32"/>
      <c r="P729" s="33"/>
      <c r="Q729" s="32"/>
      <c r="R729" s="242"/>
      <c r="S729" s="32"/>
      <c r="T729" s="32"/>
      <c r="U729" s="252"/>
      <c r="V729" s="32"/>
      <c r="W729" s="33"/>
      <c r="X729" s="32"/>
      <c r="Y729" s="42"/>
      <c r="Z729" s="31"/>
      <c r="AA729" s="42"/>
      <c r="AB729" s="42"/>
      <c r="AC729" s="252"/>
      <c r="AD729" s="32"/>
      <c r="AE729" s="284"/>
      <c r="AF729" s="263"/>
      <c r="AG729" s="31"/>
      <c r="AH729" s="32"/>
      <c r="AI729" s="42"/>
      <c r="AJ729" s="42"/>
    </row>
    <row r="730" spans="1:36" x14ac:dyDescent="0.35">
      <c r="A730" s="274"/>
      <c r="B730" s="275"/>
      <c r="C730" s="276"/>
      <c r="D730" s="274"/>
      <c r="E730" s="274"/>
      <c r="F730" s="274"/>
      <c r="G730" s="274"/>
      <c r="H730" s="274"/>
      <c r="I730" s="274"/>
      <c r="J730" s="274"/>
      <c r="K730" s="33"/>
      <c r="L730" s="33"/>
      <c r="M730" s="32"/>
      <c r="N730" s="32"/>
      <c r="O730" s="32"/>
      <c r="P730" s="33"/>
      <c r="Q730" s="32"/>
      <c r="R730" s="242"/>
      <c r="S730" s="32"/>
      <c r="T730" s="32"/>
      <c r="U730" s="252"/>
      <c r="V730" s="32"/>
      <c r="W730" s="33"/>
      <c r="X730" s="32"/>
      <c r="Y730" s="42"/>
      <c r="Z730" s="31"/>
      <c r="AA730" s="42"/>
      <c r="AB730" s="42"/>
      <c r="AC730" s="252"/>
      <c r="AD730" s="32"/>
      <c r="AE730" s="284"/>
      <c r="AF730" s="263"/>
      <c r="AG730" s="31"/>
      <c r="AH730" s="32"/>
      <c r="AI730" s="42"/>
      <c r="AJ730" s="42"/>
    </row>
    <row r="731" spans="1:36" x14ac:dyDescent="0.35">
      <c r="A731" s="274"/>
      <c r="B731" s="275"/>
      <c r="C731" s="276"/>
      <c r="D731" s="274"/>
      <c r="E731" s="274"/>
      <c r="F731" s="274"/>
      <c r="G731" s="274"/>
      <c r="H731" s="274"/>
      <c r="I731" s="274"/>
      <c r="J731" s="274"/>
      <c r="K731" s="33"/>
      <c r="L731" s="33"/>
      <c r="M731" s="32"/>
      <c r="N731" s="32"/>
      <c r="O731" s="32"/>
      <c r="P731" s="33"/>
      <c r="Q731" s="32"/>
      <c r="R731" s="242"/>
      <c r="S731" s="32"/>
      <c r="T731" s="32"/>
      <c r="U731" s="252"/>
      <c r="V731" s="32"/>
      <c r="W731" s="33"/>
      <c r="X731" s="32"/>
      <c r="Y731" s="42"/>
      <c r="Z731" s="31"/>
      <c r="AA731" s="42"/>
      <c r="AB731" s="42"/>
      <c r="AC731" s="252"/>
      <c r="AD731" s="32"/>
      <c r="AE731" s="284"/>
      <c r="AF731" s="263"/>
      <c r="AG731" s="31"/>
      <c r="AH731" s="32"/>
      <c r="AI731" s="42"/>
      <c r="AJ731" s="42"/>
    </row>
    <row r="732" spans="1:36" x14ac:dyDescent="0.35">
      <c r="A732" s="274"/>
      <c r="B732" s="275"/>
      <c r="C732" s="276"/>
      <c r="D732" s="274"/>
      <c r="E732" s="274"/>
      <c r="F732" s="274"/>
      <c r="G732" s="274"/>
      <c r="H732" s="274"/>
      <c r="I732" s="274"/>
      <c r="J732" s="274"/>
      <c r="K732" s="33"/>
      <c r="L732" s="33"/>
      <c r="M732" s="32"/>
      <c r="N732" s="32"/>
      <c r="O732" s="32"/>
      <c r="P732" s="33"/>
      <c r="Q732" s="32"/>
      <c r="R732" s="242"/>
      <c r="S732" s="32"/>
      <c r="T732" s="32"/>
      <c r="U732" s="252"/>
      <c r="V732" s="32"/>
      <c r="W732" s="33"/>
      <c r="X732" s="32"/>
      <c r="Y732" s="42"/>
      <c r="Z732" s="31"/>
      <c r="AA732" s="42"/>
      <c r="AB732" s="42"/>
      <c r="AC732" s="252"/>
      <c r="AD732" s="32"/>
      <c r="AE732" s="284"/>
      <c r="AF732" s="263"/>
      <c r="AG732" s="31"/>
      <c r="AH732" s="32"/>
      <c r="AI732" s="42"/>
      <c r="AJ732" s="42"/>
    </row>
    <row r="733" spans="1:36" x14ac:dyDescent="0.35">
      <c r="A733" s="274"/>
      <c r="B733" s="275"/>
      <c r="C733" s="276"/>
      <c r="D733" s="274"/>
      <c r="E733" s="274"/>
      <c r="F733" s="274"/>
      <c r="G733" s="274"/>
      <c r="H733" s="274"/>
      <c r="I733" s="274"/>
      <c r="J733" s="274"/>
      <c r="K733" s="33"/>
      <c r="L733" s="33"/>
      <c r="M733" s="32"/>
      <c r="N733" s="32"/>
      <c r="O733" s="32"/>
      <c r="P733" s="33"/>
      <c r="Q733" s="32"/>
      <c r="R733" s="242"/>
      <c r="S733" s="32"/>
      <c r="T733" s="32"/>
      <c r="U733" s="252"/>
      <c r="V733" s="32"/>
      <c r="W733" s="33"/>
      <c r="X733" s="32"/>
      <c r="Y733" s="42"/>
      <c r="Z733" s="31"/>
      <c r="AA733" s="42"/>
      <c r="AB733" s="42"/>
      <c r="AC733" s="252"/>
      <c r="AD733" s="32"/>
      <c r="AE733" s="284"/>
      <c r="AF733" s="263"/>
      <c r="AG733" s="31"/>
      <c r="AH733" s="32"/>
      <c r="AI733" s="42"/>
      <c r="AJ733" s="42"/>
    </row>
    <row r="734" spans="1:36" x14ac:dyDescent="0.35">
      <c r="A734" s="274"/>
      <c r="B734" s="275"/>
      <c r="C734" s="276"/>
      <c r="D734" s="274"/>
      <c r="E734" s="274"/>
      <c r="F734" s="274"/>
      <c r="G734" s="274"/>
      <c r="H734" s="274"/>
      <c r="I734" s="274"/>
      <c r="J734" s="274"/>
      <c r="K734" s="33"/>
      <c r="L734" s="33"/>
      <c r="M734" s="32"/>
      <c r="N734" s="32"/>
      <c r="O734" s="32"/>
      <c r="P734" s="33"/>
      <c r="Q734" s="32"/>
      <c r="R734" s="242"/>
      <c r="S734" s="32"/>
      <c r="T734" s="32"/>
      <c r="U734" s="252"/>
      <c r="V734" s="32"/>
      <c r="W734" s="33"/>
      <c r="X734" s="32"/>
      <c r="Y734" s="42"/>
      <c r="Z734" s="31"/>
      <c r="AA734" s="42"/>
      <c r="AB734" s="42"/>
      <c r="AC734" s="252"/>
      <c r="AD734" s="32"/>
      <c r="AE734" s="284"/>
      <c r="AF734" s="263"/>
      <c r="AG734" s="31"/>
      <c r="AH734" s="32"/>
      <c r="AI734" s="42"/>
      <c r="AJ734" s="42"/>
    </row>
    <row r="735" spans="1:36" x14ac:dyDescent="0.35">
      <c r="A735" s="274"/>
      <c r="B735" s="275"/>
      <c r="C735" s="276"/>
      <c r="D735" s="274"/>
      <c r="E735" s="274"/>
      <c r="F735" s="274"/>
      <c r="G735" s="274"/>
      <c r="H735" s="274"/>
      <c r="I735" s="274"/>
      <c r="J735" s="274"/>
      <c r="K735" s="33"/>
      <c r="L735" s="33"/>
      <c r="M735" s="32"/>
      <c r="N735" s="32"/>
      <c r="O735" s="32"/>
      <c r="P735" s="33"/>
      <c r="Q735" s="32"/>
      <c r="R735" s="242"/>
      <c r="S735" s="32"/>
      <c r="T735" s="32"/>
      <c r="U735" s="252"/>
      <c r="V735" s="32"/>
      <c r="W735" s="33"/>
      <c r="X735" s="32"/>
      <c r="Y735" s="42"/>
      <c r="Z735" s="31"/>
      <c r="AA735" s="42"/>
      <c r="AB735" s="42"/>
      <c r="AC735" s="252"/>
      <c r="AD735" s="32"/>
      <c r="AE735" s="284"/>
      <c r="AF735" s="263"/>
      <c r="AG735" s="31"/>
      <c r="AH735" s="32"/>
      <c r="AI735" s="42"/>
      <c r="AJ735" s="42"/>
    </row>
    <row r="736" spans="1:36" x14ac:dyDescent="0.35">
      <c r="A736" s="274"/>
      <c r="B736" s="275"/>
      <c r="C736" s="276"/>
      <c r="D736" s="274"/>
      <c r="E736" s="274"/>
      <c r="F736" s="274"/>
      <c r="G736" s="274"/>
      <c r="H736" s="274"/>
      <c r="I736" s="274"/>
      <c r="J736" s="274"/>
      <c r="K736" s="33"/>
      <c r="L736" s="33"/>
      <c r="M736" s="32"/>
      <c r="N736" s="32"/>
      <c r="O736" s="32"/>
      <c r="P736" s="33"/>
      <c r="Q736" s="32"/>
      <c r="R736" s="242"/>
      <c r="S736" s="32"/>
      <c r="T736" s="32"/>
      <c r="U736" s="252"/>
      <c r="V736" s="32"/>
      <c r="W736" s="33"/>
      <c r="X736" s="32"/>
      <c r="Y736" s="42"/>
      <c r="Z736" s="31"/>
      <c r="AA736" s="42"/>
      <c r="AB736" s="42"/>
      <c r="AC736" s="252"/>
      <c r="AD736" s="32"/>
      <c r="AE736" s="284"/>
      <c r="AF736" s="263"/>
      <c r="AG736" s="31"/>
      <c r="AH736" s="32"/>
      <c r="AI736" s="42"/>
      <c r="AJ736" s="42"/>
    </row>
    <row r="737" spans="1:36" x14ac:dyDescent="0.35">
      <c r="A737" s="274"/>
      <c r="B737" s="275"/>
      <c r="C737" s="276"/>
      <c r="D737" s="274"/>
      <c r="E737" s="274"/>
      <c r="F737" s="274"/>
      <c r="G737" s="274"/>
      <c r="H737" s="274"/>
      <c r="I737" s="274"/>
      <c r="J737" s="274"/>
      <c r="K737" s="33"/>
      <c r="L737" s="33"/>
      <c r="M737" s="32"/>
      <c r="N737" s="32"/>
      <c r="O737" s="32"/>
      <c r="P737" s="33"/>
      <c r="Q737" s="32"/>
      <c r="R737" s="242"/>
      <c r="S737" s="32"/>
      <c r="T737" s="32"/>
      <c r="U737" s="252"/>
      <c r="V737" s="32"/>
      <c r="W737" s="33"/>
      <c r="X737" s="32"/>
      <c r="Y737" s="42"/>
      <c r="Z737" s="31"/>
      <c r="AA737" s="42"/>
      <c r="AB737" s="42"/>
      <c r="AC737" s="252"/>
      <c r="AD737" s="32"/>
      <c r="AE737" s="284"/>
      <c r="AF737" s="263"/>
      <c r="AG737" s="31"/>
      <c r="AH737" s="32"/>
      <c r="AI737" s="42"/>
      <c r="AJ737" s="42"/>
    </row>
    <row r="738" spans="1:36" x14ac:dyDescent="0.35">
      <c r="A738" s="274"/>
      <c r="B738" s="275"/>
      <c r="C738" s="276"/>
      <c r="D738" s="274"/>
      <c r="E738" s="274"/>
      <c r="F738" s="274"/>
      <c r="G738" s="274"/>
      <c r="H738" s="274"/>
      <c r="I738" s="274"/>
      <c r="J738" s="274"/>
      <c r="K738" s="33"/>
      <c r="L738" s="33"/>
      <c r="M738" s="32"/>
      <c r="N738" s="32"/>
      <c r="O738" s="32"/>
      <c r="P738" s="33"/>
      <c r="Q738" s="32"/>
      <c r="R738" s="242"/>
      <c r="S738" s="32"/>
      <c r="T738" s="32"/>
      <c r="U738" s="252"/>
      <c r="V738" s="32"/>
      <c r="W738" s="33"/>
      <c r="X738" s="32"/>
      <c r="Y738" s="42"/>
      <c r="Z738" s="31"/>
      <c r="AA738" s="42"/>
      <c r="AB738" s="42"/>
      <c r="AC738" s="252"/>
      <c r="AD738" s="32"/>
      <c r="AE738" s="284"/>
      <c r="AF738" s="263"/>
      <c r="AG738" s="31"/>
      <c r="AH738" s="32"/>
      <c r="AI738" s="42"/>
      <c r="AJ738" s="42"/>
    </row>
    <row r="739" spans="1:36" x14ac:dyDescent="0.35">
      <c r="A739" s="274"/>
      <c r="B739" s="275"/>
      <c r="C739" s="276"/>
      <c r="D739" s="274"/>
      <c r="E739" s="274"/>
      <c r="F739" s="274"/>
      <c r="G739" s="274"/>
      <c r="H739" s="274"/>
      <c r="I739" s="274"/>
      <c r="J739" s="274"/>
      <c r="K739" s="33"/>
      <c r="L739" s="33"/>
      <c r="M739" s="32"/>
      <c r="N739" s="32"/>
      <c r="O739" s="32"/>
      <c r="P739" s="33"/>
      <c r="Q739" s="32"/>
      <c r="R739" s="242"/>
      <c r="S739" s="32"/>
      <c r="T739" s="32"/>
      <c r="U739" s="252"/>
      <c r="V739" s="32"/>
      <c r="W739" s="33"/>
      <c r="X739" s="32"/>
      <c r="Y739" s="42"/>
      <c r="Z739" s="31"/>
      <c r="AA739" s="42"/>
      <c r="AB739" s="42"/>
      <c r="AC739" s="252"/>
      <c r="AD739" s="32"/>
      <c r="AE739" s="284"/>
      <c r="AF739" s="263"/>
      <c r="AG739" s="31"/>
      <c r="AH739" s="32"/>
      <c r="AI739" s="42"/>
      <c r="AJ739" s="42"/>
    </row>
    <row r="740" spans="1:36" x14ac:dyDescent="0.35">
      <c r="A740" s="274"/>
      <c r="B740" s="275"/>
      <c r="C740" s="276"/>
      <c r="D740" s="274"/>
      <c r="E740" s="274"/>
      <c r="F740" s="274"/>
      <c r="G740" s="274"/>
      <c r="H740" s="274"/>
      <c r="I740" s="274"/>
      <c r="J740" s="274"/>
      <c r="K740" s="33"/>
      <c r="L740" s="33"/>
      <c r="M740" s="32"/>
      <c r="N740" s="32"/>
      <c r="O740" s="32"/>
      <c r="P740" s="33"/>
      <c r="Q740" s="32"/>
      <c r="R740" s="242"/>
      <c r="S740" s="32"/>
      <c r="T740" s="32"/>
      <c r="U740" s="252"/>
      <c r="V740" s="32"/>
      <c r="W740" s="33"/>
      <c r="X740" s="32"/>
      <c r="Y740" s="42"/>
      <c r="Z740" s="31"/>
      <c r="AA740" s="42"/>
      <c r="AB740" s="42"/>
      <c r="AC740" s="252"/>
      <c r="AD740" s="32"/>
      <c r="AE740" s="284"/>
      <c r="AF740" s="263"/>
      <c r="AG740" s="31"/>
      <c r="AH740" s="32"/>
      <c r="AI740" s="42"/>
      <c r="AJ740" s="42"/>
    </row>
    <row r="741" spans="1:36" x14ac:dyDescent="0.35">
      <c r="A741" s="274"/>
      <c r="B741" s="275"/>
      <c r="C741" s="276"/>
      <c r="D741" s="274"/>
      <c r="E741" s="274"/>
      <c r="F741" s="274"/>
      <c r="G741" s="274"/>
      <c r="H741" s="274"/>
      <c r="I741" s="274"/>
      <c r="J741" s="274"/>
      <c r="K741" s="33"/>
      <c r="L741" s="33"/>
      <c r="M741" s="32"/>
      <c r="N741" s="32"/>
      <c r="O741" s="32"/>
      <c r="P741" s="33"/>
      <c r="Q741" s="32"/>
      <c r="R741" s="242"/>
      <c r="S741" s="32"/>
      <c r="T741" s="32"/>
      <c r="U741" s="252"/>
      <c r="V741" s="32"/>
      <c r="W741" s="33"/>
      <c r="X741" s="32"/>
      <c r="Y741" s="42"/>
      <c r="Z741" s="31"/>
      <c r="AA741" s="42"/>
      <c r="AB741" s="42"/>
      <c r="AC741" s="252"/>
      <c r="AD741" s="32"/>
      <c r="AE741" s="284"/>
      <c r="AF741" s="263"/>
      <c r="AG741" s="31"/>
      <c r="AH741" s="32"/>
      <c r="AI741" s="42"/>
      <c r="AJ741" s="42"/>
    </row>
    <row r="742" spans="1:36" x14ac:dyDescent="0.35">
      <c r="A742" s="274"/>
      <c r="B742" s="275"/>
      <c r="C742" s="276"/>
      <c r="D742" s="274"/>
      <c r="E742" s="274"/>
      <c r="F742" s="274"/>
      <c r="G742" s="274"/>
      <c r="H742" s="274"/>
      <c r="I742" s="274"/>
      <c r="J742" s="274"/>
      <c r="K742" s="33"/>
      <c r="L742" s="33"/>
      <c r="M742" s="32"/>
      <c r="N742" s="32"/>
      <c r="O742" s="32"/>
      <c r="P742" s="33"/>
      <c r="Q742" s="32"/>
      <c r="R742" s="242"/>
      <c r="S742" s="32"/>
      <c r="T742" s="32"/>
      <c r="U742" s="252"/>
      <c r="V742" s="32"/>
      <c r="W742" s="33"/>
      <c r="X742" s="32"/>
      <c r="Y742" s="42"/>
      <c r="Z742" s="31"/>
      <c r="AA742" s="42"/>
      <c r="AB742" s="42"/>
      <c r="AC742" s="252"/>
      <c r="AD742" s="32"/>
      <c r="AE742" s="284"/>
      <c r="AF742" s="263"/>
      <c r="AG742" s="31"/>
      <c r="AH742" s="32"/>
      <c r="AI742" s="42"/>
      <c r="AJ742" s="42"/>
    </row>
    <row r="743" spans="1:36" x14ac:dyDescent="0.35">
      <c r="A743" s="274"/>
      <c r="B743" s="275"/>
      <c r="C743" s="276"/>
      <c r="D743" s="274"/>
      <c r="E743" s="274"/>
      <c r="F743" s="274"/>
      <c r="G743" s="274"/>
      <c r="H743" s="274"/>
      <c r="I743" s="274"/>
      <c r="J743" s="274"/>
      <c r="K743" s="33"/>
      <c r="L743" s="33"/>
      <c r="M743" s="32"/>
      <c r="N743" s="32"/>
      <c r="O743" s="32"/>
      <c r="P743" s="33"/>
      <c r="Q743" s="32"/>
      <c r="R743" s="242"/>
      <c r="S743" s="32"/>
      <c r="T743" s="32"/>
      <c r="U743" s="252"/>
      <c r="V743" s="32"/>
      <c r="W743" s="33"/>
      <c r="X743" s="32"/>
      <c r="Y743" s="42"/>
      <c r="Z743" s="31"/>
      <c r="AA743" s="42"/>
      <c r="AB743" s="42"/>
      <c r="AC743" s="252"/>
      <c r="AD743" s="32"/>
      <c r="AE743" s="284"/>
      <c r="AF743" s="263"/>
      <c r="AG743" s="31"/>
      <c r="AH743" s="32"/>
      <c r="AI743" s="42"/>
      <c r="AJ743" s="42"/>
    </row>
    <row r="744" spans="1:36" x14ac:dyDescent="0.35">
      <c r="A744" s="274"/>
      <c r="B744" s="275"/>
      <c r="C744" s="276"/>
      <c r="D744" s="274"/>
      <c r="E744" s="274"/>
      <c r="F744" s="274"/>
      <c r="G744" s="274"/>
      <c r="H744" s="274"/>
      <c r="I744" s="274"/>
      <c r="J744" s="274"/>
      <c r="K744" s="33"/>
      <c r="L744" s="33"/>
      <c r="M744" s="32"/>
      <c r="N744" s="32"/>
      <c r="O744" s="32"/>
      <c r="P744" s="33"/>
      <c r="Q744" s="32"/>
      <c r="R744" s="242"/>
      <c r="S744" s="32"/>
      <c r="T744" s="32"/>
      <c r="U744" s="252"/>
      <c r="V744" s="32"/>
      <c r="W744" s="33"/>
      <c r="X744" s="32"/>
      <c r="Y744" s="42"/>
      <c r="Z744" s="31"/>
      <c r="AA744" s="42"/>
      <c r="AB744" s="42"/>
      <c r="AC744" s="252"/>
      <c r="AD744" s="32"/>
      <c r="AE744" s="284"/>
      <c r="AF744" s="263"/>
      <c r="AG744" s="31"/>
      <c r="AH744" s="32"/>
      <c r="AI744" s="42"/>
      <c r="AJ744" s="42"/>
    </row>
    <row r="745" spans="1:36" x14ac:dyDescent="0.35">
      <c r="A745" s="274"/>
      <c r="B745" s="275"/>
      <c r="C745" s="276"/>
      <c r="D745" s="274"/>
      <c r="E745" s="274"/>
      <c r="F745" s="274"/>
      <c r="G745" s="274"/>
      <c r="H745" s="274"/>
      <c r="I745" s="274"/>
      <c r="J745" s="274"/>
      <c r="K745" s="33"/>
      <c r="L745" s="33"/>
      <c r="M745" s="32"/>
      <c r="N745" s="32"/>
      <c r="O745" s="32"/>
      <c r="P745" s="33"/>
      <c r="Q745" s="32"/>
      <c r="R745" s="242"/>
      <c r="S745" s="32"/>
      <c r="T745" s="32"/>
      <c r="U745" s="252"/>
      <c r="V745" s="32"/>
      <c r="W745" s="33"/>
      <c r="X745" s="32"/>
      <c r="Y745" s="42"/>
      <c r="Z745" s="31"/>
      <c r="AA745" s="42"/>
      <c r="AB745" s="42"/>
      <c r="AC745" s="252"/>
      <c r="AD745" s="32"/>
      <c r="AE745" s="284"/>
      <c r="AF745" s="263"/>
      <c r="AG745" s="31"/>
      <c r="AH745" s="32"/>
      <c r="AI745" s="42"/>
      <c r="AJ745" s="42"/>
    </row>
    <row r="746" spans="1:36" x14ac:dyDescent="0.35">
      <c r="A746" s="274"/>
      <c r="B746" s="275"/>
      <c r="C746" s="276"/>
      <c r="D746" s="274"/>
      <c r="E746" s="274"/>
      <c r="F746" s="274"/>
      <c r="G746" s="274"/>
      <c r="H746" s="274"/>
      <c r="I746" s="274"/>
      <c r="J746" s="274"/>
      <c r="K746" s="33"/>
      <c r="L746" s="33"/>
      <c r="M746" s="32"/>
      <c r="N746" s="32"/>
      <c r="O746" s="32"/>
      <c r="P746" s="33"/>
      <c r="Q746" s="32"/>
      <c r="R746" s="242"/>
      <c r="S746" s="32"/>
      <c r="T746" s="32"/>
      <c r="U746" s="252"/>
      <c r="V746" s="32"/>
      <c r="W746" s="33"/>
      <c r="X746" s="32"/>
      <c r="Y746" s="42"/>
      <c r="Z746" s="31"/>
      <c r="AA746" s="42"/>
      <c r="AB746" s="42"/>
      <c r="AC746" s="252"/>
      <c r="AD746" s="32"/>
      <c r="AE746" s="284"/>
      <c r="AF746" s="263"/>
      <c r="AG746" s="31"/>
      <c r="AH746" s="32"/>
      <c r="AI746" s="42"/>
      <c r="AJ746" s="42"/>
    </row>
    <row r="747" spans="1:36" x14ac:dyDescent="0.35">
      <c r="A747" s="274"/>
      <c r="B747" s="275"/>
      <c r="C747" s="276"/>
      <c r="D747" s="274"/>
      <c r="E747" s="274"/>
      <c r="F747" s="274"/>
      <c r="G747" s="274"/>
      <c r="H747" s="274"/>
      <c r="I747" s="274"/>
      <c r="J747" s="274"/>
      <c r="K747" s="33"/>
      <c r="L747" s="33"/>
      <c r="M747" s="32"/>
      <c r="N747" s="32"/>
      <c r="O747" s="32"/>
      <c r="P747" s="33"/>
      <c r="Q747" s="32"/>
      <c r="R747" s="242"/>
      <c r="S747" s="32"/>
      <c r="T747" s="32"/>
      <c r="U747" s="252"/>
      <c r="V747" s="32"/>
      <c r="W747" s="33"/>
      <c r="X747" s="32"/>
      <c r="Y747" s="42"/>
      <c r="Z747" s="31"/>
      <c r="AA747" s="42"/>
      <c r="AB747" s="42"/>
      <c r="AC747" s="252"/>
      <c r="AD747" s="32"/>
      <c r="AE747" s="284"/>
      <c r="AF747" s="263"/>
      <c r="AG747" s="31"/>
      <c r="AH747" s="32"/>
      <c r="AI747" s="42"/>
      <c r="AJ747" s="42"/>
    </row>
    <row r="748" spans="1:36" x14ac:dyDescent="0.35">
      <c r="A748" s="274"/>
      <c r="B748" s="275"/>
      <c r="C748" s="276"/>
      <c r="D748" s="274"/>
      <c r="E748" s="274"/>
      <c r="F748" s="274"/>
      <c r="G748" s="274"/>
      <c r="H748" s="274"/>
      <c r="I748" s="274"/>
      <c r="J748" s="274"/>
      <c r="K748" s="33"/>
      <c r="L748" s="33"/>
      <c r="M748" s="32"/>
      <c r="N748" s="32"/>
      <c r="O748" s="32"/>
      <c r="P748" s="33"/>
      <c r="Q748" s="32"/>
      <c r="R748" s="242"/>
      <c r="S748" s="32"/>
      <c r="T748" s="32"/>
      <c r="U748" s="252"/>
      <c r="V748" s="32"/>
      <c r="W748" s="33"/>
      <c r="X748" s="32"/>
      <c r="Y748" s="42"/>
      <c r="Z748" s="31"/>
      <c r="AA748" s="42"/>
      <c r="AB748" s="42"/>
      <c r="AC748" s="252"/>
      <c r="AD748" s="32"/>
      <c r="AE748" s="284"/>
      <c r="AF748" s="263"/>
      <c r="AG748" s="31"/>
      <c r="AH748" s="32"/>
      <c r="AI748" s="42"/>
      <c r="AJ748" s="42"/>
    </row>
    <row r="749" spans="1:36" x14ac:dyDescent="0.35">
      <c r="A749" s="274"/>
      <c r="B749" s="275"/>
      <c r="C749" s="276"/>
      <c r="D749" s="274"/>
      <c r="E749" s="274"/>
      <c r="F749" s="274"/>
      <c r="G749" s="274"/>
      <c r="H749" s="274"/>
      <c r="I749" s="274"/>
      <c r="J749" s="274"/>
      <c r="K749" s="33"/>
      <c r="L749" s="33"/>
      <c r="M749" s="32"/>
      <c r="N749" s="32"/>
      <c r="O749" s="32"/>
      <c r="P749" s="33"/>
      <c r="Q749" s="32"/>
      <c r="R749" s="242"/>
      <c r="S749" s="32"/>
      <c r="T749" s="32"/>
      <c r="U749" s="252"/>
      <c r="V749" s="32"/>
      <c r="W749" s="33"/>
      <c r="X749" s="32"/>
      <c r="Y749" s="42"/>
      <c r="Z749" s="31"/>
      <c r="AA749" s="42"/>
      <c r="AB749" s="42"/>
      <c r="AC749" s="252"/>
      <c r="AD749" s="32"/>
      <c r="AE749" s="284"/>
      <c r="AF749" s="263"/>
      <c r="AG749" s="31"/>
      <c r="AH749" s="32"/>
      <c r="AI749" s="42"/>
      <c r="AJ749" s="42"/>
    </row>
    <row r="750" spans="1:36" x14ac:dyDescent="0.35">
      <c r="A750" s="274"/>
      <c r="B750" s="275"/>
      <c r="C750" s="276"/>
      <c r="D750" s="274"/>
      <c r="E750" s="274"/>
      <c r="F750" s="274"/>
      <c r="G750" s="274"/>
      <c r="H750" s="274"/>
      <c r="I750" s="274"/>
      <c r="J750" s="274"/>
      <c r="K750" s="33"/>
      <c r="L750" s="33"/>
      <c r="M750" s="32"/>
      <c r="N750" s="32"/>
      <c r="O750" s="32"/>
      <c r="P750" s="33"/>
      <c r="Q750" s="32"/>
      <c r="R750" s="242"/>
      <c r="S750" s="32"/>
      <c r="T750" s="32"/>
      <c r="U750" s="252"/>
      <c r="V750" s="32"/>
      <c r="W750" s="33"/>
      <c r="X750" s="32"/>
      <c r="Y750" s="42"/>
      <c r="Z750" s="31"/>
      <c r="AA750" s="42"/>
      <c r="AB750" s="42"/>
      <c r="AC750" s="252"/>
      <c r="AD750" s="32"/>
      <c r="AE750" s="284"/>
      <c r="AF750" s="263"/>
      <c r="AG750" s="31"/>
      <c r="AH750" s="32"/>
      <c r="AI750" s="42"/>
      <c r="AJ750" s="42"/>
    </row>
    <row r="751" spans="1:36" x14ac:dyDescent="0.35">
      <c r="A751" s="274"/>
      <c r="B751" s="275"/>
      <c r="C751" s="276"/>
      <c r="D751" s="274"/>
      <c r="E751" s="274"/>
      <c r="F751" s="274"/>
      <c r="G751" s="274"/>
      <c r="H751" s="274"/>
      <c r="I751" s="274"/>
      <c r="J751" s="274"/>
      <c r="K751" s="33"/>
      <c r="L751" s="33"/>
      <c r="M751" s="32"/>
      <c r="N751" s="32"/>
      <c r="O751" s="32"/>
      <c r="P751" s="33"/>
      <c r="Q751" s="32"/>
      <c r="R751" s="242"/>
      <c r="S751" s="32"/>
      <c r="T751" s="32"/>
      <c r="U751" s="252"/>
      <c r="V751" s="32"/>
      <c r="W751" s="33"/>
      <c r="X751" s="32"/>
      <c r="Y751" s="42"/>
      <c r="Z751" s="31"/>
      <c r="AA751" s="42"/>
      <c r="AB751" s="42"/>
      <c r="AC751" s="252"/>
      <c r="AD751" s="32"/>
      <c r="AE751" s="284"/>
      <c r="AF751" s="263"/>
      <c r="AG751" s="31"/>
      <c r="AH751" s="32"/>
      <c r="AI751" s="42"/>
      <c r="AJ751" s="42"/>
    </row>
    <row r="752" spans="1:36" x14ac:dyDescent="0.35">
      <c r="A752" s="274"/>
      <c r="B752" s="275"/>
      <c r="C752" s="276"/>
      <c r="D752" s="274"/>
      <c r="E752" s="274"/>
      <c r="F752" s="274"/>
      <c r="G752" s="274"/>
      <c r="H752" s="274"/>
      <c r="I752" s="274"/>
      <c r="J752" s="274"/>
      <c r="K752" s="33"/>
      <c r="L752" s="33"/>
      <c r="M752" s="32"/>
      <c r="N752" s="32"/>
      <c r="O752" s="32"/>
      <c r="P752" s="33"/>
      <c r="Q752" s="32"/>
      <c r="R752" s="242"/>
      <c r="S752" s="32"/>
      <c r="T752" s="32"/>
      <c r="U752" s="252"/>
      <c r="V752" s="32"/>
      <c r="W752" s="33"/>
      <c r="X752" s="32"/>
      <c r="Y752" s="42"/>
      <c r="Z752" s="31"/>
      <c r="AA752" s="42"/>
      <c r="AB752" s="42"/>
      <c r="AC752" s="252"/>
      <c r="AD752" s="32"/>
      <c r="AE752" s="284"/>
      <c r="AF752" s="263"/>
      <c r="AG752" s="31"/>
      <c r="AH752" s="32"/>
      <c r="AI752" s="42"/>
      <c r="AJ752" s="42"/>
    </row>
    <row r="753" spans="1:36" x14ac:dyDescent="0.35">
      <c r="A753" s="274"/>
      <c r="B753" s="275"/>
      <c r="C753" s="276"/>
      <c r="D753" s="274"/>
      <c r="E753" s="274"/>
      <c r="F753" s="274"/>
      <c r="G753" s="274"/>
      <c r="H753" s="274"/>
      <c r="I753" s="274"/>
      <c r="J753" s="274"/>
      <c r="K753" s="33"/>
      <c r="L753" s="33"/>
      <c r="M753" s="32"/>
      <c r="N753" s="32"/>
      <c r="O753" s="32"/>
      <c r="P753" s="33"/>
      <c r="Q753" s="32"/>
      <c r="R753" s="242"/>
      <c r="S753" s="32"/>
      <c r="T753" s="32"/>
      <c r="U753" s="252"/>
      <c r="V753" s="32"/>
      <c r="W753" s="33"/>
      <c r="X753" s="32"/>
      <c r="Y753" s="42"/>
      <c r="Z753" s="31"/>
      <c r="AA753" s="42"/>
      <c r="AB753" s="42"/>
      <c r="AC753" s="252"/>
      <c r="AD753" s="32"/>
      <c r="AE753" s="284"/>
      <c r="AF753" s="263"/>
      <c r="AG753" s="31"/>
      <c r="AH753" s="32"/>
      <c r="AI753" s="42"/>
      <c r="AJ753" s="42"/>
    </row>
    <row r="754" spans="1:36" x14ac:dyDescent="0.35">
      <c r="A754" s="274"/>
      <c r="B754" s="275"/>
      <c r="C754" s="276"/>
      <c r="D754" s="274"/>
      <c r="E754" s="274"/>
      <c r="F754" s="274"/>
      <c r="G754" s="274"/>
      <c r="H754" s="274"/>
      <c r="I754" s="274"/>
      <c r="J754" s="274"/>
      <c r="K754" s="33"/>
      <c r="L754" s="33"/>
      <c r="M754" s="32"/>
      <c r="N754" s="32"/>
      <c r="O754" s="32"/>
      <c r="P754" s="33"/>
      <c r="Q754" s="32"/>
      <c r="R754" s="242"/>
      <c r="S754" s="32"/>
      <c r="T754" s="32"/>
      <c r="U754" s="252"/>
      <c r="V754" s="32"/>
      <c r="W754" s="33"/>
      <c r="X754" s="32"/>
      <c r="Y754" s="42"/>
      <c r="Z754" s="31"/>
      <c r="AA754" s="42"/>
      <c r="AB754" s="42"/>
      <c r="AC754" s="252"/>
      <c r="AD754" s="32"/>
      <c r="AE754" s="284"/>
      <c r="AF754" s="263"/>
      <c r="AG754" s="31"/>
      <c r="AH754" s="32"/>
      <c r="AI754" s="42"/>
      <c r="AJ754" s="42"/>
    </row>
    <row r="755" spans="1:36" x14ac:dyDescent="0.35">
      <c r="A755" s="274"/>
      <c r="B755" s="275"/>
      <c r="C755" s="276"/>
      <c r="D755" s="274"/>
      <c r="E755" s="274"/>
      <c r="F755" s="274"/>
      <c r="G755" s="274"/>
      <c r="H755" s="274"/>
      <c r="I755" s="274"/>
      <c r="J755" s="274"/>
      <c r="K755" s="33"/>
      <c r="L755" s="33"/>
      <c r="M755" s="32"/>
      <c r="N755" s="32"/>
      <c r="O755" s="32"/>
      <c r="P755" s="33"/>
      <c r="Q755" s="32"/>
      <c r="R755" s="242"/>
      <c r="S755" s="32"/>
      <c r="T755" s="32"/>
      <c r="U755" s="252"/>
      <c r="V755" s="32"/>
      <c r="W755" s="33"/>
      <c r="X755" s="32"/>
      <c r="Y755" s="42"/>
      <c r="Z755" s="31"/>
      <c r="AA755" s="42"/>
      <c r="AB755" s="42"/>
      <c r="AC755" s="252"/>
      <c r="AD755" s="32"/>
      <c r="AE755" s="284"/>
      <c r="AF755" s="263"/>
      <c r="AG755" s="31"/>
      <c r="AH755" s="32"/>
      <c r="AI755" s="42"/>
      <c r="AJ755" s="42"/>
    </row>
    <row r="756" spans="1:36" x14ac:dyDescent="0.35">
      <c r="A756" s="274"/>
      <c r="B756" s="275"/>
      <c r="C756" s="276"/>
      <c r="D756" s="274"/>
      <c r="E756" s="274"/>
      <c r="F756" s="274"/>
      <c r="G756" s="274"/>
      <c r="H756" s="274"/>
      <c r="I756" s="274"/>
      <c r="J756" s="274"/>
      <c r="K756" s="33"/>
      <c r="L756" s="33"/>
      <c r="M756" s="32"/>
      <c r="N756" s="32"/>
      <c r="O756" s="32"/>
      <c r="P756" s="33"/>
      <c r="Q756" s="32"/>
      <c r="R756" s="242"/>
      <c r="S756" s="32"/>
      <c r="T756" s="32"/>
      <c r="U756" s="252"/>
      <c r="V756" s="32"/>
      <c r="W756" s="33"/>
      <c r="X756" s="32"/>
      <c r="Y756" s="42"/>
      <c r="Z756" s="31"/>
      <c r="AA756" s="42"/>
      <c r="AB756" s="42"/>
      <c r="AC756" s="252"/>
      <c r="AD756" s="32"/>
      <c r="AE756" s="284"/>
      <c r="AF756" s="263"/>
      <c r="AG756" s="31"/>
      <c r="AH756" s="32"/>
      <c r="AI756" s="42"/>
      <c r="AJ756" s="42"/>
    </row>
    <row r="757" spans="1:36" x14ac:dyDescent="0.35">
      <c r="A757" s="274"/>
      <c r="B757" s="275"/>
      <c r="C757" s="276"/>
      <c r="D757" s="274"/>
      <c r="E757" s="274"/>
      <c r="F757" s="274"/>
      <c r="G757" s="274"/>
      <c r="H757" s="274"/>
      <c r="I757" s="274"/>
      <c r="J757" s="274"/>
      <c r="K757" s="33"/>
      <c r="L757" s="33"/>
      <c r="M757" s="32"/>
      <c r="N757" s="32"/>
      <c r="O757" s="32"/>
      <c r="P757" s="33"/>
      <c r="Q757" s="32"/>
      <c r="R757" s="242"/>
      <c r="S757" s="32"/>
      <c r="T757" s="32"/>
      <c r="U757" s="252"/>
      <c r="V757" s="32"/>
      <c r="W757" s="33"/>
      <c r="X757" s="32"/>
      <c r="Y757" s="42"/>
      <c r="Z757" s="31"/>
      <c r="AA757" s="42"/>
      <c r="AB757" s="42"/>
      <c r="AC757" s="252"/>
      <c r="AD757" s="32"/>
      <c r="AE757" s="284"/>
      <c r="AF757" s="263"/>
      <c r="AG757" s="31"/>
      <c r="AH757" s="32"/>
      <c r="AI757" s="42"/>
      <c r="AJ757" s="42"/>
    </row>
    <row r="758" spans="1:36" x14ac:dyDescent="0.35">
      <c r="A758" s="274"/>
      <c r="B758" s="275"/>
      <c r="C758" s="276"/>
      <c r="D758" s="274"/>
      <c r="E758" s="274"/>
      <c r="F758" s="274"/>
      <c r="G758" s="274"/>
      <c r="H758" s="274"/>
      <c r="I758" s="274"/>
      <c r="J758" s="274"/>
      <c r="K758" s="33"/>
      <c r="L758" s="33"/>
      <c r="M758" s="32"/>
      <c r="N758" s="32"/>
      <c r="O758" s="32"/>
      <c r="P758" s="33"/>
      <c r="Q758" s="32"/>
      <c r="R758" s="242"/>
      <c r="S758" s="32"/>
      <c r="T758" s="32"/>
      <c r="U758" s="252"/>
      <c r="V758" s="32"/>
      <c r="W758" s="33"/>
      <c r="X758" s="32"/>
      <c r="Y758" s="42"/>
      <c r="Z758" s="31"/>
      <c r="AA758" s="42"/>
      <c r="AB758" s="42"/>
      <c r="AC758" s="252"/>
      <c r="AD758" s="32"/>
      <c r="AE758" s="284"/>
      <c r="AF758" s="263"/>
      <c r="AG758" s="31"/>
      <c r="AH758" s="32"/>
      <c r="AI758" s="42"/>
      <c r="AJ758" s="42"/>
    </row>
    <row r="759" spans="1:36" x14ac:dyDescent="0.35">
      <c r="A759" s="274"/>
      <c r="B759" s="275"/>
      <c r="C759" s="276"/>
      <c r="D759" s="274"/>
      <c r="E759" s="274"/>
      <c r="F759" s="274"/>
      <c r="G759" s="274"/>
      <c r="H759" s="274"/>
      <c r="I759" s="274"/>
      <c r="J759" s="274"/>
      <c r="K759" s="33"/>
      <c r="L759" s="33"/>
      <c r="M759" s="32"/>
      <c r="N759" s="32"/>
      <c r="O759" s="32"/>
      <c r="P759" s="33"/>
      <c r="Q759" s="32"/>
      <c r="R759" s="242"/>
      <c r="S759" s="32"/>
      <c r="T759" s="32"/>
      <c r="U759" s="252"/>
      <c r="V759" s="32"/>
      <c r="W759" s="33"/>
      <c r="X759" s="32"/>
      <c r="Y759" s="42"/>
      <c r="Z759" s="31"/>
      <c r="AA759" s="42"/>
      <c r="AB759" s="42"/>
      <c r="AC759" s="252"/>
      <c r="AD759" s="32"/>
      <c r="AE759" s="284"/>
      <c r="AF759" s="263"/>
      <c r="AG759" s="31"/>
      <c r="AH759" s="32"/>
      <c r="AI759" s="42"/>
      <c r="AJ759" s="42"/>
    </row>
    <row r="760" spans="1:36" x14ac:dyDescent="0.35">
      <c r="A760" s="274"/>
      <c r="B760" s="275"/>
      <c r="C760" s="276"/>
      <c r="D760" s="274"/>
      <c r="E760" s="274"/>
      <c r="F760" s="274"/>
      <c r="G760" s="274"/>
      <c r="H760" s="274"/>
      <c r="I760" s="274"/>
      <c r="J760" s="274"/>
      <c r="K760" s="33"/>
      <c r="L760" s="33"/>
      <c r="M760" s="32"/>
      <c r="N760" s="32"/>
      <c r="O760" s="32"/>
      <c r="P760" s="33"/>
      <c r="Q760" s="32"/>
      <c r="R760" s="242"/>
      <c r="S760" s="32"/>
      <c r="T760" s="32"/>
      <c r="U760" s="252"/>
      <c r="V760" s="32"/>
      <c r="W760" s="33"/>
      <c r="X760" s="32"/>
      <c r="Y760" s="42"/>
      <c r="Z760" s="31"/>
      <c r="AA760" s="42"/>
      <c r="AB760" s="42"/>
      <c r="AC760" s="252"/>
      <c r="AD760" s="32"/>
      <c r="AE760" s="284"/>
      <c r="AF760" s="263"/>
      <c r="AG760" s="31"/>
      <c r="AH760" s="32"/>
      <c r="AI760" s="42"/>
      <c r="AJ760" s="42"/>
    </row>
    <row r="761" spans="1:36" x14ac:dyDescent="0.35">
      <c r="A761" s="274"/>
      <c r="B761" s="275"/>
      <c r="C761" s="276"/>
      <c r="D761" s="274"/>
      <c r="E761" s="274"/>
      <c r="F761" s="274"/>
      <c r="G761" s="274"/>
      <c r="H761" s="274"/>
      <c r="I761" s="274"/>
      <c r="J761" s="274"/>
      <c r="K761" s="33"/>
      <c r="L761" s="33"/>
      <c r="M761" s="32"/>
      <c r="N761" s="32"/>
      <c r="O761" s="32"/>
      <c r="P761" s="33"/>
      <c r="Q761" s="32"/>
      <c r="R761" s="242"/>
      <c r="S761" s="32"/>
      <c r="T761" s="32"/>
      <c r="U761" s="252"/>
      <c r="V761" s="32"/>
      <c r="W761" s="33"/>
      <c r="X761" s="32"/>
      <c r="Y761" s="42"/>
      <c r="Z761" s="31"/>
      <c r="AA761" s="42"/>
      <c r="AB761" s="42"/>
      <c r="AC761" s="252"/>
      <c r="AD761" s="32"/>
      <c r="AE761" s="284"/>
      <c r="AF761" s="263"/>
      <c r="AG761" s="31"/>
      <c r="AH761" s="32"/>
      <c r="AI761" s="42"/>
      <c r="AJ761" s="42"/>
    </row>
    <row r="762" spans="1:36" x14ac:dyDescent="0.35">
      <c r="A762" s="274"/>
      <c r="B762" s="275"/>
      <c r="C762" s="276"/>
      <c r="D762" s="274"/>
      <c r="E762" s="274"/>
      <c r="F762" s="274"/>
      <c r="G762" s="274"/>
      <c r="H762" s="274"/>
      <c r="I762" s="274"/>
      <c r="J762" s="274"/>
      <c r="K762" s="33"/>
      <c r="L762" s="33"/>
      <c r="M762" s="32"/>
      <c r="N762" s="32"/>
      <c r="O762" s="32"/>
      <c r="P762" s="33"/>
      <c r="Q762" s="32"/>
      <c r="R762" s="242"/>
      <c r="S762" s="32"/>
      <c r="T762" s="32"/>
      <c r="U762" s="252"/>
      <c r="V762" s="32"/>
      <c r="W762" s="33"/>
      <c r="X762" s="32"/>
      <c r="Y762" s="42"/>
      <c r="Z762" s="31"/>
      <c r="AA762" s="42"/>
      <c r="AB762" s="42"/>
      <c r="AC762" s="252"/>
      <c r="AD762" s="32"/>
      <c r="AE762" s="284"/>
      <c r="AF762" s="263"/>
      <c r="AG762" s="31"/>
      <c r="AH762" s="32"/>
      <c r="AI762" s="42"/>
      <c r="AJ762" s="42"/>
    </row>
    <row r="763" spans="1:36" x14ac:dyDescent="0.35">
      <c r="A763" s="274"/>
      <c r="B763" s="275"/>
      <c r="C763" s="276"/>
      <c r="D763" s="274"/>
      <c r="E763" s="274"/>
      <c r="F763" s="274"/>
      <c r="G763" s="274"/>
      <c r="H763" s="274"/>
      <c r="I763" s="274"/>
      <c r="J763" s="274"/>
      <c r="K763" s="33"/>
      <c r="L763" s="33"/>
      <c r="M763" s="32"/>
      <c r="N763" s="32"/>
      <c r="O763" s="32"/>
      <c r="P763" s="33"/>
      <c r="Q763" s="32"/>
      <c r="R763" s="242"/>
      <c r="S763" s="32"/>
      <c r="T763" s="32"/>
      <c r="U763" s="252"/>
      <c r="V763" s="32"/>
      <c r="W763" s="33"/>
      <c r="X763" s="32"/>
      <c r="Y763" s="42"/>
      <c r="Z763" s="31"/>
      <c r="AA763" s="42"/>
      <c r="AB763" s="42"/>
      <c r="AC763" s="252"/>
      <c r="AD763" s="32"/>
      <c r="AE763" s="284"/>
      <c r="AF763" s="263"/>
      <c r="AG763" s="31"/>
      <c r="AH763" s="32"/>
      <c r="AI763" s="42"/>
      <c r="AJ763" s="42"/>
    </row>
    <row r="764" spans="1:36" x14ac:dyDescent="0.35">
      <c r="A764" s="274"/>
      <c r="B764" s="275"/>
      <c r="C764" s="276"/>
      <c r="D764" s="274"/>
      <c r="E764" s="274"/>
      <c r="F764" s="274"/>
      <c r="G764" s="274"/>
      <c r="H764" s="274"/>
      <c r="I764" s="274"/>
      <c r="J764" s="274"/>
      <c r="K764" s="33"/>
      <c r="L764" s="33"/>
      <c r="M764" s="32"/>
      <c r="N764" s="32"/>
      <c r="O764" s="32"/>
      <c r="P764" s="33"/>
      <c r="Q764" s="32"/>
      <c r="R764" s="242"/>
      <c r="S764" s="32"/>
      <c r="T764" s="32"/>
      <c r="U764" s="252"/>
      <c r="V764" s="32"/>
      <c r="W764" s="33"/>
      <c r="X764" s="32"/>
      <c r="Y764" s="42"/>
      <c r="Z764" s="31"/>
      <c r="AA764" s="42"/>
      <c r="AB764" s="42"/>
      <c r="AC764" s="252"/>
      <c r="AD764" s="32"/>
      <c r="AE764" s="284"/>
      <c r="AF764" s="263"/>
      <c r="AG764" s="31"/>
      <c r="AH764" s="32"/>
      <c r="AI764" s="42"/>
      <c r="AJ764" s="42"/>
    </row>
  </sheetData>
  <sheetProtection password="CA23" sheet="1" objects="1" scenarios="1"/>
  <phoneticPr fontId="8" type="noConversion"/>
  <hyperlinks>
    <hyperlink ref="I3:J3" location="Instructions!A1" display="Return to Menu" xr:uid="{00000000-0004-0000-0A00-000000000000}"/>
  </hyperlinks>
  <pageMargins left="0.75" right="0.75" top="1" bottom="1" header="0.5" footer="0.5"/>
  <pageSetup paperSize="9" orientation="portrait"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indexed="49"/>
  </sheetPr>
  <dimension ref="A1:J759"/>
  <sheetViews>
    <sheetView zoomScale="85" workbookViewId="0">
      <selection activeCell="O20" sqref="O20"/>
    </sheetView>
  </sheetViews>
  <sheetFormatPr defaultRowHeight="12.75" x14ac:dyDescent="0.35"/>
  <cols>
    <col min="2" max="2" width="10.46484375" customWidth="1"/>
  </cols>
  <sheetData>
    <row r="1" spans="1:10" ht="15" x14ac:dyDescent="0.4">
      <c r="A1" s="56" t="s">
        <v>521</v>
      </c>
    </row>
    <row r="2" spans="1:10" ht="16.5" x14ac:dyDescent="0.45">
      <c r="A2" s="80" t="s">
        <v>93</v>
      </c>
      <c r="B2" s="81">
        <f>Weather_Site!D2</f>
        <v>0</v>
      </c>
      <c r="C2" s="81"/>
      <c r="D2" s="81"/>
      <c r="E2" s="81"/>
      <c r="H2" s="170" t="s">
        <v>202</v>
      </c>
      <c r="I2" s="169"/>
    </row>
    <row r="4" spans="1:10" x14ac:dyDescent="0.35">
      <c r="A4" s="282" t="s">
        <v>264</v>
      </c>
      <c r="B4" s="282"/>
      <c r="C4" s="178">
        <v>6</v>
      </c>
      <c r="D4" s="34"/>
    </row>
    <row r="5" spans="1:10" x14ac:dyDescent="0.35">
      <c r="A5" s="35" t="s">
        <v>88</v>
      </c>
      <c r="B5" s="35"/>
      <c r="C5" s="35">
        <f>Weather_Site!D6</f>
        <v>0</v>
      </c>
      <c r="D5" s="34"/>
    </row>
    <row r="8" spans="1:10" ht="63.75" x14ac:dyDescent="0.35">
      <c r="A8" s="26" t="s">
        <v>28</v>
      </c>
      <c r="B8" s="26" t="s">
        <v>32</v>
      </c>
      <c r="C8" s="26" t="s">
        <v>27</v>
      </c>
      <c r="D8" s="26" t="s">
        <v>18</v>
      </c>
      <c r="E8" s="26" t="s">
        <v>19</v>
      </c>
      <c r="F8" s="26" t="s">
        <v>24</v>
      </c>
      <c r="G8" s="26" t="s">
        <v>20</v>
      </c>
      <c r="H8" s="57" t="s">
        <v>112</v>
      </c>
      <c r="I8" s="57" t="s">
        <v>89</v>
      </c>
      <c r="J8" s="57" t="s">
        <v>90</v>
      </c>
    </row>
    <row r="9" spans="1:10" x14ac:dyDescent="0.35">
      <c r="A9" s="29" t="str">
        <f>Weather_Site!A12</f>
        <v>Sat</v>
      </c>
      <c r="B9" s="74">
        <f>Weather_Site!B12</f>
        <v>36533</v>
      </c>
      <c r="C9" s="75">
        <f>Weather_Site!C12</f>
        <v>0.66666666666666663</v>
      </c>
      <c r="D9" s="29">
        <f>Weather_Site!D12</f>
        <v>38.200000000000003</v>
      </c>
      <c r="E9" s="29">
        <f>Weather_Site!E12</f>
        <v>9.9</v>
      </c>
      <c r="F9" s="29">
        <f>Weather_Site!F12</f>
        <v>300</v>
      </c>
      <c r="G9" s="29">
        <f>Weather_Site!G12</f>
        <v>55</v>
      </c>
      <c r="H9" s="27">
        <f>IF(Weather_Site!M12&lt;180,Weather_Site!M12+180,Weather_Site!M12-180)</f>
        <v>120</v>
      </c>
      <c r="I9" s="42">
        <f>274*(G9/1.7)^1.05*EXP(-0.11*$C$4)</f>
        <v>5451.6210689129821</v>
      </c>
      <c r="J9" s="42">
        <f>I9*EXP(0.069*$C$5)</f>
        <v>5451.6210689129821</v>
      </c>
    </row>
    <row r="10" spans="1:10" x14ac:dyDescent="0.35">
      <c r="A10" s="29" t="str">
        <f>Weather_Site!A13</f>
        <v>Sat</v>
      </c>
      <c r="B10" s="74">
        <f>Weather_Site!B13</f>
        <v>36533</v>
      </c>
      <c r="C10" s="75">
        <f>Weather_Site!C13</f>
        <v>0.70833333333333337</v>
      </c>
      <c r="D10" s="29">
        <f>Weather_Site!D13</f>
        <v>36.4</v>
      </c>
      <c r="E10" s="29">
        <f>Weather_Site!E13</f>
        <v>10.8</v>
      </c>
      <c r="F10" s="29">
        <f>Weather_Site!F13</f>
        <v>260</v>
      </c>
      <c r="G10" s="29">
        <f>Weather_Site!G13</f>
        <v>45.7</v>
      </c>
      <c r="H10" s="27">
        <f>IF(Weather_Site!M13&lt;180,Weather_Site!M13+180,Weather_Site!M13-180)</f>
        <v>80</v>
      </c>
      <c r="I10" s="42">
        <f t="shared" ref="I10:I20" si="0">274*(G10/1.7)^1.05*EXP(-0.11*$C$4)</f>
        <v>4488.0413273343111</v>
      </c>
      <c r="J10" s="42">
        <f t="shared" ref="J10:J20" si="1">I10*EXP(0.069*$C$5)</f>
        <v>4488.0413273343111</v>
      </c>
    </row>
    <row r="11" spans="1:10" x14ac:dyDescent="0.35">
      <c r="A11" s="29" t="str">
        <f>Weather_Site!A14</f>
        <v>Sat</v>
      </c>
      <c r="B11" s="74">
        <f>Weather_Site!B14</f>
        <v>36533</v>
      </c>
      <c r="C11" s="75">
        <f>Weather_Site!C14</f>
        <v>0.75</v>
      </c>
      <c r="D11" s="29">
        <f>Weather_Site!D14</f>
        <v>37.200000000000003</v>
      </c>
      <c r="E11" s="29">
        <f>Weather_Site!E14</f>
        <v>10.9</v>
      </c>
      <c r="F11" s="29">
        <f>Weather_Site!F14</f>
        <v>258.60000000000002</v>
      </c>
      <c r="G11" s="29">
        <f>Weather_Site!G14</f>
        <v>46.5</v>
      </c>
      <c r="H11" s="27">
        <f>IF(Weather_Site!M14&lt;180,Weather_Site!M14+180,Weather_Site!M14-180)</f>
        <v>78.600000000000023</v>
      </c>
      <c r="I11" s="42">
        <f t="shared" si="0"/>
        <v>4570.5707697215012</v>
      </c>
      <c r="J11" s="42">
        <f t="shared" si="1"/>
        <v>4570.5707697215012</v>
      </c>
    </row>
    <row r="12" spans="1:10" x14ac:dyDescent="0.35">
      <c r="A12" s="29" t="str">
        <f>Weather_Site!A15</f>
        <v>Sat</v>
      </c>
      <c r="B12" s="74">
        <f>Weather_Site!B15</f>
        <v>36533</v>
      </c>
      <c r="C12" s="75">
        <f>Weather_Site!C15</f>
        <v>0.79166666666666663</v>
      </c>
      <c r="D12" s="29">
        <f>Weather_Site!D15</f>
        <v>37.299999999999997</v>
      </c>
      <c r="E12" s="29">
        <f>Weather_Site!E15</f>
        <v>11.7</v>
      </c>
      <c r="F12" s="29">
        <f>Weather_Site!F15</f>
        <v>260.8</v>
      </c>
      <c r="G12" s="29">
        <f>Weather_Site!G15</f>
        <v>46.3</v>
      </c>
      <c r="H12" s="27">
        <f>IF(Weather_Site!M15&lt;180,Weather_Site!M15+180,Weather_Site!M15-180)</f>
        <v>80.800000000000011</v>
      </c>
      <c r="I12" s="42">
        <f t="shared" si="0"/>
        <v>4549.9317048969533</v>
      </c>
      <c r="J12" s="42">
        <f t="shared" si="1"/>
        <v>4549.9317048969533</v>
      </c>
    </row>
    <row r="13" spans="1:10" x14ac:dyDescent="0.35">
      <c r="A13" s="29" t="str">
        <f>Weather_Site!A16</f>
        <v>Sat</v>
      </c>
      <c r="B13" s="74">
        <f>Weather_Site!B16</f>
        <v>36533</v>
      </c>
      <c r="C13" s="75">
        <f>Weather_Site!C16</f>
        <v>0.83333333333333337</v>
      </c>
      <c r="D13" s="29">
        <f>Weather_Site!D16</f>
        <v>35</v>
      </c>
      <c r="E13" s="29">
        <f>Weather_Site!E16</f>
        <v>14.1</v>
      </c>
      <c r="F13" s="29">
        <f>Weather_Site!F16</f>
        <v>261.5</v>
      </c>
      <c r="G13" s="29">
        <f>Weather_Site!G16</f>
        <v>48.3</v>
      </c>
      <c r="H13" s="27">
        <f>IF(Weather_Site!M16&lt;180,Weather_Site!M16+180,Weather_Site!M16-180)</f>
        <v>81.5</v>
      </c>
      <c r="I13" s="42">
        <f t="shared" si="0"/>
        <v>4756.5199717184769</v>
      </c>
      <c r="J13" s="42">
        <f t="shared" si="1"/>
        <v>4756.5199717184769</v>
      </c>
    </row>
    <row r="14" spans="1:10" x14ac:dyDescent="0.35">
      <c r="A14" s="50" t="str">
        <f>Weather_Site!A17</f>
        <v>Sat</v>
      </c>
      <c r="B14" s="76">
        <f>Weather_Site!B17</f>
        <v>36533</v>
      </c>
      <c r="C14" s="77">
        <f>Weather_Site!C17</f>
        <v>0.875</v>
      </c>
      <c r="D14" s="50">
        <f>Weather_Site!D17</f>
        <v>34.5</v>
      </c>
      <c r="E14" s="50">
        <f>Weather_Site!E17</f>
        <v>14.5</v>
      </c>
      <c r="F14" s="50">
        <f>Weather_Site!F17</f>
        <v>265.8</v>
      </c>
      <c r="G14" s="50">
        <f>Weather_Site!G17</f>
        <v>30</v>
      </c>
      <c r="H14" s="48">
        <f>IF(Weather_Site!M17&lt;180,Weather_Site!M17+180,Weather_Site!M17-180)</f>
        <v>85.800000000000011</v>
      </c>
      <c r="I14" s="53">
        <f t="shared" si="0"/>
        <v>2884.8428138335576</v>
      </c>
      <c r="J14" s="53">
        <f t="shared" si="1"/>
        <v>2884.8428138335576</v>
      </c>
    </row>
    <row r="15" spans="1:10" x14ac:dyDescent="0.35">
      <c r="A15" s="50" t="str">
        <f>Weather_Site!A18</f>
        <v>Sat</v>
      </c>
      <c r="B15" s="76">
        <f>Weather_Site!B18</f>
        <v>36533</v>
      </c>
      <c r="C15" s="77">
        <f>Weather_Site!C18</f>
        <v>0.91666666666666663</v>
      </c>
      <c r="D15" s="50">
        <f>Weather_Site!D18</f>
        <v>34.299999999999997</v>
      </c>
      <c r="E15" s="50">
        <f>Weather_Site!E18</f>
        <v>14.3</v>
      </c>
      <c r="F15" s="50">
        <f>Weather_Site!F18</f>
        <v>261.8</v>
      </c>
      <c r="G15" s="50">
        <f>Weather_Site!G18</f>
        <v>28.2</v>
      </c>
      <c r="H15" s="48">
        <f>IF(Weather_Site!M18&lt;180,Weather_Site!M18+180,Weather_Site!M18-180)</f>
        <v>81.800000000000011</v>
      </c>
      <c r="I15" s="53">
        <f t="shared" si="0"/>
        <v>2703.3756710350976</v>
      </c>
      <c r="J15" s="53">
        <f t="shared" si="1"/>
        <v>2703.3756710350976</v>
      </c>
    </row>
    <row r="16" spans="1:10" x14ac:dyDescent="0.35">
      <c r="A16" s="50" t="str">
        <f>Weather_Site!A19</f>
        <v>Sat</v>
      </c>
      <c r="B16" s="76">
        <f>Weather_Site!B19</f>
        <v>36533</v>
      </c>
      <c r="C16" s="77">
        <f>Weather_Site!C19</f>
        <v>0.95833333333333337</v>
      </c>
      <c r="D16" s="50">
        <f>Weather_Site!D19</f>
        <v>31.2</v>
      </c>
      <c r="E16" s="50">
        <f>Weather_Site!E19</f>
        <v>16.3</v>
      </c>
      <c r="F16" s="50">
        <f>Weather_Site!F19</f>
        <v>257.7</v>
      </c>
      <c r="G16" s="50">
        <f>Weather_Site!G19</f>
        <v>26.3</v>
      </c>
      <c r="H16" s="48">
        <f>IF(Weather_Site!M19&lt;180,Weather_Site!M19+180,Weather_Site!M19-180)</f>
        <v>77.699999999999989</v>
      </c>
      <c r="I16" s="53">
        <f t="shared" si="0"/>
        <v>2512.45547022238</v>
      </c>
      <c r="J16" s="53">
        <f t="shared" si="1"/>
        <v>2512.45547022238</v>
      </c>
    </row>
    <row r="17" spans="1:10" x14ac:dyDescent="0.35">
      <c r="A17" s="50" t="str">
        <f>Weather_Site!A20</f>
        <v>Sun</v>
      </c>
      <c r="B17" s="76">
        <f>Weather_Site!B20</f>
        <v>36534</v>
      </c>
      <c r="C17" s="77">
        <f>Weather_Site!C20</f>
        <v>0</v>
      </c>
      <c r="D17" s="50">
        <f>Weather_Site!D20</f>
        <v>28.8</v>
      </c>
      <c r="E17" s="50">
        <f>Weather_Site!E20</f>
        <v>24.2</v>
      </c>
      <c r="F17" s="50">
        <f>Weather_Site!F20</f>
        <v>262.10000000000002</v>
      </c>
      <c r="G17" s="50">
        <f>Weather_Site!G20</f>
        <v>17.2</v>
      </c>
      <c r="H17" s="48">
        <f>IF(Weather_Site!M20&lt;180,Weather_Site!M20+180,Weather_Site!M20-180)</f>
        <v>82.100000000000023</v>
      </c>
      <c r="I17" s="53">
        <f t="shared" si="0"/>
        <v>1608.6060826319144</v>
      </c>
      <c r="J17" s="53">
        <f t="shared" si="1"/>
        <v>1608.6060826319144</v>
      </c>
    </row>
    <row r="18" spans="1:10" x14ac:dyDescent="0.35">
      <c r="A18" s="50" t="str">
        <f>Weather_Site!A21</f>
        <v>Sun</v>
      </c>
      <c r="B18" s="76">
        <f>Weather_Site!B21</f>
        <v>36534</v>
      </c>
      <c r="C18" s="77">
        <f>Weather_Site!C21</f>
        <v>4.1666666666666664E-2</v>
      </c>
      <c r="D18" s="50">
        <f>Weather_Site!D21</f>
        <v>27</v>
      </c>
      <c r="E18" s="50">
        <f>Weather_Site!E21</f>
        <v>32.9</v>
      </c>
      <c r="F18" s="50">
        <f>Weather_Site!F21</f>
        <v>249</v>
      </c>
      <c r="G18" s="50">
        <f>Weather_Site!G21</f>
        <v>18.5</v>
      </c>
      <c r="H18" s="48">
        <f>IF(Weather_Site!M21&lt;180,Weather_Site!M21+180,Weather_Site!M21-180)</f>
        <v>69</v>
      </c>
      <c r="I18" s="53">
        <f t="shared" si="0"/>
        <v>1736.5014574053919</v>
      </c>
      <c r="J18" s="53">
        <f t="shared" si="1"/>
        <v>1736.5014574053919</v>
      </c>
    </row>
    <row r="19" spans="1:10" x14ac:dyDescent="0.35">
      <c r="A19" s="29" t="str">
        <f>Weather_Site!A22</f>
        <v>Sun</v>
      </c>
      <c r="B19" s="74">
        <f>Weather_Site!B22</f>
        <v>36534</v>
      </c>
      <c r="C19" s="75">
        <f>Weather_Site!C22</f>
        <v>8.3333333333333329E-2</v>
      </c>
      <c r="D19" s="29">
        <f>Weather_Site!D22</f>
        <v>25.2</v>
      </c>
      <c r="E19" s="29">
        <f>Weather_Site!E22</f>
        <v>40.200000000000003</v>
      </c>
      <c r="F19" s="29">
        <f>Weather_Site!F22</f>
        <v>247.3</v>
      </c>
      <c r="G19" s="29">
        <f>Weather_Site!G22</f>
        <v>19.100000000000001</v>
      </c>
      <c r="H19" s="27">
        <f>IF(Weather_Site!M22&lt;180,Weather_Site!M22+180,Weather_Site!M22-180)</f>
        <v>67.300000000000011</v>
      </c>
      <c r="I19" s="42">
        <f t="shared" si="0"/>
        <v>1795.6838343376603</v>
      </c>
      <c r="J19" s="42">
        <f t="shared" si="1"/>
        <v>1795.6838343376603</v>
      </c>
    </row>
    <row r="20" spans="1:10" x14ac:dyDescent="0.35">
      <c r="A20" s="29" t="str">
        <f>Weather_Site!A23</f>
        <v>Sun</v>
      </c>
      <c r="B20" s="74">
        <f>Weather_Site!B23</f>
        <v>36534</v>
      </c>
      <c r="C20" s="75">
        <f>Weather_Site!C23</f>
        <v>0.125</v>
      </c>
      <c r="D20" s="29">
        <f>Weather_Site!D23</f>
        <v>22.4</v>
      </c>
      <c r="E20" s="29">
        <f>Weather_Site!E23</f>
        <v>44.5</v>
      </c>
      <c r="F20" s="29">
        <f>Weather_Site!F23</f>
        <v>237.5</v>
      </c>
      <c r="G20" s="29">
        <f>Weather_Site!G23</f>
        <v>25.7</v>
      </c>
      <c r="H20" s="27">
        <f>IF(Weather_Site!M23&lt;180,Weather_Site!M23+180,Weather_Site!M23-180)</f>
        <v>57.5</v>
      </c>
      <c r="I20" s="42">
        <f t="shared" si="0"/>
        <v>2452.3057521073774</v>
      </c>
      <c r="J20" s="42">
        <f t="shared" si="1"/>
        <v>2452.3057521073774</v>
      </c>
    </row>
    <row r="21" spans="1:10" x14ac:dyDescent="0.35">
      <c r="A21" s="29"/>
      <c r="B21" s="74"/>
      <c r="C21" s="75"/>
      <c r="D21" s="29"/>
      <c r="E21" s="29"/>
      <c r="F21" s="29"/>
      <c r="G21" s="29"/>
      <c r="H21" s="27"/>
      <c r="I21" s="42"/>
      <c r="J21" s="42"/>
    </row>
    <row r="22" spans="1:10" x14ac:dyDescent="0.35">
      <c r="A22" s="29"/>
      <c r="B22" s="74"/>
      <c r="C22" s="75"/>
      <c r="D22" s="29"/>
      <c r="E22" s="29"/>
      <c r="F22" s="29"/>
      <c r="G22" s="29"/>
      <c r="H22" s="27"/>
      <c r="I22" s="42"/>
      <c r="J22" s="42"/>
    </row>
    <row r="23" spans="1:10" x14ac:dyDescent="0.35">
      <c r="A23" s="29"/>
      <c r="B23" s="74"/>
      <c r="C23" s="75"/>
      <c r="D23" s="29"/>
      <c r="E23" s="29"/>
      <c r="F23" s="29"/>
      <c r="G23" s="29"/>
      <c r="H23" s="27"/>
      <c r="I23" s="42"/>
      <c r="J23" s="42"/>
    </row>
    <row r="24" spans="1:10" x14ac:dyDescent="0.35">
      <c r="A24" s="50"/>
      <c r="B24" s="76"/>
      <c r="C24" s="77"/>
      <c r="D24" s="50"/>
      <c r="E24" s="50"/>
      <c r="F24" s="50"/>
      <c r="G24" s="50"/>
      <c r="H24" s="48"/>
      <c r="I24" s="53"/>
      <c r="J24" s="53"/>
    </row>
    <row r="25" spans="1:10" x14ac:dyDescent="0.35">
      <c r="A25" s="50"/>
      <c r="B25" s="76"/>
      <c r="C25" s="77"/>
      <c r="D25" s="50"/>
      <c r="E25" s="50"/>
      <c r="F25" s="50"/>
      <c r="G25" s="50"/>
      <c r="H25" s="48"/>
      <c r="I25" s="53"/>
      <c r="J25" s="53"/>
    </row>
    <row r="26" spans="1:10" x14ac:dyDescent="0.35">
      <c r="A26" s="50"/>
      <c r="B26" s="76"/>
      <c r="C26" s="77"/>
      <c r="D26" s="50"/>
      <c r="E26" s="50"/>
      <c r="F26" s="50"/>
      <c r="G26" s="50"/>
      <c r="H26" s="48"/>
      <c r="I26" s="53"/>
      <c r="J26" s="53"/>
    </row>
    <row r="27" spans="1:10" x14ac:dyDescent="0.35">
      <c r="A27" s="50"/>
      <c r="B27" s="76"/>
      <c r="C27" s="77"/>
      <c r="D27" s="50"/>
      <c r="E27" s="50"/>
      <c r="F27" s="50"/>
      <c r="G27" s="50"/>
      <c r="H27" s="48"/>
      <c r="I27" s="53"/>
      <c r="J27" s="53"/>
    </row>
    <row r="28" spans="1:10" x14ac:dyDescent="0.35">
      <c r="A28" s="50"/>
      <c r="B28" s="76"/>
      <c r="C28" s="77"/>
      <c r="D28" s="50"/>
      <c r="E28" s="50"/>
      <c r="F28" s="50"/>
      <c r="G28" s="50"/>
      <c r="H28" s="48"/>
      <c r="I28" s="53"/>
      <c r="J28" s="53"/>
    </row>
    <row r="29" spans="1:10" x14ac:dyDescent="0.35">
      <c r="A29" s="29"/>
      <c r="B29" s="74"/>
      <c r="C29" s="75"/>
      <c r="D29" s="29"/>
      <c r="E29" s="29"/>
      <c r="F29" s="29"/>
      <c r="G29" s="29"/>
      <c r="H29" s="27"/>
      <c r="I29" s="42"/>
      <c r="J29" s="42"/>
    </row>
    <row r="30" spans="1:10" x14ac:dyDescent="0.35">
      <c r="A30" s="29"/>
      <c r="B30" s="74"/>
      <c r="C30" s="75"/>
      <c r="D30" s="29"/>
      <c r="E30" s="29"/>
      <c r="F30" s="29"/>
      <c r="G30" s="29"/>
      <c r="H30" s="27"/>
      <c r="I30" s="42"/>
      <c r="J30" s="42"/>
    </row>
    <row r="31" spans="1:10" x14ac:dyDescent="0.35">
      <c r="A31" s="29"/>
      <c r="B31" s="74"/>
      <c r="C31" s="75"/>
      <c r="D31" s="29"/>
      <c r="E31" s="29"/>
      <c r="F31" s="29"/>
      <c r="G31" s="29"/>
      <c r="H31" s="27"/>
      <c r="I31" s="42"/>
      <c r="J31" s="42"/>
    </row>
    <row r="32" spans="1:10" x14ac:dyDescent="0.35">
      <c r="A32" s="29"/>
      <c r="B32" s="74"/>
      <c r="C32" s="75"/>
      <c r="D32" s="29"/>
      <c r="E32" s="29"/>
      <c r="F32" s="29"/>
      <c r="G32" s="29"/>
      <c r="H32" s="27"/>
      <c r="I32" s="42"/>
      <c r="J32" s="42"/>
    </row>
    <row r="33" spans="1:10" x14ac:dyDescent="0.35">
      <c r="A33" s="29"/>
      <c r="B33" s="74"/>
      <c r="C33" s="75"/>
      <c r="D33" s="29"/>
      <c r="E33" s="29"/>
      <c r="F33" s="29"/>
      <c r="G33" s="29"/>
      <c r="H33" s="27"/>
      <c r="I33" s="42"/>
      <c r="J33" s="42"/>
    </row>
    <row r="34" spans="1:10" x14ac:dyDescent="0.35">
      <c r="A34" s="50"/>
      <c r="B34" s="76"/>
      <c r="C34" s="77"/>
      <c r="D34" s="50"/>
      <c r="E34" s="50"/>
      <c r="F34" s="50"/>
      <c r="G34" s="50"/>
      <c r="H34" s="48"/>
      <c r="I34" s="53"/>
      <c r="J34" s="53"/>
    </row>
    <row r="35" spans="1:10" x14ac:dyDescent="0.35">
      <c r="A35" s="50"/>
      <c r="B35" s="76"/>
      <c r="C35" s="77"/>
      <c r="D35" s="50"/>
      <c r="E35" s="50"/>
      <c r="F35" s="50"/>
      <c r="G35" s="50"/>
      <c r="H35" s="48"/>
      <c r="I35" s="53"/>
      <c r="J35" s="53"/>
    </row>
    <row r="36" spans="1:10" x14ac:dyDescent="0.35">
      <c r="A36" s="50"/>
      <c r="B36" s="76"/>
      <c r="C36" s="77"/>
      <c r="D36" s="50"/>
      <c r="E36" s="50"/>
      <c r="F36" s="50"/>
      <c r="G36" s="50"/>
      <c r="H36" s="48"/>
      <c r="I36" s="53"/>
      <c r="J36" s="53"/>
    </row>
    <row r="37" spans="1:10" x14ac:dyDescent="0.35">
      <c r="A37" s="50"/>
      <c r="B37" s="76"/>
      <c r="C37" s="77"/>
      <c r="D37" s="50"/>
      <c r="E37" s="50"/>
      <c r="F37" s="50"/>
      <c r="G37" s="50"/>
      <c r="H37" s="48"/>
      <c r="I37" s="53"/>
      <c r="J37" s="53"/>
    </row>
    <row r="38" spans="1:10" x14ac:dyDescent="0.35">
      <c r="A38" s="50"/>
      <c r="B38" s="76"/>
      <c r="C38" s="77"/>
      <c r="D38" s="50"/>
      <c r="E38" s="50"/>
      <c r="F38" s="50"/>
      <c r="G38" s="50"/>
      <c r="H38" s="48"/>
      <c r="I38" s="53"/>
      <c r="J38" s="53"/>
    </row>
    <row r="39" spans="1:10" x14ac:dyDescent="0.35">
      <c r="A39" s="29"/>
      <c r="B39" s="74"/>
      <c r="C39" s="75"/>
      <c r="D39" s="29"/>
      <c r="E39" s="29"/>
      <c r="F39" s="29"/>
      <c r="G39" s="29"/>
      <c r="H39" s="27"/>
      <c r="I39" s="42"/>
      <c r="J39" s="42"/>
    </row>
    <row r="40" spans="1:10" x14ac:dyDescent="0.35">
      <c r="A40" s="29"/>
      <c r="B40" s="74"/>
      <c r="C40" s="75"/>
      <c r="D40" s="29"/>
      <c r="E40" s="29"/>
      <c r="F40" s="29"/>
      <c r="G40" s="29"/>
      <c r="H40" s="27"/>
      <c r="I40" s="42"/>
      <c r="J40" s="42"/>
    </row>
    <row r="41" spans="1:10" x14ac:dyDescent="0.35">
      <c r="A41" s="29"/>
      <c r="B41" s="74"/>
      <c r="C41" s="75"/>
      <c r="D41" s="29"/>
      <c r="E41" s="29"/>
      <c r="F41" s="29"/>
      <c r="G41" s="29"/>
      <c r="H41" s="27"/>
      <c r="I41" s="42"/>
      <c r="J41" s="42"/>
    </row>
    <row r="42" spans="1:10" x14ac:dyDescent="0.35">
      <c r="A42" s="29"/>
      <c r="B42" s="74"/>
      <c r="C42" s="75"/>
      <c r="D42" s="29"/>
      <c r="E42" s="29"/>
      <c r="F42" s="29"/>
      <c r="G42" s="29"/>
      <c r="H42" s="27"/>
      <c r="I42" s="42"/>
      <c r="J42" s="42"/>
    </row>
    <row r="43" spans="1:10" x14ac:dyDescent="0.35">
      <c r="A43" s="29"/>
      <c r="B43" s="74"/>
      <c r="C43" s="75"/>
      <c r="D43" s="29"/>
      <c r="E43" s="29"/>
      <c r="F43" s="29"/>
      <c r="G43" s="29"/>
      <c r="H43" s="27"/>
      <c r="I43" s="42"/>
      <c r="J43" s="42"/>
    </row>
    <row r="44" spans="1:10" x14ac:dyDescent="0.35">
      <c r="A44" s="50"/>
      <c r="B44" s="76"/>
      <c r="C44" s="77"/>
      <c r="D44" s="50"/>
      <c r="E44" s="50"/>
      <c r="F44" s="50"/>
      <c r="G44" s="50"/>
      <c r="H44" s="48"/>
      <c r="I44" s="53"/>
      <c r="J44" s="53"/>
    </row>
    <row r="45" spans="1:10" x14ac:dyDescent="0.35">
      <c r="A45" s="50"/>
      <c r="B45" s="76"/>
      <c r="C45" s="77"/>
      <c r="D45" s="50"/>
      <c r="E45" s="50"/>
      <c r="F45" s="50"/>
      <c r="G45" s="50"/>
      <c r="H45" s="48"/>
      <c r="I45" s="53"/>
      <c r="J45" s="53"/>
    </row>
    <row r="46" spans="1:10" x14ac:dyDescent="0.35">
      <c r="A46" s="50"/>
      <c r="B46" s="76"/>
      <c r="C46" s="77"/>
      <c r="D46" s="50"/>
      <c r="E46" s="50"/>
      <c r="F46" s="50"/>
      <c r="G46" s="50"/>
      <c r="H46" s="48"/>
      <c r="I46" s="53"/>
      <c r="J46" s="53"/>
    </row>
    <row r="47" spans="1:10" x14ac:dyDescent="0.35">
      <c r="A47" s="50"/>
      <c r="B47" s="76"/>
      <c r="C47" s="77"/>
      <c r="D47" s="50"/>
      <c r="E47" s="50"/>
      <c r="F47" s="50"/>
      <c r="G47" s="50"/>
      <c r="H47" s="48"/>
      <c r="I47" s="53"/>
      <c r="J47" s="53"/>
    </row>
    <row r="48" spans="1:10" x14ac:dyDescent="0.35">
      <c r="A48" s="50"/>
      <c r="B48" s="76"/>
      <c r="C48" s="77"/>
      <c r="D48" s="50"/>
      <c r="E48" s="50"/>
      <c r="F48" s="50"/>
      <c r="G48" s="50"/>
      <c r="H48" s="48"/>
      <c r="I48" s="53"/>
      <c r="J48" s="53"/>
    </row>
    <row r="49" spans="1:10" x14ac:dyDescent="0.35">
      <c r="A49" s="29"/>
      <c r="B49" s="74"/>
      <c r="C49" s="75"/>
      <c r="D49" s="29"/>
      <c r="E49" s="29"/>
      <c r="F49" s="29"/>
      <c r="G49" s="29"/>
      <c r="H49" s="27"/>
      <c r="I49" s="42"/>
      <c r="J49" s="42"/>
    </row>
    <row r="50" spans="1:10" x14ac:dyDescent="0.35">
      <c r="A50" s="29"/>
      <c r="B50" s="74"/>
      <c r="C50" s="75"/>
      <c r="D50" s="29"/>
      <c r="E50" s="29"/>
      <c r="F50" s="29"/>
      <c r="G50" s="29"/>
      <c r="H50" s="27"/>
      <c r="I50" s="42"/>
      <c r="J50" s="42"/>
    </row>
    <row r="51" spans="1:10" x14ac:dyDescent="0.35">
      <c r="A51" s="29"/>
      <c r="B51" s="74"/>
      <c r="C51" s="75"/>
      <c r="D51" s="29"/>
      <c r="E51" s="29"/>
      <c r="F51" s="29"/>
      <c r="G51" s="29"/>
      <c r="H51" s="27"/>
      <c r="I51" s="42"/>
      <c r="J51" s="42"/>
    </row>
    <row r="52" spans="1:10" x14ac:dyDescent="0.35">
      <c r="A52" s="29"/>
      <c r="B52" s="74"/>
      <c r="C52" s="75"/>
      <c r="D52" s="29"/>
      <c r="E52" s="29"/>
      <c r="F52" s="29"/>
      <c r="G52" s="29"/>
      <c r="H52" s="27"/>
      <c r="I52" s="42"/>
      <c r="J52" s="42"/>
    </row>
    <row r="53" spans="1:10" x14ac:dyDescent="0.35">
      <c r="A53" s="29"/>
      <c r="B53" s="74"/>
      <c r="C53" s="75"/>
      <c r="D53" s="29"/>
      <c r="E53" s="29"/>
      <c r="F53" s="29"/>
      <c r="G53" s="29"/>
      <c r="H53" s="27"/>
      <c r="I53" s="42"/>
      <c r="J53" s="42"/>
    </row>
    <row r="54" spans="1:10" x14ac:dyDescent="0.35">
      <c r="A54" s="50"/>
      <c r="B54" s="76"/>
      <c r="C54" s="77"/>
      <c r="D54" s="50"/>
      <c r="E54" s="50"/>
      <c r="F54" s="50"/>
      <c r="G54" s="50"/>
      <c r="H54" s="48"/>
      <c r="I54" s="53"/>
      <c r="J54" s="53"/>
    </row>
    <row r="55" spans="1:10" x14ac:dyDescent="0.35">
      <c r="A55" s="50"/>
      <c r="B55" s="76"/>
      <c r="C55" s="77"/>
      <c r="D55" s="50"/>
      <c r="E55" s="50"/>
      <c r="F55" s="50"/>
      <c r="G55" s="50"/>
      <c r="H55" s="48"/>
      <c r="I55" s="53"/>
      <c r="J55" s="53"/>
    </row>
    <row r="56" spans="1:10" x14ac:dyDescent="0.35">
      <c r="A56" s="50"/>
      <c r="B56" s="76"/>
      <c r="C56" s="77"/>
      <c r="D56" s="50"/>
      <c r="E56" s="50"/>
      <c r="F56" s="50"/>
      <c r="G56" s="50"/>
      <c r="H56" s="48"/>
      <c r="I56" s="53"/>
      <c r="J56" s="53"/>
    </row>
    <row r="57" spans="1:10" x14ac:dyDescent="0.35">
      <c r="A57" s="50"/>
      <c r="B57" s="76"/>
      <c r="C57" s="77"/>
      <c r="D57" s="50"/>
      <c r="E57" s="50"/>
      <c r="F57" s="50"/>
      <c r="G57" s="50"/>
      <c r="H57" s="48"/>
      <c r="I57" s="53"/>
      <c r="J57" s="53"/>
    </row>
    <row r="58" spans="1:10" x14ac:dyDescent="0.35">
      <c r="A58" s="50"/>
      <c r="B58" s="76"/>
      <c r="C58" s="77"/>
      <c r="D58" s="50"/>
      <c r="E58" s="50"/>
      <c r="F58" s="50"/>
      <c r="G58" s="50"/>
      <c r="H58" s="48"/>
      <c r="I58" s="53"/>
      <c r="J58" s="53"/>
    </row>
    <row r="59" spans="1:10" x14ac:dyDescent="0.35">
      <c r="A59" s="29"/>
      <c r="B59" s="74"/>
      <c r="C59" s="75"/>
      <c r="D59" s="29"/>
      <c r="E59" s="29"/>
      <c r="F59" s="29"/>
      <c r="G59" s="29"/>
      <c r="H59" s="27"/>
      <c r="I59" s="42"/>
      <c r="J59" s="42"/>
    </row>
    <row r="60" spans="1:10" x14ac:dyDescent="0.35">
      <c r="A60" s="29"/>
      <c r="B60" s="74"/>
      <c r="C60" s="75"/>
      <c r="D60" s="29"/>
      <c r="E60" s="29"/>
      <c r="F60" s="29"/>
      <c r="G60" s="29"/>
      <c r="H60" s="27"/>
      <c r="I60" s="42"/>
      <c r="J60" s="42"/>
    </row>
    <row r="61" spans="1:10" x14ac:dyDescent="0.35">
      <c r="A61" s="29"/>
      <c r="B61" s="74"/>
      <c r="C61" s="75"/>
      <c r="D61" s="29"/>
      <c r="E61" s="29"/>
      <c r="F61" s="29"/>
      <c r="G61" s="29"/>
      <c r="H61" s="27"/>
      <c r="I61" s="42"/>
      <c r="J61" s="42"/>
    </row>
    <row r="62" spans="1:10" x14ac:dyDescent="0.35">
      <c r="A62" s="29"/>
      <c r="B62" s="74"/>
      <c r="C62" s="75"/>
      <c r="D62" s="29"/>
      <c r="E62" s="29"/>
      <c r="F62" s="29"/>
      <c r="G62" s="29"/>
      <c r="H62" s="27"/>
      <c r="I62" s="42"/>
      <c r="J62" s="42"/>
    </row>
    <row r="63" spans="1:10" x14ac:dyDescent="0.35">
      <c r="A63" s="29"/>
      <c r="B63" s="74"/>
      <c r="C63" s="75"/>
      <c r="D63" s="29"/>
      <c r="E63" s="29"/>
      <c r="F63" s="29"/>
      <c r="G63" s="29"/>
      <c r="H63" s="27"/>
      <c r="I63" s="42"/>
      <c r="J63" s="42"/>
    </row>
    <row r="64" spans="1:10" x14ac:dyDescent="0.35">
      <c r="A64" s="50"/>
      <c r="B64" s="76"/>
      <c r="C64" s="77"/>
      <c r="D64" s="50"/>
      <c r="E64" s="50"/>
      <c r="F64" s="50"/>
      <c r="G64" s="50"/>
      <c r="H64" s="48"/>
      <c r="I64" s="53"/>
      <c r="J64" s="53"/>
    </row>
    <row r="65" spans="1:10" x14ac:dyDescent="0.35">
      <c r="A65" s="50"/>
      <c r="B65" s="76"/>
      <c r="C65" s="77"/>
      <c r="D65" s="50"/>
      <c r="E65" s="50"/>
      <c r="F65" s="50"/>
      <c r="G65" s="50"/>
      <c r="H65" s="48"/>
      <c r="I65" s="53"/>
      <c r="J65" s="53"/>
    </row>
    <row r="66" spans="1:10" x14ac:dyDescent="0.35">
      <c r="A66" s="50"/>
      <c r="B66" s="76"/>
      <c r="C66" s="77"/>
      <c r="D66" s="50"/>
      <c r="E66" s="50"/>
      <c r="F66" s="50"/>
      <c r="G66" s="50"/>
      <c r="H66" s="48"/>
      <c r="I66" s="53"/>
      <c r="J66" s="53"/>
    </row>
    <row r="67" spans="1:10" x14ac:dyDescent="0.35">
      <c r="A67" s="50"/>
      <c r="B67" s="76"/>
      <c r="C67" s="77"/>
      <c r="D67" s="50"/>
      <c r="E67" s="50"/>
      <c r="F67" s="50"/>
      <c r="G67" s="50"/>
      <c r="H67" s="48"/>
      <c r="I67" s="53"/>
      <c r="J67" s="53"/>
    </row>
    <row r="68" spans="1:10" x14ac:dyDescent="0.35">
      <c r="A68" s="50"/>
      <c r="B68" s="76"/>
      <c r="C68" s="77"/>
      <c r="D68" s="50"/>
      <c r="E68" s="50"/>
      <c r="F68" s="50"/>
      <c r="G68" s="50"/>
      <c r="H68" s="48"/>
      <c r="I68" s="53"/>
      <c r="J68" s="53"/>
    </row>
    <row r="69" spans="1:10" x14ac:dyDescent="0.35">
      <c r="A69" s="29"/>
      <c r="B69" s="74"/>
      <c r="C69" s="75"/>
      <c r="D69" s="29"/>
      <c r="E69" s="29"/>
      <c r="F69" s="29"/>
      <c r="G69" s="29"/>
      <c r="H69" s="27"/>
      <c r="I69" s="42"/>
      <c r="J69" s="42"/>
    </row>
    <row r="70" spans="1:10" x14ac:dyDescent="0.35">
      <c r="A70" s="29"/>
      <c r="B70" s="74"/>
      <c r="C70" s="75"/>
      <c r="D70" s="29"/>
      <c r="E70" s="29"/>
      <c r="F70" s="29"/>
      <c r="G70" s="29"/>
      <c r="H70" s="27"/>
      <c r="I70" s="42"/>
      <c r="J70" s="42"/>
    </row>
    <row r="71" spans="1:10" x14ac:dyDescent="0.35">
      <c r="A71" s="29"/>
      <c r="B71" s="74"/>
      <c r="C71" s="75"/>
      <c r="D71" s="29"/>
      <c r="E71" s="29"/>
      <c r="F71" s="29"/>
      <c r="G71" s="29"/>
      <c r="H71" s="27"/>
      <c r="I71" s="42"/>
      <c r="J71" s="42"/>
    </row>
    <row r="72" spans="1:10" x14ac:dyDescent="0.35">
      <c r="A72" s="29"/>
      <c r="B72" s="74"/>
      <c r="C72" s="75"/>
      <c r="D72" s="29"/>
      <c r="E72" s="29"/>
      <c r="F72" s="29"/>
      <c r="G72" s="29"/>
      <c r="H72" s="27"/>
      <c r="I72" s="42"/>
      <c r="J72" s="42"/>
    </row>
    <row r="73" spans="1:10" x14ac:dyDescent="0.35">
      <c r="A73" s="29"/>
      <c r="B73" s="74"/>
      <c r="C73" s="75"/>
      <c r="D73" s="29"/>
      <c r="E73" s="29"/>
      <c r="F73" s="29"/>
      <c r="G73" s="29"/>
      <c r="H73" s="27"/>
      <c r="I73" s="42"/>
      <c r="J73" s="42"/>
    </row>
    <row r="74" spans="1:10" x14ac:dyDescent="0.35">
      <c r="A74" s="50"/>
      <c r="B74" s="76"/>
      <c r="C74" s="77"/>
      <c r="D74" s="50"/>
      <c r="E74" s="50"/>
      <c r="F74" s="50"/>
      <c r="G74" s="50"/>
      <c r="H74" s="48"/>
      <c r="I74" s="53"/>
      <c r="J74" s="53"/>
    </row>
    <row r="75" spans="1:10" x14ac:dyDescent="0.35">
      <c r="A75" s="50"/>
      <c r="B75" s="76"/>
      <c r="C75" s="77"/>
      <c r="D75" s="50"/>
      <c r="E75" s="50"/>
      <c r="F75" s="50"/>
      <c r="G75" s="50"/>
      <c r="H75" s="48"/>
      <c r="I75" s="53"/>
      <c r="J75" s="53"/>
    </row>
    <row r="76" spans="1:10" x14ac:dyDescent="0.35">
      <c r="A76" s="50"/>
      <c r="B76" s="76"/>
      <c r="C76" s="77"/>
      <c r="D76" s="50"/>
      <c r="E76" s="50"/>
      <c r="F76" s="50"/>
      <c r="G76" s="50"/>
      <c r="H76" s="48"/>
      <c r="I76" s="53"/>
      <c r="J76" s="53"/>
    </row>
    <row r="77" spans="1:10" x14ac:dyDescent="0.35">
      <c r="A77" s="50"/>
      <c r="B77" s="76"/>
      <c r="C77" s="77"/>
      <c r="D77" s="50"/>
      <c r="E77" s="50"/>
      <c r="F77" s="50"/>
      <c r="G77" s="50"/>
      <c r="H77" s="48"/>
      <c r="I77" s="53"/>
      <c r="J77" s="53"/>
    </row>
    <row r="78" spans="1:10" x14ac:dyDescent="0.35">
      <c r="A78" s="50"/>
      <c r="B78" s="76"/>
      <c r="C78" s="77"/>
      <c r="D78" s="50"/>
      <c r="E78" s="50"/>
      <c r="F78" s="50"/>
      <c r="G78" s="50"/>
      <c r="H78" s="48"/>
      <c r="I78" s="53"/>
      <c r="J78" s="53"/>
    </row>
    <row r="79" spans="1:10" x14ac:dyDescent="0.35">
      <c r="A79" s="29"/>
      <c r="B79" s="74"/>
      <c r="C79" s="75"/>
      <c r="D79" s="29"/>
      <c r="E79" s="29"/>
      <c r="F79" s="29"/>
      <c r="G79" s="29"/>
      <c r="H79" s="27"/>
      <c r="I79" s="42"/>
      <c r="J79" s="42"/>
    </row>
    <row r="80" spans="1:10" x14ac:dyDescent="0.35">
      <c r="A80" s="29"/>
      <c r="B80" s="74"/>
      <c r="C80" s="75"/>
      <c r="D80" s="29"/>
      <c r="E80" s="29"/>
      <c r="F80" s="29"/>
      <c r="G80" s="29"/>
      <c r="H80" s="27"/>
      <c r="I80" s="42"/>
      <c r="J80" s="42"/>
    </row>
    <row r="81" spans="1:10" x14ac:dyDescent="0.35">
      <c r="A81" s="29"/>
      <c r="B81" s="74"/>
      <c r="C81" s="75"/>
      <c r="D81" s="29"/>
      <c r="E81" s="29"/>
      <c r="F81" s="29"/>
      <c r="G81" s="29"/>
      <c r="H81" s="27"/>
      <c r="I81" s="42"/>
      <c r="J81" s="42"/>
    </row>
    <row r="82" spans="1:10" x14ac:dyDescent="0.35">
      <c r="A82" s="29"/>
      <c r="B82" s="74"/>
      <c r="C82" s="75"/>
      <c r="D82" s="29"/>
      <c r="E82" s="29"/>
      <c r="F82" s="29"/>
      <c r="G82" s="29"/>
      <c r="H82" s="27"/>
      <c r="I82" s="42"/>
      <c r="J82" s="42"/>
    </row>
    <row r="83" spans="1:10" x14ac:dyDescent="0.35">
      <c r="A83" s="29"/>
      <c r="B83" s="74"/>
      <c r="C83" s="75"/>
      <c r="D83" s="29"/>
      <c r="E83" s="29"/>
      <c r="F83" s="29"/>
      <c r="G83" s="29"/>
      <c r="H83" s="27"/>
      <c r="I83" s="42"/>
      <c r="J83" s="42"/>
    </row>
    <row r="84" spans="1:10" x14ac:dyDescent="0.35">
      <c r="A84" s="50"/>
      <c r="B84" s="76"/>
      <c r="C84" s="77"/>
      <c r="D84" s="50"/>
      <c r="E84" s="50"/>
      <c r="F84" s="50"/>
      <c r="G84" s="50"/>
      <c r="H84" s="48"/>
      <c r="I84" s="53"/>
      <c r="J84" s="53"/>
    </row>
    <row r="85" spans="1:10" x14ac:dyDescent="0.35">
      <c r="A85" s="50"/>
      <c r="B85" s="76"/>
      <c r="C85" s="77"/>
      <c r="D85" s="50"/>
      <c r="E85" s="50"/>
      <c r="F85" s="50"/>
      <c r="G85" s="50"/>
      <c r="H85" s="48"/>
      <c r="I85" s="53"/>
      <c r="J85" s="53"/>
    </row>
    <row r="86" spans="1:10" x14ac:dyDescent="0.35">
      <c r="A86" s="50"/>
      <c r="B86" s="76"/>
      <c r="C86" s="77"/>
      <c r="D86" s="50"/>
      <c r="E86" s="50"/>
      <c r="F86" s="50"/>
      <c r="G86" s="50"/>
      <c r="H86" s="48"/>
      <c r="I86" s="53"/>
      <c r="J86" s="53"/>
    </row>
    <row r="87" spans="1:10" x14ac:dyDescent="0.35">
      <c r="A87" s="50"/>
      <c r="B87" s="76"/>
      <c r="C87" s="77"/>
      <c r="D87" s="50"/>
      <c r="E87" s="50"/>
      <c r="F87" s="50"/>
      <c r="G87" s="50"/>
      <c r="H87" s="48"/>
      <c r="I87" s="53"/>
      <c r="J87" s="53"/>
    </row>
    <row r="88" spans="1:10" x14ac:dyDescent="0.35">
      <c r="A88" s="50"/>
      <c r="B88" s="76"/>
      <c r="C88" s="77"/>
      <c r="D88" s="50"/>
      <c r="E88" s="50"/>
      <c r="F88" s="50"/>
      <c r="G88" s="50"/>
      <c r="H88" s="48"/>
      <c r="I88" s="53"/>
      <c r="J88" s="53"/>
    </row>
    <row r="89" spans="1:10" x14ac:dyDescent="0.35">
      <c r="A89" s="29"/>
      <c r="B89" s="74"/>
      <c r="C89" s="75"/>
      <c r="D89" s="29"/>
      <c r="E89" s="29"/>
      <c r="F89" s="29"/>
      <c r="G89" s="29"/>
      <c r="H89" s="27"/>
      <c r="I89" s="42"/>
      <c r="J89" s="42"/>
    </row>
    <row r="90" spans="1:10" x14ac:dyDescent="0.35">
      <c r="A90" s="29"/>
      <c r="B90" s="74"/>
      <c r="C90" s="75"/>
      <c r="D90" s="29"/>
      <c r="E90" s="29"/>
      <c r="F90" s="29"/>
      <c r="G90" s="29"/>
      <c r="H90" s="27"/>
      <c r="I90" s="42"/>
      <c r="J90" s="42"/>
    </row>
    <row r="91" spans="1:10" x14ac:dyDescent="0.35">
      <c r="A91" s="29"/>
      <c r="B91" s="74"/>
      <c r="C91" s="75"/>
      <c r="D91" s="29"/>
      <c r="E91" s="29"/>
      <c r="F91" s="29"/>
      <c r="G91" s="29"/>
      <c r="H91" s="27"/>
      <c r="I91" s="42"/>
      <c r="J91" s="42"/>
    </row>
    <row r="92" spans="1:10" x14ac:dyDescent="0.35">
      <c r="A92" s="29"/>
      <c r="B92" s="74"/>
      <c r="C92" s="75"/>
      <c r="D92" s="29"/>
      <c r="E92" s="29"/>
      <c r="F92" s="29"/>
      <c r="G92" s="29"/>
      <c r="H92" s="27"/>
      <c r="I92" s="42"/>
      <c r="J92" s="42"/>
    </row>
    <row r="93" spans="1:10" x14ac:dyDescent="0.35">
      <c r="A93" s="29"/>
      <c r="B93" s="74"/>
      <c r="C93" s="75"/>
      <c r="D93" s="29"/>
      <c r="E93" s="29"/>
      <c r="F93" s="29"/>
      <c r="G93" s="29"/>
      <c r="H93" s="27"/>
      <c r="I93" s="42"/>
      <c r="J93" s="42"/>
    </row>
    <row r="94" spans="1:10" x14ac:dyDescent="0.35">
      <c r="A94" s="50"/>
      <c r="B94" s="76"/>
      <c r="C94" s="77"/>
      <c r="D94" s="50"/>
      <c r="E94" s="50"/>
      <c r="F94" s="50"/>
      <c r="G94" s="50"/>
      <c r="H94" s="48"/>
      <c r="I94" s="53"/>
      <c r="J94" s="53"/>
    </row>
    <row r="95" spans="1:10" x14ac:dyDescent="0.35">
      <c r="A95" s="50"/>
      <c r="B95" s="76"/>
      <c r="C95" s="77"/>
      <c r="D95" s="50"/>
      <c r="E95" s="50"/>
      <c r="F95" s="50"/>
      <c r="G95" s="50"/>
      <c r="H95" s="48"/>
      <c r="I95" s="53"/>
      <c r="J95" s="53"/>
    </row>
    <row r="96" spans="1:10" x14ac:dyDescent="0.35">
      <c r="A96" s="50"/>
      <c r="B96" s="76"/>
      <c r="C96" s="77"/>
      <c r="D96" s="50"/>
      <c r="E96" s="50"/>
      <c r="F96" s="50"/>
      <c r="G96" s="50"/>
      <c r="H96" s="48"/>
      <c r="I96" s="53"/>
      <c r="J96" s="53"/>
    </row>
    <row r="97" spans="1:10" x14ac:dyDescent="0.35">
      <c r="A97" s="50"/>
      <c r="B97" s="76"/>
      <c r="C97" s="77"/>
      <c r="D97" s="50"/>
      <c r="E97" s="50"/>
      <c r="F97" s="50"/>
      <c r="G97" s="50"/>
      <c r="H97" s="48"/>
      <c r="I97" s="53"/>
      <c r="J97" s="53"/>
    </row>
    <row r="98" spans="1:10" x14ac:dyDescent="0.35">
      <c r="A98" s="50"/>
      <c r="B98" s="76"/>
      <c r="C98" s="77"/>
      <c r="D98" s="50"/>
      <c r="E98" s="50"/>
      <c r="F98" s="50"/>
      <c r="G98" s="50"/>
      <c r="H98" s="48"/>
      <c r="I98" s="53"/>
      <c r="J98" s="53"/>
    </row>
    <row r="99" spans="1:10" x14ac:dyDescent="0.35">
      <c r="A99" s="29"/>
      <c r="B99" s="74"/>
      <c r="C99" s="75"/>
      <c r="D99" s="29"/>
      <c r="E99" s="29"/>
      <c r="F99" s="29"/>
      <c r="G99" s="29"/>
      <c r="H99" s="27"/>
      <c r="I99" s="42"/>
      <c r="J99" s="42"/>
    </row>
    <row r="100" spans="1:10" x14ac:dyDescent="0.35">
      <c r="A100" s="29"/>
      <c r="B100" s="74"/>
      <c r="C100" s="75"/>
      <c r="D100" s="29"/>
      <c r="E100" s="29"/>
      <c r="F100" s="29"/>
      <c r="G100" s="29"/>
      <c r="H100" s="27"/>
      <c r="I100" s="42"/>
      <c r="J100" s="42"/>
    </row>
    <row r="101" spans="1:10" x14ac:dyDescent="0.35">
      <c r="A101" s="29"/>
      <c r="B101" s="74"/>
      <c r="C101" s="75"/>
      <c r="D101" s="29"/>
      <c r="E101" s="29"/>
      <c r="F101" s="29"/>
      <c r="G101" s="29"/>
      <c r="H101" s="27"/>
      <c r="I101" s="42"/>
      <c r="J101" s="42"/>
    </row>
    <row r="102" spans="1:10" x14ac:dyDescent="0.35">
      <c r="A102" s="29"/>
      <c r="B102" s="74"/>
      <c r="C102" s="75"/>
      <c r="D102" s="29"/>
      <c r="E102" s="29"/>
      <c r="F102" s="29"/>
      <c r="G102" s="29"/>
      <c r="H102" s="27"/>
      <c r="I102" s="42"/>
      <c r="J102" s="42"/>
    </row>
    <row r="103" spans="1:10" x14ac:dyDescent="0.35">
      <c r="A103" s="29"/>
      <c r="B103" s="74"/>
      <c r="C103" s="75"/>
      <c r="D103" s="29"/>
      <c r="E103" s="29"/>
      <c r="F103" s="29"/>
      <c r="G103" s="29"/>
      <c r="H103" s="27"/>
      <c r="I103" s="42"/>
      <c r="J103" s="42"/>
    </row>
    <row r="104" spans="1:10" x14ac:dyDescent="0.35">
      <c r="A104" s="50"/>
      <c r="B104" s="76"/>
      <c r="C104" s="77"/>
      <c r="D104" s="50"/>
      <c r="E104" s="50"/>
      <c r="F104" s="50"/>
      <c r="G104" s="50"/>
      <c r="H104" s="48"/>
      <c r="I104" s="53"/>
      <c r="J104" s="53"/>
    </row>
    <row r="105" spans="1:10" x14ac:dyDescent="0.35">
      <c r="A105" s="50"/>
      <c r="B105" s="76"/>
      <c r="C105" s="77"/>
      <c r="D105" s="50"/>
      <c r="E105" s="50"/>
      <c r="F105" s="50"/>
      <c r="G105" s="50"/>
      <c r="H105" s="48"/>
      <c r="I105" s="53"/>
      <c r="J105" s="53"/>
    </row>
    <row r="106" spans="1:10" x14ac:dyDescent="0.35">
      <c r="A106" s="50"/>
      <c r="B106" s="76"/>
      <c r="C106" s="77"/>
      <c r="D106" s="50"/>
      <c r="E106" s="50"/>
      <c r="F106" s="50"/>
      <c r="G106" s="50"/>
      <c r="H106" s="48"/>
      <c r="I106" s="53"/>
      <c r="J106" s="53"/>
    </row>
    <row r="107" spans="1:10" x14ac:dyDescent="0.35">
      <c r="A107" s="50"/>
      <c r="B107" s="76"/>
      <c r="C107" s="77"/>
      <c r="D107" s="50"/>
      <c r="E107" s="50"/>
      <c r="F107" s="50"/>
      <c r="G107" s="50"/>
      <c r="H107" s="48"/>
      <c r="I107" s="53"/>
      <c r="J107" s="53"/>
    </row>
    <row r="108" spans="1:10" x14ac:dyDescent="0.35">
      <c r="A108" s="50"/>
      <c r="B108" s="76"/>
      <c r="C108" s="77"/>
      <c r="D108" s="50"/>
      <c r="E108" s="50"/>
      <c r="F108" s="50"/>
      <c r="G108" s="50"/>
      <c r="H108" s="48"/>
      <c r="I108" s="53"/>
      <c r="J108" s="53"/>
    </row>
    <row r="109" spans="1:10" x14ac:dyDescent="0.35">
      <c r="A109" s="29"/>
      <c r="B109" s="74"/>
      <c r="C109" s="75"/>
      <c r="D109" s="29"/>
      <c r="E109" s="29"/>
      <c r="F109" s="29"/>
      <c r="G109" s="29"/>
      <c r="H109" s="27"/>
      <c r="I109" s="42"/>
      <c r="J109" s="42"/>
    </row>
    <row r="110" spans="1:10" x14ac:dyDescent="0.35">
      <c r="A110" s="29"/>
      <c r="B110" s="74"/>
      <c r="C110" s="75"/>
      <c r="D110" s="29"/>
      <c r="E110" s="29"/>
      <c r="F110" s="29"/>
      <c r="G110" s="29"/>
      <c r="H110" s="27"/>
      <c r="I110" s="42"/>
      <c r="J110" s="42"/>
    </row>
    <row r="111" spans="1:10" x14ac:dyDescent="0.35">
      <c r="A111" s="29"/>
      <c r="B111" s="74"/>
      <c r="C111" s="75"/>
      <c r="D111" s="29"/>
      <c r="E111" s="29"/>
      <c r="F111" s="29"/>
      <c r="G111" s="29"/>
      <c r="H111" s="27"/>
      <c r="I111" s="42"/>
      <c r="J111" s="42"/>
    </row>
    <row r="112" spans="1:10" x14ac:dyDescent="0.35">
      <c r="A112" s="29"/>
      <c r="B112" s="74"/>
      <c r="C112" s="75"/>
      <c r="D112" s="29"/>
      <c r="E112" s="29"/>
      <c r="F112" s="29"/>
      <c r="G112" s="29"/>
      <c r="H112" s="27"/>
      <c r="I112" s="42"/>
      <c r="J112" s="42"/>
    </row>
    <row r="113" spans="1:10" x14ac:dyDescent="0.35">
      <c r="A113" s="29"/>
      <c r="B113" s="74"/>
      <c r="C113" s="75"/>
      <c r="D113" s="29"/>
      <c r="E113" s="29"/>
      <c r="F113" s="29"/>
      <c r="G113" s="29"/>
      <c r="H113" s="27"/>
      <c r="I113" s="42"/>
      <c r="J113" s="42"/>
    </row>
    <row r="114" spans="1:10" x14ac:dyDescent="0.35">
      <c r="A114" s="50"/>
      <c r="B114" s="76"/>
      <c r="C114" s="77"/>
      <c r="D114" s="50"/>
      <c r="E114" s="50"/>
      <c r="F114" s="50"/>
      <c r="G114" s="50"/>
      <c r="H114" s="48"/>
      <c r="I114" s="53"/>
      <c r="J114" s="53"/>
    </row>
    <row r="115" spans="1:10" x14ac:dyDescent="0.35">
      <c r="A115" s="50"/>
      <c r="B115" s="76"/>
      <c r="C115" s="77"/>
      <c r="D115" s="50"/>
      <c r="E115" s="50"/>
      <c r="F115" s="50"/>
      <c r="G115" s="50"/>
      <c r="H115" s="48"/>
      <c r="I115" s="53"/>
      <c r="J115" s="53"/>
    </row>
    <row r="116" spans="1:10" x14ac:dyDescent="0.35">
      <c r="A116" s="50"/>
      <c r="B116" s="76"/>
      <c r="C116" s="77"/>
      <c r="D116" s="50"/>
      <c r="E116" s="50"/>
      <c r="F116" s="50"/>
      <c r="G116" s="50"/>
      <c r="H116" s="48"/>
      <c r="I116" s="53"/>
      <c r="J116" s="53"/>
    </row>
    <row r="117" spans="1:10" x14ac:dyDescent="0.35">
      <c r="A117" s="50"/>
      <c r="B117" s="76"/>
      <c r="C117" s="77"/>
      <c r="D117" s="50"/>
      <c r="E117" s="50"/>
      <c r="F117" s="50"/>
      <c r="G117" s="50"/>
      <c r="H117" s="48"/>
      <c r="I117" s="53"/>
      <c r="J117" s="53"/>
    </row>
    <row r="118" spans="1:10" x14ac:dyDescent="0.35">
      <c r="A118" s="50"/>
      <c r="B118" s="76"/>
      <c r="C118" s="77"/>
      <c r="D118" s="50"/>
      <c r="E118" s="50"/>
      <c r="F118" s="50"/>
      <c r="G118" s="50"/>
      <c r="H118" s="48"/>
      <c r="I118" s="53"/>
      <c r="J118" s="53"/>
    </row>
    <row r="119" spans="1:10" x14ac:dyDescent="0.35">
      <c r="A119" s="29"/>
      <c r="B119" s="74"/>
      <c r="C119" s="75"/>
      <c r="D119" s="29"/>
      <c r="E119" s="29"/>
      <c r="F119" s="29"/>
      <c r="G119" s="29"/>
      <c r="H119" s="27"/>
      <c r="I119" s="42"/>
      <c r="J119" s="42"/>
    </row>
    <row r="120" spans="1:10" x14ac:dyDescent="0.35">
      <c r="A120" s="29"/>
      <c r="B120" s="74"/>
      <c r="C120" s="75"/>
      <c r="D120" s="29"/>
      <c r="E120" s="29"/>
      <c r="F120" s="29"/>
      <c r="G120" s="29"/>
      <c r="H120" s="27"/>
      <c r="I120" s="42"/>
      <c r="J120" s="42"/>
    </row>
    <row r="121" spans="1:10" x14ac:dyDescent="0.35">
      <c r="A121" s="29"/>
      <c r="B121" s="74"/>
      <c r="C121" s="75"/>
      <c r="D121" s="29"/>
      <c r="E121" s="29"/>
      <c r="F121" s="29"/>
      <c r="G121" s="29"/>
      <c r="H121" s="27"/>
      <c r="I121" s="42"/>
      <c r="J121" s="42"/>
    </row>
    <row r="122" spans="1:10" x14ac:dyDescent="0.35">
      <c r="A122" s="29"/>
      <c r="B122" s="74"/>
      <c r="C122" s="75"/>
      <c r="D122" s="29"/>
      <c r="E122" s="29"/>
      <c r="F122" s="29"/>
      <c r="G122" s="29"/>
      <c r="H122" s="27"/>
      <c r="I122" s="42"/>
      <c r="J122" s="42"/>
    </row>
    <row r="123" spans="1:10" x14ac:dyDescent="0.35">
      <c r="A123" s="29"/>
      <c r="B123" s="74"/>
      <c r="C123" s="75"/>
      <c r="D123" s="29"/>
      <c r="E123" s="29"/>
      <c r="F123" s="29"/>
      <c r="G123" s="29"/>
      <c r="H123" s="27"/>
      <c r="I123" s="42"/>
      <c r="J123" s="42"/>
    </row>
    <row r="124" spans="1:10" x14ac:dyDescent="0.35">
      <c r="A124" s="50"/>
      <c r="B124" s="76"/>
      <c r="C124" s="77"/>
      <c r="D124" s="50"/>
      <c r="E124" s="50"/>
      <c r="F124" s="50"/>
      <c r="G124" s="50"/>
      <c r="H124" s="48"/>
      <c r="I124" s="53"/>
      <c r="J124" s="53"/>
    </row>
    <row r="125" spans="1:10" x14ac:dyDescent="0.35">
      <c r="A125" s="50"/>
      <c r="B125" s="76"/>
      <c r="C125" s="77"/>
      <c r="D125" s="50"/>
      <c r="E125" s="50"/>
      <c r="F125" s="50"/>
      <c r="G125" s="50"/>
      <c r="H125" s="48"/>
      <c r="I125" s="53"/>
      <c r="J125" s="53"/>
    </row>
    <row r="126" spans="1:10" x14ac:dyDescent="0.35">
      <c r="A126" s="50"/>
      <c r="B126" s="76"/>
      <c r="C126" s="77"/>
      <c r="D126" s="50"/>
      <c r="E126" s="50"/>
      <c r="F126" s="50"/>
      <c r="G126" s="50"/>
      <c r="H126" s="48"/>
      <c r="I126" s="53"/>
      <c r="J126" s="53"/>
    </row>
    <row r="127" spans="1:10" x14ac:dyDescent="0.35">
      <c r="A127" s="50"/>
      <c r="B127" s="76"/>
      <c r="C127" s="77"/>
      <c r="D127" s="50"/>
      <c r="E127" s="50"/>
      <c r="F127" s="50"/>
      <c r="G127" s="50"/>
      <c r="H127" s="48"/>
      <c r="I127" s="53"/>
      <c r="J127" s="53"/>
    </row>
    <row r="128" spans="1:10" x14ac:dyDescent="0.35">
      <c r="A128" s="50"/>
      <c r="B128" s="76"/>
      <c r="C128" s="77"/>
      <c r="D128" s="50"/>
      <c r="E128" s="50"/>
      <c r="F128" s="50"/>
      <c r="G128" s="50"/>
      <c r="H128" s="48"/>
      <c r="I128" s="53"/>
      <c r="J128" s="53"/>
    </row>
    <row r="129" spans="1:10" x14ac:dyDescent="0.35">
      <c r="A129" s="29"/>
      <c r="B129" s="74"/>
      <c r="C129" s="75"/>
      <c r="D129" s="29"/>
      <c r="E129" s="29"/>
      <c r="F129" s="29"/>
      <c r="G129" s="29"/>
      <c r="H129" s="27"/>
      <c r="I129" s="42"/>
      <c r="J129" s="42"/>
    </row>
    <row r="130" spans="1:10" x14ac:dyDescent="0.35">
      <c r="A130" s="29"/>
      <c r="B130" s="74"/>
      <c r="C130" s="75"/>
      <c r="D130" s="29"/>
      <c r="E130" s="29"/>
      <c r="F130" s="29"/>
      <c r="G130" s="29"/>
      <c r="H130" s="27"/>
      <c r="I130" s="42"/>
      <c r="J130" s="42"/>
    </row>
    <row r="131" spans="1:10" x14ac:dyDescent="0.35">
      <c r="A131" s="29"/>
      <c r="B131" s="74"/>
      <c r="C131" s="75"/>
      <c r="D131" s="29"/>
      <c r="E131" s="29"/>
      <c r="F131" s="29"/>
      <c r="G131" s="29"/>
      <c r="H131" s="27"/>
      <c r="I131" s="42"/>
      <c r="J131" s="42"/>
    </row>
    <row r="132" spans="1:10" x14ac:dyDescent="0.35">
      <c r="A132" s="29"/>
      <c r="B132" s="74"/>
      <c r="C132" s="75"/>
      <c r="D132" s="29"/>
      <c r="E132" s="29"/>
      <c r="F132" s="29"/>
      <c r="G132" s="29"/>
      <c r="H132" s="27"/>
      <c r="I132" s="42"/>
      <c r="J132" s="42"/>
    </row>
    <row r="133" spans="1:10" x14ac:dyDescent="0.35">
      <c r="A133" s="29"/>
      <c r="B133" s="74"/>
      <c r="C133" s="75"/>
      <c r="D133" s="29"/>
      <c r="E133" s="29"/>
      <c r="F133" s="29"/>
      <c r="G133" s="29"/>
      <c r="H133" s="27"/>
      <c r="I133" s="42"/>
      <c r="J133" s="42"/>
    </row>
    <row r="134" spans="1:10" x14ac:dyDescent="0.35">
      <c r="A134" s="50"/>
      <c r="B134" s="76"/>
      <c r="C134" s="77"/>
      <c r="D134" s="50"/>
      <c r="E134" s="50"/>
      <c r="F134" s="50"/>
      <c r="G134" s="50"/>
      <c r="H134" s="48"/>
      <c r="I134" s="53"/>
      <c r="J134" s="53"/>
    </row>
    <row r="135" spans="1:10" x14ac:dyDescent="0.35">
      <c r="A135" s="50"/>
      <c r="B135" s="76"/>
      <c r="C135" s="77"/>
      <c r="D135" s="50"/>
      <c r="E135" s="50"/>
      <c r="F135" s="50"/>
      <c r="G135" s="50"/>
      <c r="H135" s="48"/>
      <c r="I135" s="53"/>
      <c r="J135" s="53"/>
    </row>
    <row r="136" spans="1:10" x14ac:dyDescent="0.35">
      <c r="A136" s="50"/>
      <c r="B136" s="76"/>
      <c r="C136" s="77"/>
      <c r="D136" s="50"/>
      <c r="E136" s="50"/>
      <c r="F136" s="50"/>
      <c r="G136" s="50"/>
      <c r="H136" s="48"/>
      <c r="I136" s="53"/>
      <c r="J136" s="53"/>
    </row>
    <row r="137" spans="1:10" x14ac:dyDescent="0.35">
      <c r="A137" s="50"/>
      <c r="B137" s="76"/>
      <c r="C137" s="77"/>
      <c r="D137" s="50"/>
      <c r="E137" s="50"/>
      <c r="F137" s="50"/>
      <c r="G137" s="50"/>
      <c r="H137" s="48"/>
      <c r="I137" s="53"/>
      <c r="J137" s="53"/>
    </row>
    <row r="138" spans="1:10" x14ac:dyDescent="0.35">
      <c r="A138" s="50"/>
      <c r="B138" s="76"/>
      <c r="C138" s="77"/>
      <c r="D138" s="50"/>
      <c r="E138" s="50"/>
      <c r="F138" s="50"/>
      <c r="G138" s="50"/>
      <c r="H138" s="48"/>
      <c r="I138" s="53"/>
      <c r="J138" s="53"/>
    </row>
    <row r="139" spans="1:10" x14ac:dyDescent="0.35">
      <c r="A139" s="29"/>
      <c r="B139" s="74"/>
      <c r="C139" s="75"/>
      <c r="D139" s="29"/>
      <c r="E139" s="29"/>
      <c r="F139" s="29"/>
      <c r="G139" s="29"/>
      <c r="H139" s="27"/>
      <c r="I139" s="42"/>
      <c r="J139" s="42"/>
    </row>
    <row r="140" spans="1:10" x14ac:dyDescent="0.35">
      <c r="A140" s="29"/>
      <c r="B140" s="74"/>
      <c r="C140" s="75"/>
      <c r="D140" s="29"/>
      <c r="E140" s="29"/>
      <c r="F140" s="29"/>
      <c r="G140" s="29"/>
      <c r="H140" s="27"/>
      <c r="I140" s="42"/>
      <c r="J140" s="42"/>
    </row>
    <row r="141" spans="1:10" x14ac:dyDescent="0.35">
      <c r="A141" s="29"/>
      <c r="B141" s="74"/>
      <c r="C141" s="75"/>
      <c r="D141" s="29"/>
      <c r="E141" s="29"/>
      <c r="F141" s="29"/>
      <c r="G141" s="29"/>
      <c r="H141" s="27"/>
      <c r="I141" s="42"/>
      <c r="J141" s="42"/>
    </row>
    <row r="142" spans="1:10" x14ac:dyDescent="0.35">
      <c r="A142" s="29"/>
      <c r="B142" s="74"/>
      <c r="C142" s="75"/>
      <c r="D142" s="29"/>
      <c r="E142" s="29"/>
      <c r="F142" s="29"/>
      <c r="G142" s="29"/>
      <c r="H142" s="27"/>
      <c r="I142" s="42"/>
      <c r="J142" s="42"/>
    </row>
    <row r="143" spans="1:10" x14ac:dyDescent="0.35">
      <c r="A143" s="29"/>
      <c r="B143" s="74"/>
      <c r="C143" s="75"/>
      <c r="D143" s="29"/>
      <c r="E143" s="29"/>
      <c r="F143" s="29"/>
      <c r="G143" s="29"/>
      <c r="H143" s="27"/>
      <c r="I143" s="42"/>
      <c r="J143" s="42"/>
    </row>
    <row r="144" spans="1:10" x14ac:dyDescent="0.35">
      <c r="A144" s="50"/>
      <c r="B144" s="76"/>
      <c r="C144" s="77"/>
      <c r="D144" s="50"/>
      <c r="E144" s="50"/>
      <c r="F144" s="50"/>
      <c r="G144" s="50"/>
      <c r="H144" s="48"/>
      <c r="I144" s="53"/>
      <c r="J144" s="53"/>
    </row>
    <row r="145" spans="1:10" x14ac:dyDescent="0.35">
      <c r="A145" s="50"/>
      <c r="B145" s="76"/>
      <c r="C145" s="77"/>
      <c r="D145" s="50"/>
      <c r="E145" s="50"/>
      <c r="F145" s="50"/>
      <c r="G145" s="50"/>
      <c r="H145" s="48"/>
      <c r="I145" s="53"/>
      <c r="J145" s="53"/>
    </row>
    <row r="146" spans="1:10" x14ac:dyDescent="0.35">
      <c r="A146" s="50"/>
      <c r="B146" s="76"/>
      <c r="C146" s="77"/>
      <c r="D146" s="50"/>
      <c r="E146" s="50"/>
      <c r="F146" s="50"/>
      <c r="G146" s="50"/>
      <c r="H146" s="48"/>
      <c r="I146" s="53"/>
      <c r="J146" s="53"/>
    </row>
    <row r="147" spans="1:10" x14ac:dyDescent="0.35">
      <c r="A147" s="50"/>
      <c r="B147" s="76"/>
      <c r="C147" s="77"/>
      <c r="D147" s="50"/>
      <c r="E147" s="50"/>
      <c r="F147" s="50"/>
      <c r="G147" s="50"/>
      <c r="H147" s="48"/>
      <c r="I147" s="53"/>
      <c r="J147" s="53"/>
    </row>
    <row r="148" spans="1:10" x14ac:dyDescent="0.35">
      <c r="A148" s="50"/>
      <c r="B148" s="76"/>
      <c r="C148" s="77"/>
      <c r="D148" s="50"/>
      <c r="E148" s="50"/>
      <c r="F148" s="50"/>
      <c r="G148" s="50"/>
      <c r="H148" s="48"/>
      <c r="I148" s="53"/>
      <c r="J148" s="53"/>
    </row>
    <row r="149" spans="1:10" x14ac:dyDescent="0.35">
      <c r="A149" s="29"/>
      <c r="B149" s="74"/>
      <c r="C149" s="75"/>
      <c r="D149" s="29"/>
      <c r="E149" s="29"/>
      <c r="F149" s="29"/>
      <c r="G149" s="29"/>
      <c r="H149" s="27"/>
      <c r="I149" s="42"/>
      <c r="J149" s="42"/>
    </row>
    <row r="150" spans="1:10" x14ac:dyDescent="0.35">
      <c r="A150" s="29"/>
      <c r="B150" s="74"/>
      <c r="C150" s="75"/>
      <c r="D150" s="29"/>
      <c r="E150" s="29"/>
      <c r="F150" s="29"/>
      <c r="G150" s="29"/>
      <c r="H150" s="27"/>
      <c r="I150" s="42"/>
      <c r="J150" s="42"/>
    </row>
    <row r="151" spans="1:10" x14ac:dyDescent="0.35">
      <c r="A151" s="29"/>
      <c r="B151" s="74"/>
      <c r="C151" s="75"/>
      <c r="D151" s="29"/>
      <c r="E151" s="29"/>
      <c r="F151" s="29"/>
      <c r="G151" s="29"/>
      <c r="H151" s="27"/>
      <c r="I151" s="42"/>
      <c r="J151" s="42"/>
    </row>
    <row r="152" spans="1:10" x14ac:dyDescent="0.35">
      <c r="A152" s="29"/>
      <c r="B152" s="74"/>
      <c r="C152" s="75"/>
      <c r="D152" s="29"/>
      <c r="E152" s="29"/>
      <c r="F152" s="29"/>
      <c r="G152" s="29"/>
      <c r="H152" s="27"/>
      <c r="I152" s="42"/>
      <c r="J152" s="42"/>
    </row>
    <row r="153" spans="1:10" x14ac:dyDescent="0.35">
      <c r="A153" s="29"/>
      <c r="B153" s="74"/>
      <c r="C153" s="75"/>
      <c r="D153" s="29"/>
      <c r="E153" s="29"/>
      <c r="F153" s="29"/>
      <c r="G153" s="29"/>
      <c r="H153" s="27"/>
      <c r="I153" s="42"/>
      <c r="J153" s="42"/>
    </row>
    <row r="154" spans="1:10" x14ac:dyDescent="0.35">
      <c r="A154" s="50"/>
      <c r="B154" s="76"/>
      <c r="C154" s="77"/>
      <c r="D154" s="50"/>
      <c r="E154" s="50"/>
      <c r="F154" s="50"/>
      <c r="G154" s="50"/>
      <c r="H154" s="48"/>
      <c r="I154" s="53"/>
      <c r="J154" s="53"/>
    </row>
    <row r="155" spans="1:10" x14ac:dyDescent="0.35">
      <c r="A155" s="50"/>
      <c r="B155" s="76"/>
      <c r="C155" s="77"/>
      <c r="D155" s="50"/>
      <c r="E155" s="50"/>
      <c r="F155" s="50"/>
      <c r="G155" s="50"/>
      <c r="H155" s="48"/>
      <c r="I155" s="53"/>
      <c r="J155" s="53"/>
    </row>
    <row r="156" spans="1:10" x14ac:dyDescent="0.35">
      <c r="A156" s="50"/>
      <c r="B156" s="76"/>
      <c r="C156" s="77"/>
      <c r="D156" s="50"/>
      <c r="E156" s="50"/>
      <c r="F156" s="50"/>
      <c r="G156" s="50"/>
      <c r="H156" s="48"/>
      <c r="I156" s="53"/>
      <c r="J156" s="53"/>
    </row>
    <row r="157" spans="1:10" x14ac:dyDescent="0.35">
      <c r="A157" s="50"/>
      <c r="B157" s="76"/>
      <c r="C157" s="77"/>
      <c r="D157" s="50"/>
      <c r="E157" s="50"/>
      <c r="F157" s="50"/>
      <c r="G157" s="50"/>
      <c r="H157" s="48"/>
      <c r="I157" s="53"/>
      <c r="J157" s="53"/>
    </row>
    <row r="158" spans="1:10" x14ac:dyDescent="0.35">
      <c r="A158" s="50"/>
      <c r="B158" s="76"/>
      <c r="C158" s="77"/>
      <c r="D158" s="50"/>
      <c r="E158" s="50"/>
      <c r="F158" s="50"/>
      <c r="G158" s="50"/>
      <c r="H158" s="48"/>
      <c r="I158" s="53"/>
      <c r="J158" s="53"/>
    </row>
    <row r="159" spans="1:10" x14ac:dyDescent="0.35">
      <c r="A159" s="29"/>
      <c r="B159" s="74"/>
      <c r="C159" s="75"/>
      <c r="D159" s="29"/>
      <c r="E159" s="29"/>
      <c r="F159" s="29"/>
      <c r="G159" s="29"/>
      <c r="H159" s="27"/>
      <c r="I159" s="42"/>
      <c r="J159" s="42"/>
    </row>
    <row r="160" spans="1:10" x14ac:dyDescent="0.35">
      <c r="A160" s="29"/>
      <c r="B160" s="74"/>
      <c r="C160" s="75"/>
      <c r="D160" s="29"/>
      <c r="E160" s="29"/>
      <c r="F160" s="29"/>
      <c r="G160" s="29"/>
      <c r="H160" s="27"/>
      <c r="I160" s="42"/>
      <c r="J160" s="42"/>
    </row>
    <row r="161" spans="1:10" x14ac:dyDescent="0.35">
      <c r="A161" s="29"/>
      <c r="B161" s="74"/>
      <c r="C161" s="75"/>
      <c r="D161" s="29"/>
      <c r="E161" s="29"/>
      <c r="F161" s="29"/>
      <c r="G161" s="29"/>
      <c r="H161" s="27"/>
      <c r="I161" s="42"/>
      <c r="J161" s="42"/>
    </row>
    <row r="162" spans="1:10" x14ac:dyDescent="0.35">
      <c r="A162" s="29"/>
      <c r="B162" s="74"/>
      <c r="C162" s="75"/>
      <c r="D162" s="29"/>
      <c r="E162" s="29"/>
      <c r="F162" s="29"/>
      <c r="G162" s="29"/>
      <c r="H162" s="27"/>
      <c r="I162" s="42"/>
      <c r="J162" s="42"/>
    </row>
    <row r="163" spans="1:10" x14ac:dyDescent="0.35">
      <c r="A163" s="29"/>
      <c r="B163" s="74"/>
      <c r="C163" s="75"/>
      <c r="D163" s="29"/>
      <c r="E163" s="29"/>
      <c r="F163" s="29"/>
      <c r="G163" s="29"/>
      <c r="H163" s="27"/>
      <c r="I163" s="42"/>
      <c r="J163" s="42"/>
    </row>
    <row r="164" spans="1:10" x14ac:dyDescent="0.35">
      <c r="A164" s="50"/>
      <c r="B164" s="76"/>
      <c r="C164" s="77"/>
      <c r="D164" s="50"/>
      <c r="E164" s="50"/>
      <c r="F164" s="50"/>
      <c r="G164" s="50"/>
      <c r="H164" s="48"/>
      <c r="I164" s="53"/>
      <c r="J164" s="53"/>
    </row>
    <row r="165" spans="1:10" x14ac:dyDescent="0.35">
      <c r="A165" s="50"/>
      <c r="B165" s="76"/>
      <c r="C165" s="77"/>
      <c r="D165" s="50"/>
      <c r="E165" s="50"/>
      <c r="F165" s="50"/>
      <c r="G165" s="50"/>
      <c r="H165" s="48"/>
      <c r="I165" s="53"/>
      <c r="J165" s="53"/>
    </row>
    <row r="166" spans="1:10" x14ac:dyDescent="0.35">
      <c r="A166" s="50"/>
      <c r="B166" s="76"/>
      <c r="C166" s="77"/>
      <c r="D166" s="50"/>
      <c r="E166" s="50"/>
      <c r="F166" s="50"/>
      <c r="G166" s="50"/>
      <c r="H166" s="48"/>
      <c r="I166" s="53"/>
      <c r="J166" s="53"/>
    </row>
    <row r="167" spans="1:10" x14ac:dyDescent="0.35">
      <c r="A167" s="50"/>
      <c r="B167" s="76"/>
      <c r="C167" s="77"/>
      <c r="D167" s="50"/>
      <c r="E167" s="50"/>
      <c r="F167" s="50"/>
      <c r="G167" s="50"/>
      <c r="H167" s="48"/>
      <c r="I167" s="53"/>
      <c r="J167" s="53"/>
    </row>
    <row r="168" spans="1:10" x14ac:dyDescent="0.35">
      <c r="A168" s="50"/>
      <c r="B168" s="76"/>
      <c r="C168" s="77"/>
      <c r="D168" s="50"/>
      <c r="E168" s="50"/>
      <c r="F168" s="50"/>
      <c r="G168" s="50"/>
      <c r="H168" s="48"/>
      <c r="I168" s="53"/>
      <c r="J168" s="53"/>
    </row>
    <row r="169" spans="1:10" x14ac:dyDescent="0.35">
      <c r="A169" s="29"/>
      <c r="B169" s="74"/>
      <c r="C169" s="75"/>
      <c r="D169" s="29"/>
      <c r="E169" s="29"/>
      <c r="F169" s="29"/>
      <c r="G169" s="29"/>
      <c r="H169" s="27"/>
      <c r="I169" s="42"/>
      <c r="J169" s="42"/>
    </row>
    <row r="170" spans="1:10" x14ac:dyDescent="0.35">
      <c r="A170" s="29"/>
      <c r="B170" s="74"/>
      <c r="C170" s="75"/>
      <c r="D170" s="29"/>
      <c r="E170" s="29"/>
      <c r="F170" s="29"/>
      <c r="G170" s="29"/>
      <c r="H170" s="27"/>
      <c r="I170" s="42"/>
      <c r="J170" s="42"/>
    </row>
    <row r="171" spans="1:10" x14ac:dyDescent="0.35">
      <c r="A171" s="29"/>
      <c r="B171" s="74"/>
      <c r="C171" s="75"/>
      <c r="D171" s="29"/>
      <c r="E171" s="29"/>
      <c r="F171" s="29"/>
      <c r="G171" s="29"/>
      <c r="H171" s="27"/>
      <c r="I171" s="42"/>
      <c r="J171" s="42"/>
    </row>
    <row r="172" spans="1:10" x14ac:dyDescent="0.35">
      <c r="A172" s="29"/>
      <c r="B172" s="74"/>
      <c r="C172" s="75"/>
      <c r="D172" s="29"/>
      <c r="E172" s="29"/>
      <c r="F172" s="29"/>
      <c r="G172" s="29"/>
      <c r="H172" s="27"/>
      <c r="I172" s="42"/>
      <c r="J172" s="42"/>
    </row>
    <row r="173" spans="1:10" x14ac:dyDescent="0.35">
      <c r="A173" s="29"/>
      <c r="B173" s="74"/>
      <c r="C173" s="75"/>
      <c r="D173" s="29"/>
      <c r="E173" s="29"/>
      <c r="F173" s="29"/>
      <c r="G173" s="29"/>
      <c r="H173" s="27"/>
      <c r="I173" s="42"/>
      <c r="J173" s="42"/>
    </row>
    <row r="174" spans="1:10" x14ac:dyDescent="0.35">
      <c r="A174" s="50"/>
      <c r="B174" s="76"/>
      <c r="C174" s="77"/>
      <c r="D174" s="50"/>
      <c r="E174" s="50"/>
      <c r="F174" s="50"/>
      <c r="G174" s="50"/>
      <c r="H174" s="48"/>
      <c r="I174" s="53"/>
      <c r="J174" s="53"/>
    </row>
    <row r="175" spans="1:10" x14ac:dyDescent="0.35">
      <c r="A175" s="50"/>
      <c r="B175" s="76"/>
      <c r="C175" s="77"/>
      <c r="D175" s="50"/>
      <c r="E175" s="50"/>
      <c r="F175" s="50"/>
      <c r="G175" s="50"/>
      <c r="H175" s="48"/>
      <c r="I175" s="53"/>
      <c r="J175" s="53"/>
    </row>
    <row r="176" spans="1:10" x14ac:dyDescent="0.35">
      <c r="A176" s="50"/>
      <c r="B176" s="76"/>
      <c r="C176" s="77"/>
      <c r="D176" s="50"/>
      <c r="E176" s="50"/>
      <c r="F176" s="50"/>
      <c r="G176" s="50"/>
      <c r="H176" s="48"/>
      <c r="I176" s="53"/>
      <c r="J176" s="53"/>
    </row>
    <row r="177" spans="1:10" x14ac:dyDescent="0.35">
      <c r="A177" s="50"/>
      <c r="B177" s="76"/>
      <c r="C177" s="77"/>
      <c r="D177" s="50"/>
      <c r="E177" s="50"/>
      <c r="F177" s="50"/>
      <c r="G177" s="50"/>
      <c r="H177" s="48"/>
      <c r="I177" s="53"/>
      <c r="J177" s="53"/>
    </row>
    <row r="178" spans="1:10" x14ac:dyDescent="0.35">
      <c r="A178" s="50"/>
      <c r="B178" s="76"/>
      <c r="C178" s="77"/>
      <c r="D178" s="50"/>
      <c r="E178" s="50"/>
      <c r="F178" s="50"/>
      <c r="G178" s="50"/>
      <c r="H178" s="48"/>
      <c r="I178" s="53"/>
      <c r="J178" s="53"/>
    </row>
    <row r="179" spans="1:10" x14ac:dyDescent="0.35">
      <c r="A179" s="29"/>
      <c r="B179" s="74"/>
      <c r="C179" s="75"/>
      <c r="D179" s="29"/>
      <c r="E179" s="29"/>
      <c r="F179" s="29"/>
      <c r="G179" s="29"/>
      <c r="H179" s="27"/>
      <c r="I179" s="42"/>
      <c r="J179" s="42"/>
    </row>
    <row r="180" spans="1:10" x14ac:dyDescent="0.35">
      <c r="A180" s="29"/>
      <c r="B180" s="74"/>
      <c r="C180" s="75"/>
      <c r="D180" s="29"/>
      <c r="E180" s="29"/>
      <c r="F180" s="29"/>
      <c r="G180" s="29"/>
      <c r="H180" s="27"/>
      <c r="I180" s="42"/>
      <c r="J180" s="42"/>
    </row>
    <row r="181" spans="1:10" x14ac:dyDescent="0.35">
      <c r="A181" s="29"/>
      <c r="B181" s="74"/>
      <c r="C181" s="75"/>
      <c r="D181" s="29"/>
      <c r="E181" s="29"/>
      <c r="F181" s="29"/>
      <c r="G181" s="29"/>
      <c r="H181" s="27"/>
      <c r="I181" s="42"/>
      <c r="J181" s="42"/>
    </row>
    <row r="182" spans="1:10" x14ac:dyDescent="0.35">
      <c r="A182" s="29"/>
      <c r="B182" s="74"/>
      <c r="C182" s="75"/>
      <c r="D182" s="29"/>
      <c r="E182" s="29"/>
      <c r="F182" s="29"/>
      <c r="G182" s="29"/>
      <c r="H182" s="27"/>
      <c r="I182" s="42"/>
      <c r="J182" s="42"/>
    </row>
    <row r="183" spans="1:10" x14ac:dyDescent="0.35">
      <c r="A183" s="29"/>
      <c r="B183" s="74"/>
      <c r="C183" s="75"/>
      <c r="D183" s="29"/>
      <c r="E183" s="29"/>
      <c r="F183" s="29"/>
      <c r="G183" s="29"/>
      <c r="H183" s="27"/>
      <c r="I183" s="42"/>
      <c r="J183" s="42"/>
    </row>
    <row r="184" spans="1:10" x14ac:dyDescent="0.35">
      <c r="A184" s="50"/>
      <c r="B184" s="76"/>
      <c r="C184" s="77"/>
      <c r="D184" s="50"/>
      <c r="E184" s="50"/>
      <c r="F184" s="50"/>
      <c r="G184" s="50"/>
      <c r="H184" s="48"/>
      <c r="I184" s="53"/>
      <c r="J184" s="53"/>
    </row>
    <row r="185" spans="1:10" x14ac:dyDescent="0.35">
      <c r="A185" s="50"/>
      <c r="B185" s="76"/>
      <c r="C185" s="77"/>
      <c r="D185" s="50"/>
      <c r="E185" s="50"/>
      <c r="F185" s="50"/>
      <c r="G185" s="50"/>
      <c r="H185" s="48"/>
      <c r="I185" s="53"/>
      <c r="J185" s="53"/>
    </row>
    <row r="186" spans="1:10" x14ac:dyDescent="0.35">
      <c r="A186" s="50"/>
      <c r="B186" s="76"/>
      <c r="C186" s="77"/>
      <c r="D186" s="50"/>
      <c r="E186" s="50"/>
      <c r="F186" s="50"/>
      <c r="G186" s="50"/>
      <c r="H186" s="48"/>
      <c r="I186" s="53"/>
      <c r="J186" s="53"/>
    </row>
    <row r="187" spans="1:10" x14ac:dyDescent="0.35">
      <c r="A187" s="50"/>
      <c r="B187" s="76"/>
      <c r="C187" s="77"/>
      <c r="D187" s="50"/>
      <c r="E187" s="50"/>
      <c r="F187" s="50"/>
      <c r="G187" s="50"/>
      <c r="H187" s="48"/>
      <c r="I187" s="53"/>
      <c r="J187" s="53"/>
    </row>
    <row r="188" spans="1:10" x14ac:dyDescent="0.35">
      <c r="A188" s="50"/>
      <c r="B188" s="76"/>
      <c r="C188" s="77"/>
      <c r="D188" s="50"/>
      <c r="E188" s="50"/>
      <c r="F188" s="50"/>
      <c r="G188" s="50"/>
      <c r="H188" s="48"/>
      <c r="I188" s="53"/>
      <c r="J188" s="53"/>
    </row>
    <row r="189" spans="1:10" x14ac:dyDescent="0.35">
      <c r="A189" s="29"/>
      <c r="B189" s="74"/>
      <c r="C189" s="75"/>
      <c r="D189" s="29"/>
      <c r="E189" s="29"/>
      <c r="F189" s="29"/>
      <c r="G189" s="29"/>
      <c r="H189" s="27"/>
      <c r="I189" s="42"/>
      <c r="J189" s="42"/>
    </row>
    <row r="190" spans="1:10" x14ac:dyDescent="0.35">
      <c r="A190" s="29"/>
      <c r="B190" s="74"/>
      <c r="C190" s="75"/>
      <c r="D190" s="29"/>
      <c r="E190" s="29"/>
      <c r="F190" s="29"/>
      <c r="G190" s="29"/>
      <c r="H190" s="27"/>
      <c r="I190" s="42"/>
      <c r="J190" s="42"/>
    </row>
    <row r="191" spans="1:10" x14ac:dyDescent="0.35">
      <c r="A191" s="29"/>
      <c r="B191" s="74"/>
      <c r="C191" s="75"/>
      <c r="D191" s="29"/>
      <c r="E191" s="29"/>
      <c r="F191" s="29"/>
      <c r="G191" s="29"/>
      <c r="H191" s="27"/>
      <c r="I191" s="42"/>
      <c r="J191" s="42"/>
    </row>
    <row r="192" spans="1:10" x14ac:dyDescent="0.35">
      <c r="A192" s="29"/>
      <c r="B192" s="74"/>
      <c r="C192" s="75"/>
      <c r="D192" s="29"/>
      <c r="E192" s="29"/>
      <c r="F192" s="29"/>
      <c r="G192" s="29"/>
      <c r="H192" s="27"/>
      <c r="I192" s="42"/>
      <c r="J192" s="42"/>
    </row>
    <row r="193" spans="1:10" x14ac:dyDescent="0.35">
      <c r="A193" s="29"/>
      <c r="B193" s="74"/>
      <c r="C193" s="75"/>
      <c r="D193" s="29"/>
      <c r="E193" s="29"/>
      <c r="F193" s="29"/>
      <c r="G193" s="29"/>
      <c r="H193" s="27"/>
      <c r="I193" s="42"/>
      <c r="J193" s="42"/>
    </row>
    <row r="194" spans="1:10" x14ac:dyDescent="0.35">
      <c r="A194" s="50"/>
      <c r="B194" s="76"/>
      <c r="C194" s="77"/>
      <c r="D194" s="50"/>
      <c r="E194" s="50"/>
      <c r="F194" s="50"/>
      <c r="G194" s="50"/>
      <c r="H194" s="48"/>
      <c r="I194" s="53"/>
      <c r="J194" s="53"/>
    </row>
    <row r="195" spans="1:10" x14ac:dyDescent="0.35">
      <c r="A195" s="50"/>
      <c r="B195" s="76"/>
      <c r="C195" s="77"/>
      <c r="D195" s="50"/>
      <c r="E195" s="50"/>
      <c r="F195" s="50"/>
      <c r="G195" s="50"/>
      <c r="H195" s="48"/>
      <c r="I195" s="53"/>
      <c r="J195" s="53"/>
    </row>
    <row r="196" spans="1:10" x14ac:dyDescent="0.35">
      <c r="A196" s="50"/>
      <c r="B196" s="76"/>
      <c r="C196" s="77"/>
      <c r="D196" s="50"/>
      <c r="E196" s="50"/>
      <c r="F196" s="50"/>
      <c r="G196" s="50"/>
      <c r="H196" s="48"/>
      <c r="I196" s="53"/>
      <c r="J196" s="53"/>
    </row>
    <row r="197" spans="1:10" x14ac:dyDescent="0.35">
      <c r="A197" s="50"/>
      <c r="B197" s="76"/>
      <c r="C197" s="77"/>
      <c r="D197" s="50"/>
      <c r="E197" s="50"/>
      <c r="F197" s="50"/>
      <c r="G197" s="50"/>
      <c r="H197" s="48"/>
      <c r="I197" s="53"/>
      <c r="J197" s="53"/>
    </row>
    <row r="198" spans="1:10" x14ac:dyDescent="0.35">
      <c r="A198" s="50"/>
      <c r="B198" s="76"/>
      <c r="C198" s="77"/>
      <c r="D198" s="50"/>
      <c r="E198" s="50"/>
      <c r="F198" s="50"/>
      <c r="G198" s="50"/>
      <c r="H198" s="48"/>
      <c r="I198" s="53"/>
      <c r="J198" s="53"/>
    </row>
    <row r="199" spans="1:10" x14ac:dyDescent="0.35">
      <c r="A199" s="29"/>
      <c r="B199" s="74"/>
      <c r="C199" s="75"/>
      <c r="D199" s="29"/>
      <c r="E199" s="29"/>
      <c r="F199" s="29"/>
      <c r="G199" s="29"/>
      <c r="H199" s="27"/>
      <c r="I199" s="42"/>
      <c r="J199" s="42"/>
    </row>
    <row r="200" spans="1:10" x14ac:dyDescent="0.35">
      <c r="A200" s="29"/>
      <c r="B200" s="74"/>
      <c r="C200" s="75"/>
      <c r="D200" s="29"/>
      <c r="E200" s="29"/>
      <c r="F200" s="29"/>
      <c r="G200" s="29"/>
      <c r="H200" s="27"/>
      <c r="I200" s="42"/>
      <c r="J200" s="42"/>
    </row>
    <row r="201" spans="1:10" x14ac:dyDescent="0.35">
      <c r="A201" s="29"/>
      <c r="B201" s="74"/>
      <c r="C201" s="75"/>
      <c r="D201" s="29"/>
      <c r="E201" s="29"/>
      <c r="F201" s="29"/>
      <c r="G201" s="29"/>
      <c r="H201" s="27"/>
      <c r="I201" s="42"/>
      <c r="J201" s="42"/>
    </row>
    <row r="202" spans="1:10" x14ac:dyDescent="0.35">
      <c r="A202" s="29"/>
      <c r="B202" s="74"/>
      <c r="C202" s="75"/>
      <c r="D202" s="29"/>
      <c r="E202" s="29"/>
      <c r="F202" s="29"/>
      <c r="G202" s="29"/>
      <c r="H202" s="27"/>
      <c r="I202" s="42"/>
      <c r="J202" s="42"/>
    </row>
    <row r="203" spans="1:10" x14ac:dyDescent="0.35">
      <c r="A203" s="29"/>
      <c r="B203" s="74"/>
      <c r="C203" s="75"/>
      <c r="D203" s="29"/>
      <c r="E203" s="29"/>
      <c r="F203" s="29"/>
      <c r="G203" s="29"/>
      <c r="H203" s="27"/>
      <c r="I203" s="42"/>
      <c r="J203" s="42"/>
    </row>
    <row r="204" spans="1:10" x14ac:dyDescent="0.35">
      <c r="A204" s="29"/>
      <c r="B204" s="74"/>
      <c r="C204" s="75"/>
      <c r="D204" s="29"/>
      <c r="E204" s="29"/>
      <c r="F204" s="29"/>
      <c r="G204" s="29"/>
      <c r="H204" s="27"/>
      <c r="I204" s="42"/>
      <c r="J204" s="42"/>
    </row>
    <row r="205" spans="1:10" x14ac:dyDescent="0.35">
      <c r="A205" s="29"/>
      <c r="B205" s="74"/>
      <c r="C205" s="75"/>
      <c r="D205" s="29"/>
      <c r="E205" s="29"/>
      <c r="F205" s="29"/>
      <c r="G205" s="29"/>
      <c r="H205" s="27"/>
      <c r="I205" s="42"/>
      <c r="J205" s="42"/>
    </row>
    <row r="206" spans="1:10" x14ac:dyDescent="0.35">
      <c r="A206" s="29"/>
      <c r="B206" s="74"/>
      <c r="C206" s="75"/>
      <c r="D206" s="29"/>
      <c r="E206" s="29"/>
      <c r="F206" s="29"/>
      <c r="G206" s="29"/>
      <c r="H206" s="27"/>
      <c r="I206" s="42"/>
      <c r="J206" s="42"/>
    </row>
    <row r="207" spans="1:10" x14ac:dyDescent="0.35">
      <c r="A207" s="29"/>
      <c r="B207" s="74"/>
      <c r="C207" s="75"/>
      <c r="D207" s="29"/>
      <c r="E207" s="29"/>
      <c r="F207" s="29"/>
      <c r="G207" s="29"/>
      <c r="H207" s="27"/>
      <c r="I207" s="42"/>
      <c r="J207" s="42"/>
    </row>
    <row r="208" spans="1:10" x14ac:dyDescent="0.35">
      <c r="A208" s="29"/>
      <c r="B208" s="74"/>
      <c r="C208" s="75"/>
      <c r="D208" s="29"/>
      <c r="E208" s="29"/>
      <c r="F208" s="29"/>
      <c r="G208" s="29"/>
      <c r="H208" s="27"/>
      <c r="I208" s="42"/>
      <c r="J208" s="42"/>
    </row>
    <row r="209" spans="1:10" x14ac:dyDescent="0.35">
      <c r="A209" s="29"/>
      <c r="B209" s="74"/>
      <c r="C209" s="75"/>
      <c r="D209" s="29"/>
      <c r="E209" s="29"/>
      <c r="F209" s="29"/>
      <c r="G209" s="29"/>
      <c r="H209" s="27"/>
      <c r="I209" s="42"/>
      <c r="J209" s="42"/>
    </row>
    <row r="210" spans="1:10" x14ac:dyDescent="0.35">
      <c r="A210" s="29"/>
      <c r="B210" s="74"/>
      <c r="C210" s="75"/>
      <c r="D210" s="29"/>
      <c r="E210" s="29"/>
      <c r="F210" s="29"/>
      <c r="G210" s="29"/>
      <c r="H210" s="27"/>
      <c r="I210" s="42"/>
      <c r="J210" s="42"/>
    </row>
    <row r="211" spans="1:10" x14ac:dyDescent="0.35">
      <c r="A211" s="29"/>
      <c r="B211" s="74"/>
      <c r="C211" s="75"/>
      <c r="D211" s="29"/>
      <c r="E211" s="29"/>
      <c r="F211" s="29"/>
      <c r="G211" s="29"/>
      <c r="H211" s="27"/>
      <c r="I211" s="42"/>
      <c r="J211" s="42"/>
    </row>
    <row r="212" spans="1:10" x14ac:dyDescent="0.35">
      <c r="A212" s="29"/>
      <c r="B212" s="74"/>
      <c r="C212" s="75"/>
      <c r="D212" s="29"/>
      <c r="E212" s="29"/>
      <c r="F212" s="29"/>
      <c r="G212" s="29"/>
      <c r="H212" s="27"/>
      <c r="I212" s="42"/>
      <c r="J212" s="42"/>
    </row>
    <row r="213" spans="1:10" x14ac:dyDescent="0.35">
      <c r="A213" s="29"/>
      <c r="B213" s="74"/>
      <c r="C213" s="75"/>
      <c r="D213" s="29"/>
      <c r="E213" s="29"/>
      <c r="F213" s="29"/>
      <c r="G213" s="29"/>
      <c r="H213" s="27"/>
      <c r="I213" s="42"/>
      <c r="J213" s="42"/>
    </row>
    <row r="214" spans="1:10" x14ac:dyDescent="0.35">
      <c r="A214" s="29"/>
      <c r="B214" s="74"/>
      <c r="C214" s="75"/>
      <c r="D214" s="29"/>
      <c r="E214" s="29"/>
      <c r="F214" s="29"/>
      <c r="G214" s="29"/>
      <c r="H214" s="27"/>
      <c r="I214" s="42"/>
      <c r="J214" s="42"/>
    </row>
    <row r="215" spans="1:10" x14ac:dyDescent="0.35">
      <c r="A215" s="29"/>
      <c r="B215" s="74"/>
      <c r="C215" s="75"/>
      <c r="D215" s="29"/>
      <c r="E215" s="29"/>
      <c r="F215" s="29"/>
      <c r="G215" s="29"/>
      <c r="H215" s="27"/>
      <c r="I215" s="42"/>
      <c r="J215" s="42"/>
    </row>
    <row r="216" spans="1:10" x14ac:dyDescent="0.35">
      <c r="A216" s="29"/>
      <c r="B216" s="74"/>
      <c r="C216" s="75"/>
      <c r="D216" s="29"/>
      <c r="E216" s="29"/>
      <c r="F216" s="29"/>
      <c r="G216" s="29"/>
      <c r="H216" s="27"/>
      <c r="I216" s="42"/>
      <c r="J216" s="42"/>
    </row>
    <row r="217" spans="1:10" x14ac:dyDescent="0.35">
      <c r="A217" s="29"/>
      <c r="B217" s="74"/>
      <c r="C217" s="75"/>
      <c r="D217" s="29"/>
      <c r="E217" s="29"/>
      <c r="F217" s="29"/>
      <c r="G217" s="29"/>
      <c r="H217" s="27"/>
      <c r="I217" s="42"/>
      <c r="J217" s="42"/>
    </row>
    <row r="218" spans="1:10" x14ac:dyDescent="0.35">
      <c r="A218" s="29"/>
      <c r="B218" s="74"/>
      <c r="C218" s="75"/>
      <c r="D218" s="29"/>
      <c r="E218" s="29"/>
      <c r="F218" s="29"/>
      <c r="G218" s="29"/>
      <c r="H218" s="27"/>
      <c r="I218" s="42"/>
      <c r="J218" s="42"/>
    </row>
    <row r="219" spans="1:10" x14ac:dyDescent="0.35">
      <c r="A219" s="29"/>
      <c r="B219" s="74"/>
      <c r="C219" s="75"/>
      <c r="D219" s="29"/>
      <c r="E219" s="29"/>
      <c r="F219" s="29"/>
      <c r="G219" s="29"/>
      <c r="H219" s="27"/>
      <c r="I219" s="42"/>
      <c r="J219" s="42"/>
    </row>
    <row r="220" spans="1:10" x14ac:dyDescent="0.35">
      <c r="A220" s="29"/>
      <c r="B220" s="74"/>
      <c r="C220" s="75"/>
      <c r="D220" s="29"/>
      <c r="E220" s="29"/>
      <c r="F220" s="29"/>
      <c r="G220" s="29"/>
      <c r="H220" s="27"/>
      <c r="I220" s="42"/>
      <c r="J220" s="42"/>
    </row>
    <row r="221" spans="1:10" x14ac:dyDescent="0.35">
      <c r="A221" s="29"/>
      <c r="B221" s="74"/>
      <c r="C221" s="75"/>
      <c r="D221" s="29"/>
      <c r="E221" s="29"/>
      <c r="F221" s="29"/>
      <c r="G221" s="29"/>
      <c r="H221" s="27"/>
      <c r="I221" s="42"/>
      <c r="J221" s="42"/>
    </row>
    <row r="222" spans="1:10" x14ac:dyDescent="0.35">
      <c r="A222" s="29"/>
      <c r="B222" s="74"/>
      <c r="C222" s="75"/>
      <c r="D222" s="29"/>
      <c r="E222" s="29"/>
      <c r="F222" s="29"/>
      <c r="G222" s="29"/>
      <c r="H222" s="27"/>
      <c r="I222" s="42"/>
      <c r="J222" s="42"/>
    </row>
    <row r="223" spans="1:10" x14ac:dyDescent="0.35">
      <c r="A223" s="29"/>
      <c r="B223" s="74"/>
      <c r="C223" s="75"/>
      <c r="D223" s="29"/>
      <c r="E223" s="29"/>
      <c r="F223" s="29"/>
      <c r="G223" s="29"/>
      <c r="H223" s="27"/>
      <c r="I223" s="42"/>
      <c r="J223" s="42"/>
    </row>
    <row r="224" spans="1:10" x14ac:dyDescent="0.35">
      <c r="A224" s="29"/>
      <c r="B224" s="74"/>
      <c r="C224" s="75"/>
      <c r="D224" s="29"/>
      <c r="E224" s="29"/>
      <c r="F224" s="29"/>
      <c r="G224" s="29"/>
      <c r="H224" s="27"/>
      <c r="I224" s="42"/>
      <c r="J224" s="42"/>
    </row>
    <row r="225" spans="1:10" x14ac:dyDescent="0.35">
      <c r="A225" s="29"/>
      <c r="B225" s="74"/>
      <c r="C225" s="75"/>
      <c r="D225" s="29"/>
      <c r="E225" s="29"/>
      <c r="F225" s="29"/>
      <c r="G225" s="29"/>
      <c r="H225" s="27"/>
      <c r="I225" s="42"/>
      <c r="J225" s="42"/>
    </row>
    <row r="226" spans="1:10" x14ac:dyDescent="0.35">
      <c r="A226" s="29"/>
      <c r="B226" s="74"/>
      <c r="C226" s="75"/>
      <c r="D226" s="29"/>
      <c r="E226" s="29"/>
      <c r="F226" s="29"/>
      <c r="G226" s="29"/>
      <c r="H226" s="27"/>
      <c r="I226" s="42"/>
      <c r="J226" s="42"/>
    </row>
    <row r="227" spans="1:10" x14ac:dyDescent="0.35">
      <c r="A227" s="29"/>
      <c r="B227" s="74"/>
      <c r="C227" s="75"/>
      <c r="D227" s="29"/>
      <c r="E227" s="29"/>
      <c r="F227" s="29"/>
      <c r="G227" s="29"/>
      <c r="H227" s="27"/>
      <c r="I227" s="42"/>
      <c r="J227" s="42"/>
    </row>
    <row r="228" spans="1:10" x14ac:dyDescent="0.35">
      <c r="A228" s="29"/>
      <c r="B228" s="74"/>
      <c r="C228" s="75"/>
      <c r="D228" s="29"/>
      <c r="E228" s="29"/>
      <c r="F228" s="29"/>
      <c r="G228" s="29"/>
      <c r="H228" s="27"/>
      <c r="I228" s="42"/>
      <c r="J228" s="42"/>
    </row>
    <row r="229" spans="1:10" x14ac:dyDescent="0.35">
      <c r="A229" s="29"/>
      <c r="B229" s="74"/>
      <c r="C229" s="75"/>
      <c r="D229" s="29"/>
      <c r="E229" s="29"/>
      <c r="F229" s="29"/>
      <c r="G229" s="29"/>
      <c r="H229" s="27"/>
      <c r="I229" s="42"/>
      <c r="J229" s="42"/>
    </row>
    <row r="230" spans="1:10" x14ac:dyDescent="0.35">
      <c r="A230" s="29"/>
      <c r="B230" s="74"/>
      <c r="C230" s="75"/>
      <c r="D230" s="29"/>
      <c r="E230" s="29"/>
      <c r="F230" s="29"/>
      <c r="G230" s="29"/>
      <c r="H230" s="27"/>
      <c r="I230" s="42"/>
      <c r="J230" s="42"/>
    </row>
    <row r="231" spans="1:10" x14ac:dyDescent="0.35">
      <c r="A231" s="29"/>
      <c r="B231" s="74"/>
      <c r="C231" s="75"/>
      <c r="D231" s="29"/>
      <c r="E231" s="29"/>
      <c r="F231" s="29"/>
      <c r="G231" s="29"/>
      <c r="H231" s="27"/>
      <c r="I231" s="42"/>
      <c r="J231" s="42"/>
    </row>
    <row r="232" spans="1:10" x14ac:dyDescent="0.35">
      <c r="A232" s="29"/>
      <c r="B232" s="74"/>
      <c r="C232" s="75"/>
      <c r="D232" s="29"/>
      <c r="E232" s="29"/>
      <c r="F232" s="29"/>
      <c r="G232" s="29"/>
      <c r="H232" s="27"/>
      <c r="I232" s="42"/>
      <c r="J232" s="42"/>
    </row>
    <row r="233" spans="1:10" x14ac:dyDescent="0.35">
      <c r="A233" s="29"/>
      <c r="B233" s="74"/>
      <c r="C233" s="75"/>
      <c r="D233" s="29"/>
      <c r="E233" s="29"/>
      <c r="F233" s="29"/>
      <c r="G233" s="29"/>
      <c r="H233" s="27"/>
      <c r="I233" s="42"/>
      <c r="J233" s="42"/>
    </row>
    <row r="234" spans="1:10" x14ac:dyDescent="0.35">
      <c r="A234" s="29"/>
      <c r="B234" s="74"/>
      <c r="C234" s="75"/>
      <c r="D234" s="29"/>
      <c r="E234" s="29"/>
      <c r="F234" s="29"/>
      <c r="G234" s="29"/>
      <c r="H234" s="27"/>
      <c r="I234" s="42"/>
      <c r="J234" s="42"/>
    </row>
    <row r="235" spans="1:10" x14ac:dyDescent="0.35">
      <c r="A235" s="29"/>
      <c r="B235" s="74"/>
      <c r="C235" s="75"/>
      <c r="D235" s="29"/>
      <c r="E235" s="29"/>
      <c r="F235" s="29"/>
      <c r="G235" s="29"/>
      <c r="H235" s="27"/>
      <c r="I235" s="42"/>
      <c r="J235" s="42"/>
    </row>
    <row r="236" spans="1:10" x14ac:dyDescent="0.35">
      <c r="A236" s="29"/>
      <c r="B236" s="74"/>
      <c r="C236" s="75"/>
      <c r="D236" s="29"/>
      <c r="E236" s="29"/>
      <c r="F236" s="29"/>
      <c r="G236" s="29"/>
      <c r="H236" s="27"/>
      <c r="I236" s="42"/>
      <c r="J236" s="42"/>
    </row>
    <row r="237" spans="1:10" x14ac:dyDescent="0.35">
      <c r="A237" s="29"/>
      <c r="B237" s="74"/>
      <c r="C237" s="75"/>
      <c r="D237" s="29"/>
      <c r="E237" s="29"/>
      <c r="F237" s="29"/>
      <c r="G237" s="29"/>
      <c r="H237" s="27"/>
      <c r="I237" s="42"/>
      <c r="J237" s="42"/>
    </row>
    <row r="238" spans="1:10" x14ac:dyDescent="0.35">
      <c r="A238" s="29"/>
      <c r="B238" s="74"/>
      <c r="C238" s="75"/>
      <c r="D238" s="29"/>
      <c r="E238" s="29"/>
      <c r="F238" s="29"/>
      <c r="G238" s="29"/>
      <c r="H238" s="27"/>
      <c r="I238" s="42"/>
      <c r="J238" s="42"/>
    </row>
    <row r="239" spans="1:10" x14ac:dyDescent="0.35">
      <c r="A239" s="29"/>
      <c r="B239" s="74"/>
      <c r="C239" s="75"/>
      <c r="D239" s="29"/>
      <c r="E239" s="29"/>
      <c r="F239" s="29"/>
      <c r="G239" s="29"/>
      <c r="H239" s="27"/>
      <c r="I239" s="42"/>
      <c r="J239" s="42"/>
    </row>
    <row r="240" spans="1:10" x14ac:dyDescent="0.35">
      <c r="A240" s="29"/>
      <c r="B240" s="74"/>
      <c r="C240" s="75"/>
      <c r="D240" s="29"/>
      <c r="E240" s="29"/>
      <c r="F240" s="29"/>
      <c r="G240" s="29"/>
      <c r="H240" s="27"/>
      <c r="I240" s="42"/>
      <c r="J240" s="42"/>
    </row>
    <row r="241" spans="1:10" x14ac:dyDescent="0.35">
      <c r="A241" s="29"/>
      <c r="B241" s="74"/>
      <c r="C241" s="75"/>
      <c r="D241" s="29"/>
      <c r="E241" s="29"/>
      <c r="F241" s="29"/>
      <c r="G241" s="29"/>
      <c r="H241" s="27"/>
      <c r="I241" s="42"/>
      <c r="J241" s="42"/>
    </row>
    <row r="242" spans="1:10" x14ac:dyDescent="0.35">
      <c r="A242" s="29"/>
      <c r="B242" s="74"/>
      <c r="C242" s="75"/>
      <c r="D242" s="29"/>
      <c r="E242" s="29"/>
      <c r="F242" s="29"/>
      <c r="G242" s="29"/>
      <c r="H242" s="27"/>
      <c r="I242" s="42"/>
      <c r="J242" s="42"/>
    </row>
    <row r="243" spans="1:10" x14ac:dyDescent="0.35">
      <c r="A243" s="29"/>
      <c r="B243" s="74"/>
      <c r="C243" s="75"/>
      <c r="D243" s="29"/>
      <c r="E243" s="29"/>
      <c r="F243" s="29"/>
      <c r="G243" s="29"/>
      <c r="H243" s="27"/>
      <c r="I243" s="42"/>
      <c r="J243" s="42"/>
    </row>
    <row r="244" spans="1:10" x14ac:dyDescent="0.35">
      <c r="A244" s="29"/>
      <c r="B244" s="74"/>
      <c r="C244" s="75"/>
      <c r="D244" s="29"/>
      <c r="E244" s="29"/>
      <c r="F244" s="29"/>
      <c r="G244" s="29"/>
      <c r="H244" s="27"/>
      <c r="I244" s="42"/>
      <c r="J244" s="42"/>
    </row>
    <row r="245" spans="1:10" x14ac:dyDescent="0.35">
      <c r="A245" s="29"/>
      <c r="B245" s="74"/>
      <c r="C245" s="75"/>
      <c r="D245" s="29"/>
      <c r="E245" s="29"/>
      <c r="F245" s="29"/>
      <c r="G245" s="29"/>
      <c r="H245" s="27"/>
      <c r="I245" s="42"/>
      <c r="J245" s="42"/>
    </row>
    <row r="246" spans="1:10" x14ac:dyDescent="0.35">
      <c r="A246" s="29"/>
      <c r="B246" s="74"/>
      <c r="C246" s="75"/>
      <c r="D246" s="29"/>
      <c r="E246" s="29"/>
      <c r="F246" s="29"/>
      <c r="G246" s="29"/>
      <c r="H246" s="27"/>
      <c r="I246" s="42"/>
      <c r="J246" s="42"/>
    </row>
    <row r="247" spans="1:10" x14ac:dyDescent="0.35">
      <c r="A247" s="29"/>
      <c r="B247" s="74"/>
      <c r="C247" s="75"/>
      <c r="D247" s="29"/>
      <c r="E247" s="29"/>
      <c r="F247" s="29"/>
      <c r="G247" s="29"/>
      <c r="H247" s="27"/>
      <c r="I247" s="42"/>
      <c r="J247" s="42"/>
    </row>
    <row r="248" spans="1:10" x14ac:dyDescent="0.35">
      <c r="A248" s="29"/>
      <c r="B248" s="74"/>
      <c r="C248" s="75"/>
      <c r="D248" s="29"/>
      <c r="E248" s="29"/>
      <c r="F248" s="29"/>
      <c r="G248" s="29"/>
      <c r="H248" s="27"/>
      <c r="I248" s="42"/>
      <c r="J248" s="42"/>
    </row>
    <row r="249" spans="1:10" x14ac:dyDescent="0.35">
      <c r="A249" s="29"/>
      <c r="B249" s="74"/>
      <c r="C249" s="75"/>
      <c r="D249" s="29"/>
      <c r="E249" s="29"/>
      <c r="F249" s="29"/>
      <c r="G249" s="29"/>
      <c r="H249" s="27"/>
      <c r="I249" s="42"/>
      <c r="J249" s="42"/>
    </row>
    <row r="250" spans="1:10" x14ac:dyDescent="0.35">
      <c r="A250" s="29"/>
      <c r="B250" s="74"/>
      <c r="C250" s="75"/>
      <c r="D250" s="29"/>
      <c r="E250" s="29"/>
      <c r="F250" s="29"/>
      <c r="G250" s="29"/>
      <c r="H250" s="27"/>
      <c r="I250" s="42"/>
      <c r="J250" s="42"/>
    </row>
    <row r="251" spans="1:10" x14ac:dyDescent="0.35">
      <c r="A251" s="29"/>
      <c r="B251" s="74"/>
      <c r="C251" s="75"/>
      <c r="D251" s="29"/>
      <c r="E251" s="29"/>
      <c r="F251" s="29"/>
      <c r="G251" s="29"/>
      <c r="H251" s="27"/>
      <c r="I251" s="42"/>
      <c r="J251" s="42"/>
    </row>
    <row r="252" spans="1:10" x14ac:dyDescent="0.35">
      <c r="A252" s="29"/>
      <c r="B252" s="74"/>
      <c r="C252" s="75"/>
      <c r="D252" s="29"/>
      <c r="E252" s="29"/>
      <c r="F252" s="29"/>
      <c r="G252" s="29"/>
      <c r="H252" s="27"/>
      <c r="I252" s="42"/>
      <c r="J252" s="42"/>
    </row>
    <row r="253" spans="1:10" x14ac:dyDescent="0.35">
      <c r="A253" s="29"/>
      <c r="B253" s="74"/>
      <c r="C253" s="75"/>
      <c r="D253" s="29"/>
      <c r="E253" s="29"/>
      <c r="F253" s="29"/>
      <c r="G253" s="29"/>
      <c r="H253" s="27"/>
      <c r="I253" s="42"/>
      <c r="J253" s="42"/>
    </row>
    <row r="254" spans="1:10" x14ac:dyDescent="0.35">
      <c r="A254" s="29"/>
      <c r="B254" s="74"/>
      <c r="C254" s="75"/>
      <c r="D254" s="29"/>
      <c r="E254" s="29"/>
      <c r="F254" s="29"/>
      <c r="G254" s="29"/>
      <c r="H254" s="27"/>
      <c r="I254" s="42"/>
      <c r="J254" s="42"/>
    </row>
    <row r="255" spans="1:10" x14ac:dyDescent="0.35">
      <c r="A255" s="29"/>
      <c r="B255" s="74"/>
      <c r="C255" s="75"/>
      <c r="D255" s="29"/>
      <c r="E255" s="29"/>
      <c r="F255" s="29"/>
      <c r="G255" s="29"/>
      <c r="H255" s="27"/>
      <c r="I255" s="42"/>
      <c r="J255" s="42"/>
    </row>
    <row r="256" spans="1:10" x14ac:dyDescent="0.35">
      <c r="A256" s="29"/>
      <c r="B256" s="74"/>
      <c r="C256" s="75"/>
      <c r="D256" s="29"/>
      <c r="E256" s="29"/>
      <c r="F256" s="29"/>
      <c r="G256" s="29"/>
      <c r="H256" s="27"/>
      <c r="I256" s="42"/>
      <c r="J256" s="42"/>
    </row>
    <row r="257" spans="1:10" x14ac:dyDescent="0.35">
      <c r="A257" s="29"/>
      <c r="B257" s="74"/>
      <c r="C257" s="75"/>
      <c r="D257" s="29"/>
      <c r="E257" s="29"/>
      <c r="F257" s="29"/>
      <c r="G257" s="29"/>
      <c r="H257" s="27"/>
      <c r="I257" s="42"/>
      <c r="J257" s="42"/>
    </row>
    <row r="258" spans="1:10" x14ac:dyDescent="0.35">
      <c r="A258" s="29"/>
      <c r="B258" s="74"/>
      <c r="C258" s="75"/>
      <c r="D258" s="29"/>
      <c r="E258" s="29"/>
      <c r="F258" s="29"/>
      <c r="G258" s="29"/>
      <c r="H258" s="27"/>
      <c r="I258" s="42"/>
      <c r="J258" s="42"/>
    </row>
    <row r="259" spans="1:10" x14ac:dyDescent="0.35">
      <c r="A259" s="29"/>
      <c r="B259" s="74"/>
      <c r="C259" s="75"/>
      <c r="D259" s="29"/>
      <c r="E259" s="29"/>
      <c r="F259" s="29"/>
      <c r="G259" s="29"/>
      <c r="H259" s="27"/>
      <c r="I259" s="42"/>
      <c r="J259" s="42"/>
    </row>
    <row r="260" spans="1:10" x14ac:dyDescent="0.35">
      <c r="A260" s="29"/>
      <c r="B260" s="74"/>
      <c r="C260" s="75"/>
      <c r="D260" s="29"/>
      <c r="E260" s="29"/>
      <c r="F260" s="29"/>
      <c r="G260" s="29"/>
      <c r="H260" s="27"/>
      <c r="I260" s="42"/>
      <c r="J260" s="42"/>
    </row>
    <row r="261" spans="1:10" x14ac:dyDescent="0.35">
      <c r="A261" s="29"/>
      <c r="B261" s="74"/>
      <c r="C261" s="75"/>
      <c r="D261" s="29"/>
      <c r="E261" s="29"/>
      <c r="F261" s="29"/>
      <c r="G261" s="29"/>
      <c r="H261" s="27"/>
      <c r="I261" s="42"/>
      <c r="J261" s="42"/>
    </row>
    <row r="262" spans="1:10" x14ac:dyDescent="0.35">
      <c r="A262" s="29"/>
      <c r="B262" s="74"/>
      <c r="C262" s="75"/>
      <c r="D262" s="29"/>
      <c r="E262" s="29"/>
      <c r="F262" s="29"/>
      <c r="G262" s="29"/>
      <c r="H262" s="27"/>
      <c r="I262" s="42"/>
      <c r="J262" s="42"/>
    </row>
    <row r="263" spans="1:10" x14ac:dyDescent="0.35">
      <c r="A263" s="29"/>
      <c r="B263" s="74"/>
      <c r="C263" s="75"/>
      <c r="D263" s="29"/>
      <c r="E263" s="29"/>
      <c r="F263" s="29"/>
      <c r="G263" s="29"/>
      <c r="H263" s="27"/>
      <c r="I263" s="42"/>
      <c r="J263" s="42"/>
    </row>
    <row r="264" spans="1:10" x14ac:dyDescent="0.35">
      <c r="A264" s="29"/>
      <c r="B264" s="74"/>
      <c r="C264" s="75"/>
      <c r="D264" s="29"/>
      <c r="E264" s="29"/>
      <c r="F264" s="29"/>
      <c r="G264" s="29"/>
      <c r="H264" s="27"/>
      <c r="I264" s="42"/>
      <c r="J264" s="42"/>
    </row>
    <row r="265" spans="1:10" x14ac:dyDescent="0.35">
      <c r="A265" s="29"/>
      <c r="B265" s="74"/>
      <c r="C265" s="75"/>
      <c r="D265" s="29"/>
      <c r="E265" s="29"/>
      <c r="F265" s="29"/>
      <c r="G265" s="29"/>
      <c r="H265" s="27"/>
      <c r="I265" s="42"/>
      <c r="J265" s="42"/>
    </row>
    <row r="266" spans="1:10" x14ac:dyDescent="0.35">
      <c r="A266" s="29"/>
      <c r="B266" s="74"/>
      <c r="C266" s="75"/>
      <c r="D266" s="29"/>
      <c r="E266" s="29"/>
      <c r="F266" s="29"/>
      <c r="G266" s="29"/>
      <c r="H266" s="27"/>
      <c r="I266" s="42"/>
      <c r="J266" s="42"/>
    </row>
    <row r="267" spans="1:10" x14ac:dyDescent="0.35">
      <c r="A267" s="29"/>
      <c r="B267" s="74"/>
      <c r="C267" s="75"/>
      <c r="D267" s="29"/>
      <c r="E267" s="29"/>
      <c r="F267" s="29"/>
      <c r="G267" s="29"/>
      <c r="H267" s="27"/>
      <c r="I267" s="42"/>
      <c r="J267" s="42"/>
    </row>
    <row r="268" spans="1:10" x14ac:dyDescent="0.35">
      <c r="A268" s="29"/>
      <c r="B268" s="74"/>
      <c r="C268" s="75"/>
      <c r="D268" s="29"/>
      <c r="E268" s="29"/>
      <c r="F268" s="29"/>
      <c r="G268" s="29"/>
      <c r="H268" s="27"/>
      <c r="I268" s="42"/>
      <c r="J268" s="42"/>
    </row>
    <row r="269" spans="1:10" x14ac:dyDescent="0.35">
      <c r="A269" s="29"/>
      <c r="B269" s="74"/>
      <c r="C269" s="75"/>
      <c r="D269" s="29"/>
      <c r="E269" s="29"/>
      <c r="F269" s="29"/>
      <c r="G269" s="29"/>
      <c r="H269" s="27"/>
      <c r="I269" s="42"/>
      <c r="J269" s="42"/>
    </row>
    <row r="270" spans="1:10" x14ac:dyDescent="0.35">
      <c r="A270" s="29"/>
      <c r="B270" s="74"/>
      <c r="C270" s="75"/>
      <c r="D270" s="29"/>
      <c r="E270" s="29"/>
      <c r="F270" s="29"/>
      <c r="G270" s="29"/>
      <c r="H270" s="27"/>
      <c r="I270" s="42"/>
      <c r="J270" s="42"/>
    </row>
    <row r="271" spans="1:10" x14ac:dyDescent="0.35">
      <c r="A271" s="29"/>
      <c r="B271" s="74"/>
      <c r="C271" s="75"/>
      <c r="D271" s="29"/>
      <c r="E271" s="29"/>
      <c r="F271" s="29"/>
      <c r="G271" s="29"/>
      <c r="H271" s="27"/>
      <c r="I271" s="42"/>
      <c r="J271" s="42"/>
    </row>
    <row r="272" spans="1:10" x14ac:dyDescent="0.35">
      <c r="A272" s="29"/>
      <c r="B272" s="74"/>
      <c r="C272" s="75"/>
      <c r="D272" s="29"/>
      <c r="E272" s="29"/>
      <c r="F272" s="29"/>
      <c r="G272" s="29"/>
      <c r="H272" s="27"/>
      <c r="I272" s="42"/>
      <c r="J272" s="42"/>
    </row>
    <row r="273" spans="1:10" x14ac:dyDescent="0.35">
      <c r="A273" s="29"/>
      <c r="B273" s="74"/>
      <c r="C273" s="75"/>
      <c r="D273" s="29"/>
      <c r="E273" s="29"/>
      <c r="F273" s="29"/>
      <c r="G273" s="29"/>
      <c r="H273" s="27"/>
      <c r="I273" s="42"/>
      <c r="J273" s="42"/>
    </row>
    <row r="274" spans="1:10" x14ac:dyDescent="0.35">
      <c r="A274" s="29"/>
      <c r="B274" s="74"/>
      <c r="C274" s="75"/>
      <c r="D274" s="29"/>
      <c r="E274" s="29"/>
      <c r="F274" s="29"/>
      <c r="G274" s="29"/>
      <c r="H274" s="27"/>
      <c r="I274" s="42"/>
      <c r="J274" s="42"/>
    </row>
    <row r="275" spans="1:10" x14ac:dyDescent="0.35">
      <c r="A275" s="29"/>
      <c r="B275" s="74"/>
      <c r="C275" s="75"/>
      <c r="D275" s="29"/>
      <c r="E275" s="29"/>
      <c r="F275" s="29"/>
      <c r="G275" s="29"/>
      <c r="H275" s="27"/>
      <c r="I275" s="42"/>
      <c r="J275" s="42"/>
    </row>
    <row r="276" spans="1:10" x14ac:dyDescent="0.35">
      <c r="A276" s="29"/>
      <c r="B276" s="74"/>
      <c r="C276" s="75"/>
      <c r="D276" s="29"/>
      <c r="E276" s="29"/>
      <c r="F276" s="29"/>
      <c r="G276" s="29"/>
      <c r="H276" s="27"/>
      <c r="I276" s="42"/>
      <c r="J276" s="42"/>
    </row>
    <row r="277" spans="1:10" x14ac:dyDescent="0.35">
      <c r="A277" s="29"/>
      <c r="B277" s="74"/>
      <c r="C277" s="75"/>
      <c r="D277" s="29"/>
      <c r="E277" s="29"/>
      <c r="F277" s="29"/>
      <c r="G277" s="29"/>
      <c r="H277" s="27"/>
      <c r="I277" s="42"/>
      <c r="J277" s="42"/>
    </row>
    <row r="278" spans="1:10" x14ac:dyDescent="0.35">
      <c r="A278" s="29"/>
      <c r="B278" s="74"/>
      <c r="C278" s="75"/>
      <c r="D278" s="29"/>
      <c r="E278" s="29"/>
      <c r="F278" s="29"/>
      <c r="G278" s="29"/>
      <c r="H278" s="27"/>
      <c r="I278" s="42"/>
      <c r="J278" s="42"/>
    </row>
    <row r="279" spans="1:10" x14ac:dyDescent="0.35">
      <c r="A279" s="29"/>
      <c r="B279" s="74"/>
      <c r="C279" s="75"/>
      <c r="D279" s="29"/>
      <c r="E279" s="29"/>
      <c r="F279" s="29"/>
      <c r="G279" s="29"/>
      <c r="H279" s="27"/>
      <c r="I279" s="42"/>
      <c r="J279" s="42"/>
    </row>
    <row r="280" spans="1:10" x14ac:dyDescent="0.35">
      <c r="A280" s="29"/>
      <c r="B280" s="74"/>
      <c r="C280" s="75"/>
      <c r="D280" s="29"/>
      <c r="E280" s="29"/>
      <c r="F280" s="29"/>
      <c r="G280" s="29"/>
      <c r="H280" s="27"/>
      <c r="I280" s="42"/>
      <c r="J280" s="42"/>
    </row>
    <row r="281" spans="1:10" x14ac:dyDescent="0.35">
      <c r="A281" s="29"/>
      <c r="B281" s="74"/>
      <c r="C281" s="75"/>
      <c r="D281" s="29"/>
      <c r="E281" s="29"/>
      <c r="F281" s="29"/>
      <c r="G281" s="29"/>
      <c r="H281" s="27"/>
      <c r="I281" s="42"/>
      <c r="J281" s="42"/>
    </row>
    <row r="282" spans="1:10" x14ac:dyDescent="0.35">
      <c r="A282" s="29"/>
      <c r="B282" s="74"/>
      <c r="C282" s="75"/>
      <c r="D282" s="29"/>
      <c r="E282" s="29"/>
      <c r="F282" s="29"/>
      <c r="G282" s="29"/>
      <c r="H282" s="27"/>
      <c r="I282" s="42"/>
      <c r="J282" s="42"/>
    </row>
    <row r="283" spans="1:10" x14ac:dyDescent="0.35">
      <c r="A283" s="29"/>
      <c r="B283" s="74"/>
      <c r="C283" s="75"/>
      <c r="D283" s="29"/>
      <c r="E283" s="29"/>
      <c r="F283" s="29"/>
      <c r="G283" s="29"/>
      <c r="H283" s="27"/>
      <c r="I283" s="42"/>
      <c r="J283" s="42"/>
    </row>
    <row r="284" spans="1:10" x14ac:dyDescent="0.35">
      <c r="A284" s="29"/>
      <c r="B284" s="74"/>
      <c r="C284" s="75"/>
      <c r="D284" s="29"/>
      <c r="E284" s="29"/>
      <c r="F284" s="29"/>
      <c r="G284" s="29"/>
      <c r="H284" s="27"/>
      <c r="I284" s="42"/>
      <c r="J284" s="42"/>
    </row>
    <row r="285" spans="1:10" x14ac:dyDescent="0.35">
      <c r="A285" s="29"/>
      <c r="B285" s="74"/>
      <c r="C285" s="75"/>
      <c r="D285" s="29"/>
      <c r="E285" s="29"/>
      <c r="F285" s="29"/>
      <c r="G285" s="29"/>
      <c r="H285" s="27"/>
      <c r="I285" s="42"/>
      <c r="J285" s="42"/>
    </row>
    <row r="286" spans="1:10" x14ac:dyDescent="0.35">
      <c r="A286" s="29"/>
      <c r="B286" s="74"/>
      <c r="C286" s="75"/>
      <c r="D286" s="29"/>
      <c r="E286" s="29"/>
      <c r="F286" s="29"/>
      <c r="G286" s="29"/>
      <c r="H286" s="27"/>
      <c r="I286" s="42"/>
      <c r="J286" s="42"/>
    </row>
    <row r="287" spans="1:10" x14ac:dyDescent="0.35">
      <c r="A287" s="29"/>
      <c r="B287" s="74"/>
      <c r="C287" s="75"/>
      <c r="D287" s="29"/>
      <c r="E287" s="29"/>
      <c r="F287" s="29"/>
      <c r="G287" s="29"/>
      <c r="H287" s="27"/>
      <c r="I287" s="42"/>
      <c r="J287" s="42"/>
    </row>
    <row r="288" spans="1:10" x14ac:dyDescent="0.35">
      <c r="A288" s="29"/>
      <c r="B288" s="74"/>
      <c r="C288" s="75"/>
      <c r="D288" s="29"/>
      <c r="E288" s="29"/>
      <c r="F288" s="29"/>
      <c r="G288" s="29"/>
      <c r="H288" s="27"/>
      <c r="I288" s="42"/>
      <c r="J288" s="42"/>
    </row>
    <row r="289" spans="1:10" x14ac:dyDescent="0.35">
      <c r="A289" s="29"/>
      <c r="B289" s="74"/>
      <c r="C289" s="75"/>
      <c r="D289" s="29"/>
      <c r="E289" s="29"/>
      <c r="F289" s="29"/>
      <c r="G289" s="29"/>
      <c r="H289" s="27"/>
      <c r="I289" s="42"/>
      <c r="J289" s="42"/>
    </row>
    <row r="290" spans="1:10" x14ac:dyDescent="0.35">
      <c r="A290" s="29"/>
      <c r="B290" s="74"/>
      <c r="C290" s="75"/>
      <c r="D290" s="29"/>
      <c r="E290" s="29"/>
      <c r="F290" s="29"/>
      <c r="G290" s="29"/>
      <c r="H290" s="27"/>
      <c r="I290" s="42"/>
      <c r="J290" s="42"/>
    </row>
    <row r="291" spans="1:10" x14ac:dyDescent="0.35">
      <c r="A291" s="29"/>
      <c r="B291" s="74"/>
      <c r="C291" s="75"/>
      <c r="D291" s="29"/>
      <c r="E291" s="29"/>
      <c r="F291" s="29"/>
      <c r="G291" s="29"/>
      <c r="H291" s="27"/>
      <c r="I291" s="42"/>
      <c r="J291" s="42"/>
    </row>
    <row r="292" spans="1:10" x14ac:dyDescent="0.35">
      <c r="A292" s="29"/>
      <c r="B292" s="74"/>
      <c r="C292" s="75"/>
      <c r="D292" s="29"/>
      <c r="E292" s="29"/>
      <c r="F292" s="29"/>
      <c r="G292" s="29"/>
      <c r="H292" s="27"/>
      <c r="I292" s="42"/>
      <c r="J292" s="42"/>
    </row>
    <row r="293" spans="1:10" x14ac:dyDescent="0.35">
      <c r="A293" s="29"/>
      <c r="B293" s="74"/>
      <c r="C293" s="75"/>
      <c r="D293" s="29"/>
      <c r="E293" s="29"/>
      <c r="F293" s="29"/>
      <c r="G293" s="29"/>
      <c r="H293" s="27"/>
      <c r="I293" s="42"/>
      <c r="J293" s="42"/>
    </row>
    <row r="294" spans="1:10" x14ac:dyDescent="0.35">
      <c r="A294" s="29"/>
      <c r="B294" s="74"/>
      <c r="C294" s="75"/>
      <c r="D294" s="29"/>
      <c r="E294" s="29"/>
      <c r="F294" s="29"/>
      <c r="G294" s="29"/>
      <c r="H294" s="27"/>
      <c r="I294" s="42"/>
      <c r="J294" s="42"/>
    </row>
    <row r="295" spans="1:10" x14ac:dyDescent="0.35">
      <c r="A295" s="29"/>
      <c r="B295" s="74"/>
      <c r="C295" s="75"/>
      <c r="D295" s="29"/>
      <c r="E295" s="29"/>
      <c r="F295" s="29"/>
      <c r="G295" s="29"/>
      <c r="H295" s="27"/>
      <c r="I295" s="42"/>
      <c r="J295" s="42"/>
    </row>
    <row r="296" spans="1:10" x14ac:dyDescent="0.35">
      <c r="A296" s="29"/>
      <c r="B296" s="74"/>
      <c r="C296" s="75"/>
      <c r="D296" s="29"/>
      <c r="E296" s="29"/>
      <c r="F296" s="29"/>
      <c r="G296" s="29"/>
      <c r="H296" s="27"/>
      <c r="I296" s="42"/>
      <c r="J296" s="42"/>
    </row>
    <row r="297" spans="1:10" x14ac:dyDescent="0.35">
      <c r="A297" s="29"/>
      <c r="B297" s="74"/>
      <c r="C297" s="75"/>
      <c r="D297" s="29"/>
      <c r="E297" s="29"/>
      <c r="F297" s="29"/>
      <c r="G297" s="29"/>
      <c r="H297" s="27"/>
      <c r="I297" s="42"/>
      <c r="J297" s="42"/>
    </row>
    <row r="298" spans="1:10" x14ac:dyDescent="0.35">
      <c r="A298" s="29"/>
      <c r="B298" s="74"/>
      <c r="C298" s="75"/>
      <c r="D298" s="29"/>
      <c r="E298" s="29"/>
      <c r="F298" s="29"/>
      <c r="G298" s="29"/>
      <c r="H298" s="27"/>
      <c r="I298" s="42"/>
      <c r="J298" s="42"/>
    </row>
    <row r="299" spans="1:10" x14ac:dyDescent="0.35">
      <c r="A299" s="29"/>
      <c r="B299" s="74"/>
      <c r="C299" s="75"/>
      <c r="D299" s="29"/>
      <c r="E299" s="29"/>
      <c r="F299" s="29"/>
      <c r="G299" s="29"/>
      <c r="H299" s="27"/>
      <c r="I299" s="42"/>
      <c r="J299" s="42"/>
    </row>
    <row r="300" spans="1:10" x14ac:dyDescent="0.35">
      <c r="A300" s="29"/>
      <c r="B300" s="74"/>
      <c r="C300" s="75"/>
      <c r="D300" s="29"/>
      <c r="E300" s="29"/>
      <c r="F300" s="29"/>
      <c r="G300" s="29"/>
      <c r="H300" s="27"/>
      <c r="I300" s="42"/>
      <c r="J300" s="42"/>
    </row>
    <row r="301" spans="1:10" x14ac:dyDescent="0.35">
      <c r="A301" s="29"/>
      <c r="B301" s="74"/>
      <c r="C301" s="75"/>
      <c r="D301" s="29"/>
      <c r="E301" s="29"/>
      <c r="F301" s="29"/>
      <c r="G301" s="29"/>
      <c r="H301" s="27"/>
      <c r="I301" s="42"/>
      <c r="J301" s="42"/>
    </row>
    <row r="302" spans="1:10" x14ac:dyDescent="0.35">
      <c r="A302" s="29"/>
      <c r="B302" s="74"/>
      <c r="C302" s="75"/>
      <c r="D302" s="29"/>
      <c r="E302" s="29"/>
      <c r="F302" s="29"/>
      <c r="G302" s="29"/>
      <c r="H302" s="27"/>
      <c r="I302" s="42"/>
      <c r="J302" s="42"/>
    </row>
    <row r="303" spans="1:10" x14ac:dyDescent="0.35">
      <c r="A303" s="29"/>
      <c r="B303" s="74"/>
      <c r="C303" s="75"/>
      <c r="D303" s="29"/>
      <c r="E303" s="29"/>
      <c r="F303" s="29"/>
      <c r="G303" s="29"/>
      <c r="H303" s="27"/>
      <c r="I303" s="42"/>
      <c r="J303" s="42"/>
    </row>
    <row r="304" spans="1:10" x14ac:dyDescent="0.35">
      <c r="A304" s="29"/>
      <c r="B304" s="74"/>
      <c r="C304" s="75"/>
      <c r="D304" s="29"/>
      <c r="E304" s="29"/>
      <c r="F304" s="29"/>
      <c r="G304" s="29"/>
      <c r="H304" s="27"/>
      <c r="I304" s="42"/>
      <c r="J304" s="42"/>
    </row>
    <row r="305" spans="1:10" x14ac:dyDescent="0.35">
      <c r="A305" s="29"/>
      <c r="B305" s="74"/>
      <c r="C305" s="75"/>
      <c r="D305" s="29"/>
      <c r="E305" s="29"/>
      <c r="F305" s="29"/>
      <c r="G305" s="29"/>
      <c r="H305" s="27"/>
      <c r="I305" s="42"/>
      <c r="J305" s="42"/>
    </row>
    <row r="306" spans="1:10" x14ac:dyDescent="0.35">
      <c r="A306" s="29"/>
      <c r="B306" s="74"/>
      <c r="C306" s="75"/>
      <c r="D306" s="29"/>
      <c r="E306" s="29"/>
      <c r="F306" s="29"/>
      <c r="G306" s="29"/>
      <c r="H306" s="27"/>
      <c r="I306" s="42"/>
      <c r="J306" s="42"/>
    </row>
    <row r="307" spans="1:10" x14ac:dyDescent="0.35">
      <c r="A307" s="29"/>
      <c r="B307" s="74"/>
      <c r="C307" s="75"/>
      <c r="D307" s="29"/>
      <c r="E307" s="29"/>
      <c r="F307" s="29"/>
      <c r="G307" s="29"/>
      <c r="H307" s="27"/>
      <c r="I307" s="42"/>
      <c r="J307" s="42"/>
    </row>
    <row r="308" spans="1:10" x14ac:dyDescent="0.35">
      <c r="A308" s="29"/>
      <c r="B308" s="74"/>
      <c r="C308" s="75"/>
      <c r="D308" s="29"/>
      <c r="E308" s="29"/>
      <c r="F308" s="29"/>
      <c r="G308" s="29"/>
      <c r="H308" s="27"/>
      <c r="I308" s="42"/>
      <c r="J308" s="42"/>
    </row>
    <row r="309" spans="1:10" x14ac:dyDescent="0.35">
      <c r="A309" s="29"/>
      <c r="B309" s="74"/>
      <c r="C309" s="75"/>
      <c r="D309" s="29"/>
      <c r="E309" s="29"/>
      <c r="F309" s="29"/>
      <c r="G309" s="29"/>
      <c r="H309" s="27"/>
      <c r="I309" s="42"/>
      <c r="J309" s="42"/>
    </row>
    <row r="310" spans="1:10" x14ac:dyDescent="0.35">
      <c r="A310" s="29"/>
      <c r="B310" s="74"/>
      <c r="C310" s="75"/>
      <c r="D310" s="29"/>
      <c r="E310" s="29"/>
      <c r="F310" s="29"/>
      <c r="G310" s="29"/>
      <c r="H310" s="27"/>
      <c r="I310" s="42"/>
      <c r="J310" s="42"/>
    </row>
    <row r="311" spans="1:10" x14ac:dyDescent="0.35">
      <c r="A311" s="29"/>
      <c r="B311" s="74"/>
      <c r="C311" s="75"/>
      <c r="D311" s="29"/>
      <c r="E311" s="29"/>
      <c r="F311" s="29"/>
      <c r="G311" s="29"/>
      <c r="H311" s="27"/>
      <c r="I311" s="42"/>
      <c r="J311" s="42"/>
    </row>
    <row r="312" spans="1:10" x14ac:dyDescent="0.35">
      <c r="A312" s="29"/>
      <c r="B312" s="74"/>
      <c r="C312" s="75"/>
      <c r="D312" s="29"/>
      <c r="E312" s="29"/>
      <c r="F312" s="29"/>
      <c r="G312" s="29"/>
      <c r="H312" s="27"/>
      <c r="I312" s="42"/>
      <c r="J312" s="42"/>
    </row>
    <row r="313" spans="1:10" x14ac:dyDescent="0.35">
      <c r="A313" s="29"/>
      <c r="B313" s="74"/>
      <c r="C313" s="75"/>
      <c r="D313" s="29"/>
      <c r="E313" s="29"/>
      <c r="F313" s="29"/>
      <c r="G313" s="29"/>
      <c r="H313" s="27"/>
      <c r="I313" s="42"/>
      <c r="J313" s="42"/>
    </row>
    <row r="314" spans="1:10" x14ac:dyDescent="0.35">
      <c r="A314" s="29"/>
      <c r="B314" s="74"/>
      <c r="C314" s="75"/>
      <c r="D314" s="29"/>
      <c r="E314" s="29"/>
      <c r="F314" s="29"/>
      <c r="G314" s="29"/>
      <c r="H314" s="27"/>
      <c r="I314" s="42"/>
      <c r="J314" s="42"/>
    </row>
    <row r="315" spans="1:10" x14ac:dyDescent="0.35">
      <c r="A315" s="29"/>
      <c r="B315" s="74"/>
      <c r="C315" s="75"/>
      <c r="D315" s="29"/>
      <c r="E315" s="29"/>
      <c r="F315" s="29"/>
      <c r="G315" s="29"/>
      <c r="H315" s="27"/>
      <c r="I315" s="42"/>
      <c r="J315" s="42"/>
    </row>
    <row r="316" spans="1:10" x14ac:dyDescent="0.35">
      <c r="A316" s="29"/>
      <c r="B316" s="74"/>
      <c r="C316" s="75"/>
      <c r="D316" s="29"/>
      <c r="E316" s="29"/>
      <c r="F316" s="29"/>
      <c r="G316" s="29"/>
      <c r="H316" s="27"/>
      <c r="I316" s="42"/>
      <c r="J316" s="42"/>
    </row>
    <row r="317" spans="1:10" x14ac:dyDescent="0.35">
      <c r="A317" s="29"/>
      <c r="B317" s="74"/>
      <c r="C317" s="75"/>
      <c r="D317" s="29"/>
      <c r="E317" s="29"/>
      <c r="F317" s="29"/>
      <c r="G317" s="29"/>
      <c r="H317" s="27"/>
      <c r="I317" s="42"/>
      <c r="J317" s="42"/>
    </row>
    <row r="318" spans="1:10" x14ac:dyDescent="0.35">
      <c r="A318" s="29"/>
      <c r="B318" s="74"/>
      <c r="C318" s="75"/>
      <c r="D318" s="29"/>
      <c r="E318" s="29"/>
      <c r="F318" s="29"/>
      <c r="G318" s="29"/>
      <c r="H318" s="27"/>
      <c r="I318" s="42"/>
      <c r="J318" s="42"/>
    </row>
    <row r="319" spans="1:10" x14ac:dyDescent="0.35">
      <c r="A319" s="29"/>
      <c r="B319" s="74"/>
      <c r="C319" s="75"/>
      <c r="D319" s="29"/>
      <c r="E319" s="29"/>
      <c r="F319" s="29"/>
      <c r="G319" s="29"/>
      <c r="H319" s="27"/>
      <c r="I319" s="42"/>
      <c r="J319" s="42"/>
    </row>
    <row r="320" spans="1:10" x14ac:dyDescent="0.35">
      <c r="A320" s="29"/>
      <c r="B320" s="74"/>
      <c r="C320" s="75"/>
      <c r="D320" s="29"/>
      <c r="E320" s="29"/>
      <c r="F320" s="29"/>
      <c r="G320" s="29"/>
      <c r="H320" s="27"/>
      <c r="I320" s="42"/>
      <c r="J320" s="42"/>
    </row>
    <row r="321" spans="1:10" x14ac:dyDescent="0.35">
      <c r="A321" s="29"/>
      <c r="B321" s="74"/>
      <c r="C321" s="75"/>
      <c r="D321" s="29"/>
      <c r="E321" s="29"/>
      <c r="F321" s="29"/>
      <c r="G321" s="29"/>
      <c r="H321" s="27"/>
      <c r="I321" s="42"/>
      <c r="J321" s="42"/>
    </row>
    <row r="322" spans="1:10" x14ac:dyDescent="0.35">
      <c r="A322" s="29"/>
      <c r="B322" s="74"/>
      <c r="C322" s="75"/>
      <c r="D322" s="29"/>
      <c r="E322" s="29"/>
      <c r="F322" s="29"/>
      <c r="G322" s="29"/>
      <c r="H322" s="27"/>
      <c r="I322" s="42"/>
      <c r="J322" s="42"/>
    </row>
    <row r="323" spans="1:10" x14ac:dyDescent="0.35">
      <c r="A323" s="29"/>
      <c r="B323" s="74"/>
      <c r="C323" s="75"/>
      <c r="D323" s="29"/>
      <c r="E323" s="29"/>
      <c r="F323" s="29"/>
      <c r="G323" s="29"/>
      <c r="H323" s="27"/>
      <c r="I323" s="42"/>
      <c r="J323" s="42"/>
    </row>
    <row r="324" spans="1:10" x14ac:dyDescent="0.35">
      <c r="A324" s="29"/>
      <c r="B324" s="74"/>
      <c r="C324" s="75"/>
      <c r="D324" s="29"/>
      <c r="E324" s="29"/>
      <c r="F324" s="29"/>
      <c r="G324" s="29"/>
      <c r="H324" s="27"/>
      <c r="I324" s="42"/>
      <c r="J324" s="42"/>
    </row>
    <row r="325" spans="1:10" x14ac:dyDescent="0.35">
      <c r="A325" s="29"/>
      <c r="B325" s="74"/>
      <c r="C325" s="75"/>
      <c r="D325" s="29"/>
      <c r="E325" s="29"/>
      <c r="F325" s="29"/>
      <c r="G325" s="29"/>
      <c r="H325" s="27"/>
      <c r="I325" s="42"/>
      <c r="J325" s="42"/>
    </row>
    <row r="326" spans="1:10" x14ac:dyDescent="0.35">
      <c r="A326" s="29"/>
      <c r="B326" s="74"/>
      <c r="C326" s="75"/>
      <c r="D326" s="29"/>
      <c r="E326" s="29"/>
      <c r="F326" s="29"/>
      <c r="G326" s="29"/>
      <c r="H326" s="27"/>
      <c r="I326" s="42"/>
      <c r="J326" s="42"/>
    </row>
    <row r="327" spans="1:10" x14ac:dyDescent="0.35">
      <c r="A327" s="29"/>
      <c r="B327" s="74"/>
      <c r="C327" s="75"/>
      <c r="D327" s="29"/>
      <c r="E327" s="29"/>
      <c r="F327" s="29"/>
      <c r="G327" s="29"/>
      <c r="H327" s="27"/>
      <c r="I327" s="42"/>
      <c r="J327" s="42"/>
    </row>
    <row r="328" spans="1:10" x14ac:dyDescent="0.35">
      <c r="A328" s="29"/>
      <c r="B328" s="74"/>
      <c r="C328" s="75"/>
      <c r="D328" s="29"/>
      <c r="E328" s="29"/>
      <c r="F328" s="29"/>
      <c r="G328" s="29"/>
      <c r="H328" s="27"/>
      <c r="I328" s="42"/>
      <c r="J328" s="42"/>
    </row>
    <row r="329" spans="1:10" x14ac:dyDescent="0.35">
      <c r="A329" s="29"/>
      <c r="B329" s="74"/>
      <c r="C329" s="75"/>
      <c r="D329" s="29"/>
      <c r="E329" s="29"/>
      <c r="F329" s="29"/>
      <c r="G329" s="29"/>
      <c r="H329" s="27"/>
      <c r="I329" s="42"/>
      <c r="J329" s="42"/>
    </row>
    <row r="330" spans="1:10" x14ac:dyDescent="0.35">
      <c r="A330" s="29"/>
      <c r="B330" s="74"/>
      <c r="C330" s="75"/>
      <c r="D330" s="29"/>
      <c r="E330" s="29"/>
      <c r="F330" s="29"/>
      <c r="G330" s="29"/>
      <c r="H330" s="27"/>
      <c r="I330" s="42"/>
      <c r="J330" s="42"/>
    </row>
    <row r="331" spans="1:10" x14ac:dyDescent="0.35">
      <c r="A331" s="29"/>
      <c r="B331" s="74"/>
      <c r="C331" s="75"/>
      <c r="D331" s="29"/>
      <c r="E331" s="29"/>
      <c r="F331" s="29"/>
      <c r="G331" s="29"/>
      <c r="H331" s="27"/>
      <c r="I331" s="42"/>
      <c r="J331" s="42"/>
    </row>
    <row r="332" spans="1:10" x14ac:dyDescent="0.35">
      <c r="A332" s="29"/>
      <c r="B332" s="74"/>
      <c r="C332" s="75"/>
      <c r="D332" s="29"/>
      <c r="E332" s="29"/>
      <c r="F332" s="29"/>
      <c r="G332" s="29"/>
      <c r="H332" s="27"/>
      <c r="I332" s="42"/>
      <c r="J332" s="42"/>
    </row>
    <row r="333" spans="1:10" x14ac:dyDescent="0.35">
      <c r="A333" s="29"/>
      <c r="B333" s="74"/>
      <c r="C333" s="75"/>
      <c r="D333" s="29"/>
      <c r="E333" s="29"/>
      <c r="F333" s="29"/>
      <c r="G333" s="29"/>
      <c r="H333" s="27"/>
      <c r="I333" s="42"/>
      <c r="J333" s="42"/>
    </row>
    <row r="334" spans="1:10" x14ac:dyDescent="0.35">
      <c r="A334" s="29"/>
      <c r="B334" s="74"/>
      <c r="C334" s="75"/>
      <c r="D334" s="29"/>
      <c r="E334" s="29"/>
      <c r="F334" s="29"/>
      <c r="G334" s="29"/>
      <c r="H334" s="27"/>
      <c r="I334" s="42"/>
      <c r="J334" s="42"/>
    </row>
    <row r="335" spans="1:10" x14ac:dyDescent="0.35">
      <c r="A335" s="29"/>
      <c r="B335" s="74"/>
      <c r="C335" s="75"/>
      <c r="D335" s="29"/>
      <c r="E335" s="29"/>
      <c r="F335" s="29"/>
      <c r="G335" s="29"/>
      <c r="H335" s="27"/>
      <c r="I335" s="42"/>
      <c r="J335" s="42"/>
    </row>
    <row r="336" spans="1:10" x14ac:dyDescent="0.35">
      <c r="A336" s="29"/>
      <c r="B336" s="74"/>
      <c r="C336" s="75"/>
      <c r="D336" s="29"/>
      <c r="E336" s="29"/>
      <c r="F336" s="29"/>
      <c r="G336" s="29"/>
      <c r="H336" s="27"/>
      <c r="I336" s="42"/>
      <c r="J336" s="42"/>
    </row>
    <row r="337" spans="1:10" x14ac:dyDescent="0.35">
      <c r="A337" s="29"/>
      <c r="B337" s="74"/>
      <c r="C337" s="75"/>
      <c r="D337" s="29"/>
      <c r="E337" s="29"/>
      <c r="F337" s="29"/>
      <c r="G337" s="29"/>
      <c r="H337" s="27"/>
      <c r="I337" s="42"/>
      <c r="J337" s="42"/>
    </row>
    <row r="338" spans="1:10" x14ac:dyDescent="0.35">
      <c r="A338" s="29"/>
      <c r="B338" s="74"/>
      <c r="C338" s="75"/>
      <c r="D338" s="29"/>
      <c r="E338" s="29"/>
      <c r="F338" s="29"/>
      <c r="G338" s="29"/>
      <c r="H338" s="27"/>
      <c r="I338" s="42"/>
      <c r="J338" s="42"/>
    </row>
    <row r="339" spans="1:10" x14ac:dyDescent="0.35">
      <c r="A339" s="29"/>
      <c r="B339" s="74"/>
      <c r="C339" s="75"/>
      <c r="D339" s="29"/>
      <c r="E339" s="29"/>
      <c r="F339" s="29"/>
      <c r="G339" s="29"/>
      <c r="H339" s="27"/>
      <c r="I339" s="42"/>
      <c r="J339" s="42"/>
    </row>
    <row r="340" spans="1:10" x14ac:dyDescent="0.35">
      <c r="A340" s="29"/>
      <c r="B340" s="74"/>
      <c r="C340" s="75"/>
      <c r="D340" s="29"/>
      <c r="E340" s="29"/>
      <c r="F340" s="29"/>
      <c r="G340" s="29"/>
      <c r="H340" s="27"/>
      <c r="I340" s="42"/>
      <c r="J340" s="42"/>
    </row>
    <row r="341" spans="1:10" x14ac:dyDescent="0.35">
      <c r="A341" s="29"/>
      <c r="B341" s="74"/>
      <c r="C341" s="75"/>
      <c r="D341" s="29"/>
      <c r="E341" s="29"/>
      <c r="F341" s="29"/>
      <c r="G341" s="29"/>
      <c r="H341" s="27"/>
      <c r="I341" s="42"/>
      <c r="J341" s="42"/>
    </row>
    <row r="342" spans="1:10" x14ac:dyDescent="0.35">
      <c r="A342" s="29"/>
      <c r="B342" s="74"/>
      <c r="C342" s="75"/>
      <c r="D342" s="29"/>
      <c r="E342" s="29"/>
      <c r="F342" s="29"/>
      <c r="G342" s="29"/>
      <c r="H342" s="27"/>
      <c r="I342" s="42"/>
      <c r="J342" s="42"/>
    </row>
    <row r="343" spans="1:10" x14ac:dyDescent="0.35">
      <c r="A343" s="29"/>
      <c r="B343" s="74"/>
      <c r="C343" s="75"/>
      <c r="D343" s="29"/>
      <c r="E343" s="29"/>
      <c r="F343" s="29"/>
      <c r="G343" s="29"/>
      <c r="H343" s="27"/>
      <c r="I343" s="42"/>
      <c r="J343" s="42"/>
    </row>
    <row r="344" spans="1:10" x14ac:dyDescent="0.35">
      <c r="A344" s="29"/>
      <c r="B344" s="74"/>
      <c r="C344" s="75"/>
      <c r="D344" s="29"/>
      <c r="E344" s="29"/>
      <c r="F344" s="29"/>
      <c r="G344" s="29"/>
      <c r="H344" s="27"/>
      <c r="I344" s="42"/>
      <c r="J344" s="42"/>
    </row>
    <row r="345" spans="1:10" x14ac:dyDescent="0.35">
      <c r="A345" s="29"/>
      <c r="B345" s="74"/>
      <c r="C345" s="75"/>
      <c r="D345" s="29"/>
      <c r="E345" s="29"/>
      <c r="F345" s="29"/>
      <c r="G345" s="29"/>
      <c r="H345" s="27"/>
      <c r="I345" s="42"/>
      <c r="J345" s="42"/>
    </row>
    <row r="346" spans="1:10" x14ac:dyDescent="0.35">
      <c r="A346" s="29"/>
      <c r="B346" s="74"/>
      <c r="C346" s="75"/>
      <c r="D346" s="29"/>
      <c r="E346" s="29"/>
      <c r="F346" s="29"/>
      <c r="G346" s="29"/>
      <c r="H346" s="27"/>
      <c r="I346" s="42"/>
      <c r="J346" s="42"/>
    </row>
    <row r="347" spans="1:10" x14ac:dyDescent="0.35">
      <c r="A347" s="29"/>
      <c r="B347" s="74"/>
      <c r="C347" s="75"/>
      <c r="D347" s="29"/>
      <c r="E347" s="29"/>
      <c r="F347" s="29"/>
      <c r="G347" s="29"/>
      <c r="H347" s="27"/>
      <c r="I347" s="42"/>
      <c r="J347" s="42"/>
    </row>
    <row r="348" spans="1:10" x14ac:dyDescent="0.35">
      <c r="A348" s="29"/>
      <c r="B348" s="74"/>
      <c r="C348" s="75"/>
      <c r="D348" s="29"/>
      <c r="E348" s="29"/>
      <c r="F348" s="29"/>
      <c r="G348" s="29"/>
      <c r="H348" s="27"/>
      <c r="I348" s="42"/>
      <c r="J348" s="42"/>
    </row>
    <row r="349" spans="1:10" x14ac:dyDescent="0.35">
      <c r="A349" s="29"/>
      <c r="B349" s="74"/>
      <c r="C349" s="75"/>
      <c r="D349" s="29"/>
      <c r="E349" s="29"/>
      <c r="F349" s="29"/>
      <c r="G349" s="29"/>
      <c r="H349" s="27"/>
      <c r="I349" s="42"/>
      <c r="J349" s="42"/>
    </row>
    <row r="350" spans="1:10" x14ac:dyDescent="0.35">
      <c r="A350" s="29"/>
      <c r="B350" s="74"/>
      <c r="C350" s="75"/>
      <c r="D350" s="29"/>
      <c r="E350" s="29"/>
      <c r="F350" s="29"/>
      <c r="G350" s="29"/>
      <c r="H350" s="27"/>
      <c r="I350" s="42"/>
      <c r="J350" s="42"/>
    </row>
    <row r="351" spans="1:10" x14ac:dyDescent="0.35">
      <c r="A351" s="29"/>
      <c r="B351" s="74"/>
      <c r="C351" s="75"/>
      <c r="D351" s="29"/>
      <c r="E351" s="29"/>
      <c r="F351" s="29"/>
      <c r="G351" s="29"/>
      <c r="H351" s="27"/>
      <c r="I351" s="42"/>
      <c r="J351" s="42"/>
    </row>
    <row r="352" spans="1:10" x14ac:dyDescent="0.35">
      <c r="A352" s="29"/>
      <c r="B352" s="74"/>
      <c r="C352" s="75"/>
      <c r="D352" s="29"/>
      <c r="E352" s="29"/>
      <c r="F352" s="29"/>
      <c r="G352" s="29"/>
      <c r="H352" s="27"/>
      <c r="I352" s="42"/>
      <c r="J352" s="42"/>
    </row>
    <row r="353" spans="1:10" x14ac:dyDescent="0.35">
      <c r="A353" s="29"/>
      <c r="B353" s="74"/>
      <c r="C353" s="75"/>
      <c r="D353" s="29"/>
      <c r="E353" s="29"/>
      <c r="F353" s="29"/>
      <c r="G353" s="29"/>
      <c r="H353" s="27"/>
      <c r="I353" s="42"/>
      <c r="J353" s="42"/>
    </row>
    <row r="354" spans="1:10" x14ac:dyDescent="0.35">
      <c r="A354" s="29"/>
      <c r="B354" s="74"/>
      <c r="C354" s="75"/>
      <c r="D354" s="29"/>
      <c r="E354" s="29"/>
      <c r="F354" s="29"/>
      <c r="G354" s="29"/>
      <c r="H354" s="27"/>
      <c r="I354" s="42"/>
      <c r="J354" s="42"/>
    </row>
    <row r="355" spans="1:10" x14ac:dyDescent="0.35">
      <c r="A355" s="29"/>
      <c r="B355" s="74"/>
      <c r="C355" s="75"/>
      <c r="D355" s="29"/>
      <c r="E355" s="29"/>
      <c r="F355" s="29"/>
      <c r="G355" s="29"/>
      <c r="H355" s="27"/>
      <c r="I355" s="42"/>
      <c r="J355" s="42"/>
    </row>
    <row r="356" spans="1:10" x14ac:dyDescent="0.35">
      <c r="A356" s="29"/>
      <c r="B356" s="74"/>
      <c r="C356" s="75"/>
      <c r="D356" s="29"/>
      <c r="E356" s="29"/>
      <c r="F356" s="29"/>
      <c r="G356" s="29"/>
      <c r="H356" s="27"/>
      <c r="I356" s="42"/>
      <c r="J356" s="42"/>
    </row>
    <row r="357" spans="1:10" x14ac:dyDescent="0.35">
      <c r="A357" s="29"/>
      <c r="B357" s="74"/>
      <c r="C357" s="75"/>
      <c r="D357" s="29"/>
      <c r="E357" s="29"/>
      <c r="F357" s="29"/>
      <c r="G357" s="29"/>
      <c r="H357" s="27"/>
      <c r="I357" s="42"/>
      <c r="J357" s="42"/>
    </row>
    <row r="358" spans="1:10" x14ac:dyDescent="0.35">
      <c r="A358" s="29"/>
      <c r="B358" s="74"/>
      <c r="C358" s="75"/>
      <c r="D358" s="29"/>
      <c r="E358" s="29"/>
      <c r="F358" s="29"/>
      <c r="G358" s="29"/>
      <c r="H358" s="27"/>
      <c r="I358" s="42"/>
      <c r="J358" s="42"/>
    </row>
    <row r="359" spans="1:10" x14ac:dyDescent="0.35">
      <c r="A359" s="29"/>
      <c r="B359" s="74"/>
      <c r="C359" s="75"/>
      <c r="D359" s="29"/>
      <c r="E359" s="29"/>
      <c r="F359" s="29"/>
      <c r="G359" s="29"/>
      <c r="H359" s="27"/>
      <c r="I359" s="42"/>
      <c r="J359" s="42"/>
    </row>
    <row r="360" spans="1:10" x14ac:dyDescent="0.35">
      <c r="A360" s="29"/>
      <c r="B360" s="74"/>
      <c r="C360" s="75"/>
      <c r="D360" s="29"/>
      <c r="E360" s="29"/>
      <c r="F360" s="29"/>
      <c r="G360" s="29"/>
      <c r="H360" s="27"/>
      <c r="I360" s="42"/>
      <c r="J360" s="42"/>
    </row>
    <row r="361" spans="1:10" x14ac:dyDescent="0.35">
      <c r="A361" s="29"/>
      <c r="B361" s="74"/>
      <c r="C361" s="75"/>
      <c r="D361" s="29"/>
      <c r="E361" s="29"/>
      <c r="F361" s="29"/>
      <c r="G361" s="29"/>
      <c r="H361" s="27"/>
      <c r="I361" s="42"/>
      <c r="J361" s="42"/>
    </row>
    <row r="362" spans="1:10" x14ac:dyDescent="0.35">
      <c r="A362" s="29"/>
      <c r="B362" s="74"/>
      <c r="C362" s="75"/>
      <c r="D362" s="29"/>
      <c r="E362" s="29"/>
      <c r="F362" s="29"/>
      <c r="G362" s="29"/>
      <c r="H362" s="27"/>
      <c r="I362" s="42"/>
      <c r="J362" s="42"/>
    </row>
    <row r="363" spans="1:10" x14ac:dyDescent="0.35">
      <c r="A363" s="29"/>
      <c r="B363" s="74"/>
      <c r="C363" s="75"/>
      <c r="D363" s="29"/>
      <c r="E363" s="29"/>
      <c r="F363" s="29"/>
      <c r="G363" s="29"/>
      <c r="H363" s="27"/>
      <c r="I363" s="42"/>
      <c r="J363" s="42"/>
    </row>
    <row r="364" spans="1:10" x14ac:dyDescent="0.35">
      <c r="A364" s="29"/>
      <c r="B364" s="74"/>
      <c r="C364" s="75"/>
      <c r="D364" s="29"/>
      <c r="E364" s="29"/>
      <c r="F364" s="29"/>
      <c r="G364" s="29"/>
      <c r="H364" s="27"/>
      <c r="I364" s="42"/>
      <c r="J364" s="42"/>
    </row>
    <row r="365" spans="1:10" x14ac:dyDescent="0.35">
      <c r="A365" s="29"/>
      <c r="B365" s="74"/>
      <c r="C365" s="75"/>
      <c r="D365" s="29"/>
      <c r="E365" s="29"/>
      <c r="F365" s="29"/>
      <c r="G365" s="29"/>
      <c r="H365" s="27"/>
      <c r="I365" s="42"/>
      <c r="J365" s="42"/>
    </row>
    <row r="366" spans="1:10" x14ac:dyDescent="0.35">
      <c r="A366" s="29"/>
      <c r="B366" s="74"/>
      <c r="C366" s="75"/>
      <c r="D366" s="29"/>
      <c r="E366" s="29"/>
      <c r="F366" s="29"/>
      <c r="G366" s="29"/>
      <c r="H366" s="27"/>
      <c r="I366" s="42"/>
      <c r="J366" s="42"/>
    </row>
    <row r="367" spans="1:10" x14ac:dyDescent="0.35">
      <c r="A367" s="29"/>
      <c r="B367" s="74"/>
      <c r="C367" s="75"/>
      <c r="D367" s="29"/>
      <c r="E367" s="29"/>
      <c r="F367" s="29"/>
      <c r="G367" s="29"/>
      <c r="H367" s="27"/>
      <c r="I367" s="42"/>
      <c r="J367" s="42"/>
    </row>
    <row r="368" spans="1:10" x14ac:dyDescent="0.35">
      <c r="A368" s="29"/>
      <c r="B368" s="74"/>
      <c r="C368" s="75"/>
      <c r="D368" s="29"/>
      <c r="E368" s="29"/>
      <c r="F368" s="29"/>
      <c r="G368" s="29"/>
      <c r="H368" s="27"/>
      <c r="I368" s="42"/>
      <c r="J368" s="42"/>
    </row>
    <row r="369" spans="1:10" x14ac:dyDescent="0.35">
      <c r="A369" s="29"/>
      <c r="B369" s="74"/>
      <c r="C369" s="75"/>
      <c r="D369" s="29"/>
      <c r="E369" s="29"/>
      <c r="F369" s="29"/>
      <c r="G369" s="29"/>
      <c r="H369" s="27"/>
      <c r="I369" s="42"/>
      <c r="J369" s="42"/>
    </row>
    <row r="370" spans="1:10" x14ac:dyDescent="0.35">
      <c r="A370" s="29"/>
      <c r="B370" s="74"/>
      <c r="C370" s="75"/>
      <c r="D370" s="29"/>
      <c r="E370" s="29"/>
      <c r="F370" s="29"/>
      <c r="G370" s="29"/>
      <c r="H370" s="27"/>
      <c r="I370" s="42"/>
      <c r="J370" s="42"/>
    </row>
    <row r="371" spans="1:10" x14ac:dyDescent="0.35">
      <c r="A371" s="29"/>
      <c r="B371" s="74"/>
      <c r="C371" s="75"/>
      <c r="D371" s="29"/>
      <c r="E371" s="29"/>
      <c r="F371" s="29"/>
      <c r="G371" s="29"/>
      <c r="H371" s="27"/>
      <c r="I371" s="42"/>
      <c r="J371" s="42"/>
    </row>
    <row r="372" spans="1:10" x14ac:dyDescent="0.35">
      <c r="A372" s="29"/>
      <c r="B372" s="74"/>
      <c r="C372" s="75"/>
      <c r="D372" s="29"/>
      <c r="E372" s="29"/>
      <c r="F372" s="29"/>
      <c r="G372" s="29"/>
      <c r="H372" s="27"/>
      <c r="I372" s="42"/>
      <c r="J372" s="42"/>
    </row>
    <row r="373" spans="1:10" x14ac:dyDescent="0.35">
      <c r="A373" s="29"/>
      <c r="B373" s="74"/>
      <c r="C373" s="75"/>
      <c r="D373" s="29"/>
      <c r="E373" s="29"/>
      <c r="F373" s="29"/>
      <c r="G373" s="29"/>
      <c r="H373" s="27"/>
      <c r="I373" s="42"/>
      <c r="J373" s="42"/>
    </row>
    <row r="374" spans="1:10" x14ac:dyDescent="0.35">
      <c r="A374" s="29"/>
      <c r="B374" s="74"/>
      <c r="C374" s="75"/>
      <c r="D374" s="29"/>
      <c r="E374" s="29"/>
      <c r="F374" s="29"/>
      <c r="G374" s="29"/>
      <c r="H374" s="27"/>
      <c r="I374" s="42"/>
      <c r="J374" s="42"/>
    </row>
    <row r="375" spans="1:10" x14ac:dyDescent="0.35">
      <c r="A375" s="29"/>
      <c r="B375" s="74"/>
      <c r="C375" s="75"/>
      <c r="D375" s="29"/>
      <c r="E375" s="29"/>
      <c r="F375" s="29"/>
      <c r="G375" s="29"/>
      <c r="H375" s="27"/>
      <c r="I375" s="42"/>
      <c r="J375" s="42"/>
    </row>
    <row r="376" spans="1:10" x14ac:dyDescent="0.35">
      <c r="A376" s="29"/>
      <c r="B376" s="74"/>
      <c r="C376" s="75"/>
      <c r="D376" s="29"/>
      <c r="E376" s="29"/>
      <c r="F376" s="29"/>
      <c r="G376" s="29"/>
      <c r="H376" s="27"/>
      <c r="I376" s="42"/>
      <c r="J376" s="42"/>
    </row>
    <row r="377" spans="1:10" x14ac:dyDescent="0.35">
      <c r="A377" s="29"/>
      <c r="B377" s="74"/>
      <c r="C377" s="75"/>
      <c r="D377" s="29"/>
      <c r="E377" s="29"/>
      <c r="F377" s="29"/>
      <c r="G377" s="29"/>
      <c r="H377" s="27"/>
      <c r="I377" s="42"/>
      <c r="J377" s="42"/>
    </row>
    <row r="378" spans="1:10" x14ac:dyDescent="0.35">
      <c r="A378" s="29"/>
      <c r="B378" s="74"/>
      <c r="C378" s="75"/>
      <c r="D378" s="29"/>
      <c r="E378" s="29"/>
      <c r="F378" s="29"/>
      <c r="G378" s="29"/>
      <c r="H378" s="27"/>
      <c r="I378" s="42"/>
      <c r="J378" s="42"/>
    </row>
    <row r="379" spans="1:10" x14ac:dyDescent="0.35">
      <c r="A379" s="29"/>
      <c r="B379" s="74"/>
      <c r="C379" s="75"/>
      <c r="D379" s="29"/>
      <c r="E379" s="29"/>
      <c r="F379" s="29"/>
      <c r="G379" s="29"/>
      <c r="H379" s="27"/>
      <c r="I379" s="42"/>
      <c r="J379" s="42"/>
    </row>
    <row r="380" spans="1:10" x14ac:dyDescent="0.35">
      <c r="A380" s="29"/>
      <c r="B380" s="74"/>
      <c r="C380" s="75"/>
      <c r="D380" s="29"/>
      <c r="E380" s="29"/>
      <c r="F380" s="29"/>
      <c r="G380" s="29"/>
      <c r="H380" s="27"/>
      <c r="I380" s="42"/>
      <c r="J380" s="42"/>
    </row>
    <row r="381" spans="1:10" x14ac:dyDescent="0.35">
      <c r="A381" s="29"/>
      <c r="B381" s="74"/>
      <c r="C381" s="75"/>
      <c r="D381" s="29"/>
      <c r="E381" s="29"/>
      <c r="F381" s="29"/>
      <c r="G381" s="29"/>
      <c r="H381" s="27"/>
      <c r="I381" s="42"/>
      <c r="J381" s="42"/>
    </row>
    <row r="382" spans="1:10" x14ac:dyDescent="0.35">
      <c r="A382" s="29"/>
      <c r="B382" s="74"/>
      <c r="C382" s="75"/>
      <c r="D382" s="29"/>
      <c r="E382" s="29"/>
      <c r="F382" s="29"/>
      <c r="G382" s="29"/>
      <c r="H382" s="27"/>
      <c r="I382" s="42"/>
      <c r="J382" s="42"/>
    </row>
    <row r="383" spans="1:10" x14ac:dyDescent="0.35">
      <c r="A383" s="29"/>
      <c r="B383" s="74"/>
      <c r="C383" s="75"/>
      <c r="D383" s="29"/>
      <c r="E383" s="29"/>
      <c r="F383" s="29"/>
      <c r="G383" s="29"/>
      <c r="H383" s="27"/>
      <c r="I383" s="42"/>
      <c r="J383" s="42"/>
    </row>
    <row r="384" spans="1:10" x14ac:dyDescent="0.35">
      <c r="A384" s="29"/>
      <c r="B384" s="74"/>
      <c r="C384" s="75"/>
      <c r="D384" s="29"/>
      <c r="E384" s="29"/>
      <c r="F384" s="29"/>
      <c r="G384" s="29"/>
      <c r="H384" s="27"/>
      <c r="I384" s="42"/>
      <c r="J384" s="42"/>
    </row>
    <row r="385" spans="1:10" x14ac:dyDescent="0.35">
      <c r="A385" s="29"/>
      <c r="B385" s="74"/>
      <c r="C385" s="75"/>
      <c r="D385" s="29"/>
      <c r="E385" s="29"/>
      <c r="F385" s="29"/>
      <c r="G385" s="29"/>
      <c r="H385" s="27"/>
      <c r="I385" s="42"/>
      <c r="J385" s="42"/>
    </row>
    <row r="386" spans="1:10" x14ac:dyDescent="0.35">
      <c r="A386" s="29"/>
      <c r="B386" s="74"/>
      <c r="C386" s="75"/>
      <c r="D386" s="29"/>
      <c r="E386" s="29"/>
      <c r="F386" s="29"/>
      <c r="G386" s="29"/>
      <c r="H386" s="27"/>
      <c r="I386" s="42"/>
      <c r="J386" s="42"/>
    </row>
    <row r="387" spans="1:10" x14ac:dyDescent="0.35">
      <c r="A387" s="29"/>
      <c r="B387" s="74"/>
      <c r="C387" s="75"/>
      <c r="D387" s="29"/>
      <c r="E387" s="29"/>
      <c r="F387" s="29"/>
      <c r="G387" s="29"/>
      <c r="H387" s="27"/>
      <c r="I387" s="42"/>
      <c r="J387" s="42"/>
    </row>
    <row r="388" spans="1:10" x14ac:dyDescent="0.35">
      <c r="A388" s="29"/>
      <c r="B388" s="74"/>
      <c r="C388" s="75"/>
      <c r="D388" s="29"/>
      <c r="E388" s="29"/>
      <c r="F388" s="29"/>
      <c r="G388" s="29"/>
      <c r="H388" s="27"/>
      <c r="I388" s="42"/>
      <c r="J388" s="42"/>
    </row>
    <row r="389" spans="1:10" x14ac:dyDescent="0.35">
      <c r="A389" s="29"/>
      <c r="B389" s="74"/>
      <c r="C389" s="75"/>
      <c r="D389" s="29"/>
      <c r="E389" s="29"/>
      <c r="F389" s="29"/>
      <c r="G389" s="29"/>
      <c r="H389" s="27"/>
      <c r="I389" s="42"/>
      <c r="J389" s="42"/>
    </row>
    <row r="390" spans="1:10" x14ac:dyDescent="0.35">
      <c r="A390" s="29"/>
      <c r="B390" s="74"/>
      <c r="C390" s="75"/>
      <c r="D390" s="29"/>
      <c r="E390" s="29"/>
      <c r="F390" s="29"/>
      <c r="G390" s="29"/>
      <c r="H390" s="27"/>
      <c r="I390" s="42"/>
      <c r="J390" s="42"/>
    </row>
    <row r="391" spans="1:10" x14ac:dyDescent="0.35">
      <c r="A391" s="29"/>
      <c r="B391" s="74"/>
      <c r="C391" s="75"/>
      <c r="D391" s="29"/>
      <c r="E391" s="29"/>
      <c r="F391" s="29"/>
      <c r="G391" s="29"/>
      <c r="H391" s="27"/>
      <c r="I391" s="42"/>
      <c r="J391" s="42"/>
    </row>
    <row r="392" spans="1:10" x14ac:dyDescent="0.35">
      <c r="A392" s="29"/>
      <c r="B392" s="74"/>
      <c r="C392" s="75"/>
      <c r="D392" s="29"/>
      <c r="E392" s="29"/>
      <c r="F392" s="29"/>
      <c r="G392" s="29"/>
      <c r="H392" s="27"/>
      <c r="I392" s="42"/>
      <c r="J392" s="42"/>
    </row>
    <row r="393" spans="1:10" x14ac:dyDescent="0.35">
      <c r="A393" s="29"/>
      <c r="B393" s="74"/>
      <c r="C393" s="75"/>
      <c r="D393" s="29"/>
      <c r="E393" s="29"/>
      <c r="F393" s="29"/>
      <c r="G393" s="29"/>
      <c r="H393" s="27"/>
      <c r="I393" s="42"/>
      <c r="J393" s="42"/>
    </row>
    <row r="394" spans="1:10" x14ac:dyDescent="0.35">
      <c r="A394" s="29"/>
      <c r="B394" s="74"/>
      <c r="C394" s="75"/>
      <c r="D394" s="29"/>
      <c r="E394" s="29"/>
      <c r="F394" s="29"/>
      <c r="G394" s="29"/>
      <c r="H394" s="27"/>
      <c r="I394" s="42"/>
      <c r="J394" s="42"/>
    </row>
    <row r="395" spans="1:10" x14ac:dyDescent="0.35">
      <c r="A395" s="29"/>
      <c r="B395" s="74"/>
      <c r="C395" s="75"/>
      <c r="D395" s="29"/>
      <c r="E395" s="29"/>
      <c r="F395" s="29"/>
      <c r="G395" s="29"/>
      <c r="H395" s="27"/>
      <c r="I395" s="42"/>
      <c r="J395" s="42"/>
    </row>
    <row r="396" spans="1:10" x14ac:dyDescent="0.35">
      <c r="A396" s="29"/>
      <c r="B396" s="74"/>
      <c r="C396" s="75"/>
      <c r="D396" s="29"/>
      <c r="E396" s="29"/>
      <c r="F396" s="29"/>
      <c r="G396" s="29"/>
      <c r="H396" s="27"/>
      <c r="I396" s="42"/>
      <c r="J396" s="42"/>
    </row>
    <row r="397" spans="1:10" x14ac:dyDescent="0.35">
      <c r="A397" s="29"/>
      <c r="B397" s="74"/>
      <c r="C397" s="75"/>
      <c r="D397" s="29"/>
      <c r="E397" s="29"/>
      <c r="F397" s="29"/>
      <c r="G397" s="29"/>
      <c r="H397" s="27"/>
      <c r="I397" s="42"/>
      <c r="J397" s="42"/>
    </row>
    <row r="398" spans="1:10" x14ac:dyDescent="0.35">
      <c r="A398" s="29"/>
      <c r="B398" s="74"/>
      <c r="C398" s="75"/>
      <c r="D398" s="29"/>
      <c r="E398" s="29"/>
      <c r="F398" s="29"/>
      <c r="G398" s="29"/>
      <c r="H398" s="27"/>
      <c r="I398" s="42"/>
      <c r="J398" s="42"/>
    </row>
    <row r="399" spans="1:10" x14ac:dyDescent="0.35">
      <c r="A399" s="29"/>
      <c r="B399" s="74"/>
      <c r="C399" s="75"/>
      <c r="D399" s="29"/>
      <c r="E399" s="29"/>
      <c r="F399" s="29"/>
      <c r="G399" s="29"/>
      <c r="H399" s="27"/>
      <c r="I399" s="42"/>
      <c r="J399" s="42"/>
    </row>
    <row r="400" spans="1:10" x14ac:dyDescent="0.35">
      <c r="A400" s="29"/>
      <c r="B400" s="74"/>
      <c r="C400" s="75"/>
      <c r="D400" s="29"/>
      <c r="E400" s="29"/>
      <c r="F400" s="29"/>
      <c r="G400" s="29"/>
      <c r="H400" s="27"/>
      <c r="I400" s="42"/>
      <c r="J400" s="42"/>
    </row>
    <row r="401" spans="1:10" x14ac:dyDescent="0.35">
      <c r="A401" s="29"/>
      <c r="B401" s="74"/>
      <c r="C401" s="75"/>
      <c r="D401" s="29"/>
      <c r="E401" s="29"/>
      <c r="F401" s="29"/>
      <c r="G401" s="29"/>
      <c r="H401" s="27"/>
      <c r="I401" s="42"/>
      <c r="J401" s="42"/>
    </row>
    <row r="402" spans="1:10" x14ac:dyDescent="0.35">
      <c r="A402" s="29"/>
      <c r="B402" s="74"/>
      <c r="C402" s="75"/>
      <c r="D402" s="29"/>
      <c r="E402" s="29"/>
      <c r="F402" s="29"/>
      <c r="G402" s="29"/>
      <c r="H402" s="27"/>
      <c r="I402" s="42"/>
      <c r="J402" s="42"/>
    </row>
    <row r="403" spans="1:10" x14ac:dyDescent="0.35">
      <c r="A403" s="29"/>
      <c r="B403" s="74"/>
      <c r="C403" s="75"/>
      <c r="D403" s="29"/>
      <c r="E403" s="29"/>
      <c r="F403" s="29"/>
      <c r="G403" s="29"/>
      <c r="H403" s="27"/>
      <c r="I403" s="42"/>
      <c r="J403" s="42"/>
    </row>
    <row r="404" spans="1:10" x14ac:dyDescent="0.35">
      <c r="A404" s="29"/>
      <c r="B404" s="74"/>
      <c r="C404" s="75"/>
      <c r="D404" s="29"/>
      <c r="E404" s="29"/>
      <c r="F404" s="29"/>
      <c r="G404" s="29"/>
      <c r="H404" s="27"/>
      <c r="I404" s="42"/>
      <c r="J404" s="42"/>
    </row>
    <row r="405" spans="1:10" x14ac:dyDescent="0.35">
      <c r="A405" s="29"/>
      <c r="B405" s="74"/>
      <c r="C405" s="75"/>
      <c r="D405" s="29"/>
      <c r="E405" s="29"/>
      <c r="F405" s="29"/>
      <c r="G405" s="29"/>
      <c r="H405" s="27"/>
      <c r="I405" s="42"/>
      <c r="J405" s="42"/>
    </row>
    <row r="406" spans="1:10" x14ac:dyDescent="0.35">
      <c r="A406" s="29"/>
      <c r="B406" s="74"/>
      <c r="C406" s="75"/>
      <c r="D406" s="29"/>
      <c r="E406" s="29"/>
      <c r="F406" s="29"/>
      <c r="G406" s="29"/>
      <c r="H406" s="27"/>
      <c r="I406" s="42"/>
      <c r="J406" s="42"/>
    </row>
    <row r="407" spans="1:10" x14ac:dyDescent="0.35">
      <c r="A407" s="29"/>
      <c r="B407" s="74"/>
      <c r="C407" s="75"/>
      <c r="D407" s="29"/>
      <c r="E407" s="29"/>
      <c r="F407" s="29"/>
      <c r="G407" s="29"/>
      <c r="H407" s="27"/>
      <c r="I407" s="42"/>
      <c r="J407" s="42"/>
    </row>
    <row r="408" spans="1:10" x14ac:dyDescent="0.35">
      <c r="A408" s="29"/>
      <c r="B408" s="74"/>
      <c r="C408" s="75"/>
      <c r="D408" s="29"/>
      <c r="E408" s="29"/>
      <c r="F408" s="29"/>
      <c r="G408" s="29"/>
      <c r="H408" s="27"/>
      <c r="I408" s="42"/>
      <c r="J408" s="42"/>
    </row>
    <row r="409" spans="1:10" x14ac:dyDescent="0.35">
      <c r="A409" s="29"/>
      <c r="B409" s="74"/>
      <c r="C409" s="75"/>
      <c r="D409" s="29"/>
      <c r="E409" s="29"/>
      <c r="F409" s="29"/>
      <c r="G409" s="29"/>
      <c r="H409" s="27"/>
      <c r="I409" s="42"/>
      <c r="J409" s="42"/>
    </row>
    <row r="410" spans="1:10" x14ac:dyDescent="0.35">
      <c r="A410" s="29"/>
      <c r="B410" s="74"/>
      <c r="C410" s="75"/>
      <c r="D410" s="29"/>
      <c r="E410" s="29"/>
      <c r="F410" s="29"/>
      <c r="G410" s="29"/>
      <c r="H410" s="27"/>
      <c r="I410" s="42"/>
      <c r="J410" s="42"/>
    </row>
    <row r="411" spans="1:10" x14ac:dyDescent="0.35">
      <c r="A411" s="29"/>
      <c r="B411" s="74"/>
      <c r="C411" s="75"/>
      <c r="D411" s="29"/>
      <c r="E411" s="29"/>
      <c r="F411" s="29"/>
      <c r="G411" s="29"/>
      <c r="H411" s="27"/>
      <c r="I411" s="42"/>
      <c r="J411" s="42"/>
    </row>
    <row r="412" spans="1:10" x14ac:dyDescent="0.35">
      <c r="A412" s="29"/>
      <c r="B412" s="74"/>
      <c r="C412" s="75"/>
      <c r="D412" s="29"/>
      <c r="E412" s="29"/>
      <c r="F412" s="29"/>
      <c r="G412" s="29"/>
      <c r="H412" s="27"/>
      <c r="I412" s="42"/>
      <c r="J412" s="42"/>
    </row>
    <row r="413" spans="1:10" x14ac:dyDescent="0.35">
      <c r="A413" s="29"/>
      <c r="B413" s="74"/>
      <c r="C413" s="75"/>
      <c r="D413" s="29"/>
      <c r="E413" s="29"/>
      <c r="F413" s="29"/>
      <c r="G413" s="29"/>
      <c r="H413" s="27"/>
      <c r="I413" s="42"/>
      <c r="J413" s="42"/>
    </row>
    <row r="414" spans="1:10" x14ac:dyDescent="0.35">
      <c r="A414" s="29"/>
      <c r="B414" s="74"/>
      <c r="C414" s="75"/>
      <c r="D414" s="29"/>
      <c r="E414" s="29"/>
      <c r="F414" s="29"/>
      <c r="G414" s="29"/>
      <c r="H414" s="27"/>
      <c r="I414" s="42"/>
      <c r="J414" s="42"/>
    </row>
    <row r="415" spans="1:10" x14ac:dyDescent="0.35">
      <c r="A415" s="29"/>
      <c r="B415" s="74"/>
      <c r="C415" s="75"/>
      <c r="D415" s="29"/>
      <c r="E415" s="29"/>
      <c r="F415" s="29"/>
      <c r="G415" s="29"/>
      <c r="H415" s="27"/>
      <c r="I415" s="42"/>
      <c r="J415" s="42"/>
    </row>
    <row r="416" spans="1:10" x14ac:dyDescent="0.35">
      <c r="A416" s="29"/>
      <c r="B416" s="74"/>
      <c r="C416" s="75"/>
      <c r="D416" s="29"/>
      <c r="E416" s="29"/>
      <c r="F416" s="29"/>
      <c r="G416" s="29"/>
      <c r="H416" s="27"/>
      <c r="I416" s="42"/>
      <c r="J416" s="42"/>
    </row>
    <row r="417" spans="1:10" x14ac:dyDescent="0.35">
      <c r="A417" s="29"/>
      <c r="B417" s="74"/>
      <c r="C417" s="75"/>
      <c r="D417" s="29"/>
      <c r="E417" s="29"/>
      <c r="F417" s="29"/>
      <c r="G417" s="29"/>
      <c r="H417" s="27"/>
      <c r="I417" s="42"/>
      <c r="J417" s="42"/>
    </row>
    <row r="418" spans="1:10" x14ac:dyDescent="0.35">
      <c r="A418" s="29"/>
      <c r="B418" s="74"/>
      <c r="C418" s="75"/>
      <c r="D418" s="29"/>
      <c r="E418" s="29"/>
      <c r="F418" s="29"/>
      <c r="G418" s="29"/>
      <c r="H418" s="27"/>
      <c r="I418" s="42"/>
      <c r="J418" s="42"/>
    </row>
    <row r="419" spans="1:10" x14ac:dyDescent="0.35">
      <c r="A419" s="29"/>
      <c r="B419" s="74"/>
      <c r="C419" s="75"/>
      <c r="D419" s="29"/>
      <c r="E419" s="29"/>
      <c r="F419" s="29"/>
      <c r="G419" s="29"/>
      <c r="H419" s="27"/>
      <c r="I419" s="42"/>
      <c r="J419" s="42"/>
    </row>
    <row r="420" spans="1:10" x14ac:dyDescent="0.35">
      <c r="A420" s="29"/>
      <c r="B420" s="74"/>
      <c r="C420" s="75"/>
      <c r="D420" s="29"/>
      <c r="E420" s="29"/>
      <c r="F420" s="29"/>
      <c r="G420" s="29"/>
      <c r="H420" s="27"/>
      <c r="I420" s="42"/>
      <c r="J420" s="42"/>
    </row>
    <row r="421" spans="1:10" x14ac:dyDescent="0.35">
      <c r="A421" s="29"/>
      <c r="B421" s="74"/>
      <c r="C421" s="75"/>
      <c r="D421" s="29"/>
      <c r="E421" s="29"/>
      <c r="F421" s="29"/>
      <c r="G421" s="29"/>
      <c r="H421" s="27"/>
      <c r="I421" s="42"/>
      <c r="J421" s="42"/>
    </row>
    <row r="422" spans="1:10" x14ac:dyDescent="0.35">
      <c r="A422" s="29"/>
      <c r="B422" s="74"/>
      <c r="C422" s="75"/>
      <c r="D422" s="29"/>
      <c r="E422" s="29"/>
      <c r="F422" s="29"/>
      <c r="G422" s="29"/>
      <c r="H422" s="27"/>
      <c r="I422" s="42"/>
      <c r="J422" s="42"/>
    </row>
    <row r="423" spans="1:10" x14ac:dyDescent="0.35">
      <c r="A423" s="29"/>
      <c r="B423" s="74"/>
      <c r="C423" s="75"/>
      <c r="D423" s="29"/>
      <c r="E423" s="29"/>
      <c r="F423" s="29"/>
      <c r="G423" s="29"/>
      <c r="H423" s="27"/>
      <c r="I423" s="42"/>
      <c r="J423" s="42"/>
    </row>
    <row r="424" spans="1:10" x14ac:dyDescent="0.35">
      <c r="A424" s="29"/>
      <c r="B424" s="74"/>
      <c r="C424" s="75"/>
      <c r="D424" s="29"/>
      <c r="E424" s="29"/>
      <c r="F424" s="29"/>
      <c r="G424" s="29"/>
      <c r="H424" s="27"/>
      <c r="I424" s="42"/>
      <c r="J424" s="42"/>
    </row>
    <row r="425" spans="1:10" x14ac:dyDescent="0.35">
      <c r="A425" s="29"/>
      <c r="B425" s="74"/>
      <c r="C425" s="75"/>
      <c r="D425" s="29"/>
      <c r="E425" s="29"/>
      <c r="F425" s="29"/>
      <c r="G425" s="29"/>
      <c r="H425" s="27"/>
      <c r="I425" s="42"/>
      <c r="J425" s="42"/>
    </row>
    <row r="426" spans="1:10" x14ac:dyDescent="0.35">
      <c r="A426" s="29"/>
      <c r="B426" s="74"/>
      <c r="C426" s="75"/>
      <c r="D426" s="29"/>
      <c r="E426" s="29"/>
      <c r="F426" s="29"/>
      <c r="G426" s="29"/>
      <c r="H426" s="27"/>
      <c r="I426" s="42"/>
      <c r="J426" s="42"/>
    </row>
    <row r="427" spans="1:10" x14ac:dyDescent="0.35">
      <c r="A427" s="29"/>
      <c r="B427" s="74"/>
      <c r="C427" s="75"/>
      <c r="D427" s="29"/>
      <c r="E427" s="29"/>
      <c r="F427" s="29"/>
      <c r="G427" s="29"/>
      <c r="H427" s="27"/>
      <c r="I427" s="42"/>
      <c r="J427" s="42"/>
    </row>
    <row r="428" spans="1:10" x14ac:dyDescent="0.35">
      <c r="A428" s="29"/>
      <c r="B428" s="74"/>
      <c r="C428" s="75"/>
      <c r="D428" s="29"/>
      <c r="E428" s="29"/>
      <c r="F428" s="29"/>
      <c r="G428" s="29"/>
      <c r="H428" s="27"/>
      <c r="I428" s="42"/>
      <c r="J428" s="42"/>
    </row>
    <row r="429" spans="1:10" x14ac:dyDescent="0.35">
      <c r="A429" s="29"/>
      <c r="B429" s="74"/>
      <c r="C429" s="75"/>
      <c r="D429" s="29"/>
      <c r="E429" s="29"/>
      <c r="F429" s="29"/>
      <c r="G429" s="29"/>
      <c r="H429" s="27"/>
      <c r="I429" s="42"/>
      <c r="J429" s="42"/>
    </row>
    <row r="430" spans="1:10" x14ac:dyDescent="0.35">
      <c r="A430" s="29"/>
      <c r="B430" s="74"/>
      <c r="C430" s="75"/>
      <c r="D430" s="29"/>
      <c r="E430" s="29"/>
      <c r="F430" s="29"/>
      <c r="G430" s="29"/>
      <c r="H430" s="27"/>
      <c r="I430" s="42"/>
      <c r="J430" s="42"/>
    </row>
    <row r="431" spans="1:10" x14ac:dyDescent="0.35">
      <c r="A431" s="29"/>
      <c r="B431" s="74"/>
      <c r="C431" s="75"/>
      <c r="D431" s="29"/>
      <c r="E431" s="29"/>
      <c r="F431" s="29"/>
      <c r="G431" s="29"/>
      <c r="H431" s="27"/>
      <c r="I431" s="42"/>
      <c r="J431" s="42"/>
    </row>
    <row r="432" spans="1:10" x14ac:dyDescent="0.35">
      <c r="A432" s="29"/>
      <c r="B432" s="74"/>
      <c r="C432" s="75"/>
      <c r="D432" s="29"/>
      <c r="E432" s="29"/>
      <c r="F432" s="29"/>
      <c r="G432" s="29"/>
      <c r="H432" s="27"/>
      <c r="I432" s="42"/>
      <c r="J432" s="42"/>
    </row>
    <row r="433" spans="1:10" x14ac:dyDescent="0.35">
      <c r="A433" s="29"/>
      <c r="B433" s="74"/>
      <c r="C433" s="75"/>
      <c r="D433" s="29"/>
      <c r="E433" s="29"/>
      <c r="F433" s="29"/>
      <c r="G433" s="29"/>
      <c r="H433" s="27"/>
      <c r="I433" s="42"/>
      <c r="J433" s="42"/>
    </row>
    <row r="434" spans="1:10" x14ac:dyDescent="0.35">
      <c r="A434" s="29"/>
      <c r="B434" s="74"/>
      <c r="C434" s="75"/>
      <c r="D434" s="29"/>
      <c r="E434" s="29"/>
      <c r="F434" s="29"/>
      <c r="G434" s="29"/>
      <c r="H434" s="27"/>
      <c r="I434" s="42"/>
      <c r="J434" s="42"/>
    </row>
    <row r="435" spans="1:10" x14ac:dyDescent="0.35">
      <c r="A435" s="29"/>
      <c r="B435" s="74"/>
      <c r="C435" s="75"/>
      <c r="D435" s="29"/>
      <c r="E435" s="29"/>
      <c r="F435" s="29"/>
      <c r="G435" s="29"/>
      <c r="H435" s="27"/>
      <c r="I435" s="42"/>
      <c r="J435" s="42"/>
    </row>
    <row r="436" spans="1:10" x14ac:dyDescent="0.35">
      <c r="A436" s="29"/>
      <c r="B436" s="74"/>
      <c r="C436" s="75"/>
      <c r="D436" s="29"/>
      <c r="E436" s="29"/>
      <c r="F436" s="29"/>
      <c r="G436" s="29"/>
      <c r="H436" s="27"/>
      <c r="I436" s="42"/>
      <c r="J436" s="42"/>
    </row>
    <row r="437" spans="1:10" x14ac:dyDescent="0.35">
      <c r="A437" s="29"/>
      <c r="B437" s="74"/>
      <c r="C437" s="75"/>
      <c r="D437" s="29"/>
      <c r="E437" s="29"/>
      <c r="F437" s="29"/>
      <c r="G437" s="29"/>
      <c r="H437" s="27"/>
      <c r="I437" s="42"/>
      <c r="J437" s="42"/>
    </row>
    <row r="438" spans="1:10" x14ac:dyDescent="0.35">
      <c r="A438" s="29"/>
      <c r="B438" s="74"/>
      <c r="C438" s="75"/>
      <c r="D438" s="29"/>
      <c r="E438" s="29"/>
      <c r="F438" s="29"/>
      <c r="G438" s="29"/>
      <c r="H438" s="27"/>
      <c r="I438" s="42"/>
      <c r="J438" s="42"/>
    </row>
    <row r="439" spans="1:10" x14ac:dyDescent="0.35">
      <c r="A439" s="29"/>
      <c r="B439" s="74"/>
      <c r="C439" s="75"/>
      <c r="D439" s="29"/>
      <c r="E439" s="29"/>
      <c r="F439" s="29"/>
      <c r="G439" s="29"/>
      <c r="H439" s="27"/>
      <c r="I439" s="42"/>
      <c r="J439" s="42"/>
    </row>
    <row r="440" spans="1:10" x14ac:dyDescent="0.35">
      <c r="A440" s="29"/>
      <c r="B440" s="74"/>
      <c r="C440" s="75"/>
      <c r="D440" s="29"/>
      <c r="E440" s="29"/>
      <c r="F440" s="29"/>
      <c r="G440" s="29"/>
      <c r="H440" s="27"/>
      <c r="I440" s="42"/>
      <c r="J440" s="42"/>
    </row>
    <row r="441" spans="1:10" x14ac:dyDescent="0.35">
      <c r="A441" s="29"/>
      <c r="B441" s="74"/>
      <c r="C441" s="75"/>
      <c r="D441" s="29"/>
      <c r="E441" s="29"/>
      <c r="F441" s="29"/>
      <c r="G441" s="29"/>
      <c r="H441" s="27"/>
      <c r="I441" s="42"/>
      <c r="J441" s="42"/>
    </row>
    <row r="442" spans="1:10" x14ac:dyDescent="0.35">
      <c r="A442" s="29"/>
      <c r="B442" s="74"/>
      <c r="C442" s="75"/>
      <c r="D442" s="29"/>
      <c r="E442" s="29"/>
      <c r="F442" s="29"/>
      <c r="G442" s="29"/>
      <c r="H442" s="27"/>
      <c r="I442" s="42"/>
      <c r="J442" s="42"/>
    </row>
    <row r="443" spans="1:10" x14ac:dyDescent="0.35">
      <c r="A443" s="29"/>
      <c r="B443" s="74"/>
      <c r="C443" s="75"/>
      <c r="D443" s="29"/>
      <c r="E443" s="29"/>
      <c r="F443" s="29"/>
      <c r="G443" s="29"/>
      <c r="H443" s="27"/>
      <c r="I443" s="42"/>
      <c r="J443" s="42"/>
    </row>
    <row r="444" spans="1:10" x14ac:dyDescent="0.35">
      <c r="A444" s="29"/>
      <c r="B444" s="74"/>
      <c r="C444" s="75"/>
      <c r="D444" s="29"/>
      <c r="E444" s="29"/>
      <c r="F444" s="29"/>
      <c r="G444" s="29"/>
      <c r="H444" s="27"/>
      <c r="I444" s="42"/>
      <c r="J444" s="42"/>
    </row>
    <row r="445" spans="1:10" x14ac:dyDescent="0.35">
      <c r="A445" s="29"/>
      <c r="B445" s="74"/>
      <c r="C445" s="75"/>
      <c r="D445" s="29"/>
      <c r="E445" s="29"/>
      <c r="F445" s="29"/>
      <c r="G445" s="29"/>
      <c r="H445" s="27"/>
      <c r="I445" s="42"/>
      <c r="J445" s="42"/>
    </row>
    <row r="446" spans="1:10" x14ac:dyDescent="0.35">
      <c r="A446" s="29"/>
      <c r="B446" s="74"/>
      <c r="C446" s="75"/>
      <c r="D446" s="29"/>
      <c r="E446" s="29"/>
      <c r="F446" s="29"/>
      <c r="G446" s="29"/>
      <c r="H446" s="27"/>
      <c r="I446" s="42"/>
      <c r="J446" s="42"/>
    </row>
    <row r="447" spans="1:10" x14ac:dyDescent="0.35">
      <c r="A447" s="29"/>
      <c r="B447" s="74"/>
      <c r="C447" s="75"/>
      <c r="D447" s="29"/>
      <c r="E447" s="29"/>
      <c r="F447" s="29"/>
      <c r="G447" s="29"/>
      <c r="H447" s="27"/>
      <c r="I447" s="42"/>
      <c r="J447" s="42"/>
    </row>
    <row r="448" spans="1:10" x14ac:dyDescent="0.35">
      <c r="A448" s="29"/>
      <c r="B448" s="74"/>
      <c r="C448" s="75"/>
      <c r="D448" s="29"/>
      <c r="E448" s="29"/>
      <c r="F448" s="29"/>
      <c r="G448" s="29"/>
      <c r="H448" s="27"/>
      <c r="I448" s="42"/>
      <c r="J448" s="42"/>
    </row>
    <row r="449" spans="1:10" x14ac:dyDescent="0.35">
      <c r="A449" s="29"/>
      <c r="B449" s="74"/>
      <c r="C449" s="75"/>
      <c r="D449" s="29"/>
      <c r="E449" s="29"/>
      <c r="F449" s="29"/>
      <c r="G449" s="29"/>
      <c r="H449" s="27"/>
      <c r="I449" s="42"/>
      <c r="J449" s="42"/>
    </row>
    <row r="450" spans="1:10" x14ac:dyDescent="0.35">
      <c r="A450" s="29"/>
      <c r="B450" s="74"/>
      <c r="C450" s="75"/>
      <c r="D450" s="29"/>
      <c r="E450" s="29"/>
      <c r="F450" s="29"/>
      <c r="G450" s="29"/>
      <c r="H450" s="27"/>
      <c r="I450" s="42"/>
      <c r="J450" s="42"/>
    </row>
    <row r="451" spans="1:10" x14ac:dyDescent="0.35">
      <c r="A451" s="29"/>
      <c r="B451" s="74"/>
      <c r="C451" s="75"/>
      <c r="D451" s="29"/>
      <c r="E451" s="29"/>
      <c r="F451" s="29"/>
      <c r="G451" s="29"/>
      <c r="H451" s="27"/>
      <c r="I451" s="42"/>
      <c r="J451" s="42"/>
    </row>
    <row r="452" spans="1:10" x14ac:dyDescent="0.35">
      <c r="A452" s="29"/>
      <c r="B452" s="74"/>
      <c r="C452" s="75"/>
      <c r="D452" s="29"/>
      <c r="E452" s="29"/>
      <c r="F452" s="29"/>
      <c r="G452" s="29"/>
      <c r="H452" s="27"/>
      <c r="I452" s="42"/>
      <c r="J452" s="42"/>
    </row>
    <row r="453" spans="1:10" x14ac:dyDescent="0.35">
      <c r="A453" s="29"/>
      <c r="B453" s="74"/>
      <c r="C453" s="75"/>
      <c r="D453" s="29"/>
      <c r="E453" s="29"/>
      <c r="F453" s="29"/>
      <c r="G453" s="29"/>
      <c r="H453" s="27"/>
      <c r="I453" s="42"/>
      <c r="J453" s="42"/>
    </row>
    <row r="454" spans="1:10" x14ac:dyDescent="0.35">
      <c r="A454" s="29"/>
      <c r="B454" s="74"/>
      <c r="C454" s="75"/>
      <c r="D454" s="29"/>
      <c r="E454" s="29"/>
      <c r="F454" s="29"/>
      <c r="G454" s="29"/>
      <c r="H454" s="27"/>
      <c r="I454" s="42"/>
      <c r="J454" s="42"/>
    </row>
    <row r="455" spans="1:10" x14ac:dyDescent="0.35">
      <c r="A455" s="29"/>
      <c r="B455" s="74"/>
      <c r="C455" s="75"/>
      <c r="D455" s="29"/>
      <c r="E455" s="29"/>
      <c r="F455" s="29"/>
      <c r="G455" s="29"/>
      <c r="H455" s="27"/>
      <c r="I455" s="42"/>
      <c r="J455" s="42"/>
    </row>
    <row r="456" spans="1:10" x14ac:dyDescent="0.35">
      <c r="A456" s="29"/>
      <c r="B456" s="74"/>
      <c r="C456" s="75"/>
      <c r="D456" s="29"/>
      <c r="E456" s="29"/>
      <c r="F456" s="29"/>
      <c r="G456" s="29"/>
      <c r="H456" s="27"/>
      <c r="I456" s="42"/>
      <c r="J456" s="42"/>
    </row>
    <row r="457" spans="1:10" x14ac:dyDescent="0.35">
      <c r="A457" s="29"/>
      <c r="B457" s="74"/>
      <c r="C457" s="75"/>
      <c r="D457" s="29"/>
      <c r="E457" s="29"/>
      <c r="F457" s="29"/>
      <c r="G457" s="29"/>
      <c r="H457" s="27"/>
      <c r="I457" s="42"/>
      <c r="J457" s="42"/>
    </row>
    <row r="458" spans="1:10" x14ac:dyDescent="0.35">
      <c r="A458" s="29"/>
      <c r="B458" s="74"/>
      <c r="C458" s="75"/>
      <c r="D458" s="29"/>
      <c r="E458" s="29"/>
      <c r="F458" s="29"/>
      <c r="G458" s="29"/>
      <c r="H458" s="27"/>
      <c r="I458" s="42"/>
      <c r="J458" s="42"/>
    </row>
    <row r="459" spans="1:10" x14ac:dyDescent="0.35">
      <c r="A459" s="29"/>
      <c r="B459" s="74"/>
      <c r="C459" s="75"/>
      <c r="D459" s="29"/>
      <c r="E459" s="29"/>
      <c r="F459" s="29"/>
      <c r="G459" s="29"/>
      <c r="H459" s="27"/>
      <c r="I459" s="42"/>
      <c r="J459" s="42"/>
    </row>
    <row r="460" spans="1:10" x14ac:dyDescent="0.35">
      <c r="A460" s="29"/>
      <c r="B460" s="74"/>
      <c r="C460" s="75"/>
      <c r="D460" s="29"/>
      <c r="E460" s="29"/>
      <c r="F460" s="29"/>
      <c r="G460" s="29"/>
      <c r="H460" s="27"/>
      <c r="I460" s="42"/>
      <c r="J460" s="42"/>
    </row>
    <row r="461" spans="1:10" x14ac:dyDescent="0.35">
      <c r="A461" s="29"/>
      <c r="B461" s="74"/>
      <c r="C461" s="75"/>
      <c r="D461" s="29"/>
      <c r="E461" s="29"/>
      <c r="F461" s="29"/>
      <c r="G461" s="29"/>
      <c r="H461" s="27"/>
      <c r="I461" s="42"/>
      <c r="J461" s="42"/>
    </row>
    <row r="462" spans="1:10" x14ac:dyDescent="0.35">
      <c r="A462" s="29"/>
      <c r="B462" s="74"/>
      <c r="C462" s="75"/>
      <c r="D462" s="29"/>
      <c r="E462" s="29"/>
      <c r="F462" s="29"/>
      <c r="G462" s="29"/>
      <c r="H462" s="27"/>
      <c r="I462" s="42"/>
      <c r="J462" s="42"/>
    </row>
    <row r="463" spans="1:10" x14ac:dyDescent="0.35">
      <c r="A463" s="29"/>
      <c r="B463" s="74"/>
      <c r="C463" s="75"/>
      <c r="D463" s="29"/>
      <c r="E463" s="29"/>
      <c r="F463" s="29"/>
      <c r="G463" s="29"/>
      <c r="H463" s="27"/>
      <c r="I463" s="42"/>
      <c r="J463" s="42"/>
    </row>
    <row r="464" spans="1:10" x14ac:dyDescent="0.35">
      <c r="A464" s="29"/>
      <c r="B464" s="74"/>
      <c r="C464" s="75"/>
      <c r="D464" s="29"/>
      <c r="E464" s="29"/>
      <c r="F464" s="29"/>
      <c r="G464" s="29"/>
      <c r="H464" s="27"/>
      <c r="I464" s="42"/>
      <c r="J464" s="42"/>
    </row>
    <row r="465" spans="1:10" x14ac:dyDescent="0.35">
      <c r="A465" s="29"/>
      <c r="B465" s="74"/>
      <c r="C465" s="75"/>
      <c r="D465" s="29"/>
      <c r="E465" s="29"/>
      <c r="F465" s="29"/>
      <c r="G465" s="29"/>
      <c r="H465" s="27"/>
      <c r="I465" s="42"/>
      <c r="J465" s="42"/>
    </row>
    <row r="466" spans="1:10" x14ac:dyDescent="0.35">
      <c r="A466" s="29"/>
      <c r="B466" s="74"/>
      <c r="C466" s="75"/>
      <c r="D466" s="29"/>
      <c r="E466" s="29"/>
      <c r="F466" s="29"/>
      <c r="G466" s="29"/>
      <c r="H466" s="27"/>
      <c r="I466" s="42"/>
      <c r="J466" s="42"/>
    </row>
    <row r="467" spans="1:10" x14ac:dyDescent="0.35">
      <c r="A467" s="29"/>
      <c r="B467" s="74"/>
      <c r="C467" s="75"/>
      <c r="D467" s="29"/>
      <c r="E467" s="29"/>
      <c r="F467" s="29"/>
      <c r="G467" s="29"/>
      <c r="H467" s="27"/>
      <c r="I467" s="42"/>
      <c r="J467" s="42"/>
    </row>
    <row r="468" spans="1:10" x14ac:dyDescent="0.35">
      <c r="A468" s="29"/>
      <c r="B468" s="74"/>
      <c r="C468" s="75"/>
      <c r="D468" s="29"/>
      <c r="E468" s="29"/>
      <c r="F468" s="29"/>
      <c r="G468" s="29"/>
      <c r="H468" s="27"/>
      <c r="I468" s="42"/>
      <c r="J468" s="42"/>
    </row>
    <row r="469" spans="1:10" x14ac:dyDescent="0.35">
      <c r="A469" s="29"/>
      <c r="B469" s="74"/>
      <c r="C469" s="75"/>
      <c r="D469" s="29"/>
      <c r="E469" s="29"/>
      <c r="F469" s="29"/>
      <c r="G469" s="29"/>
      <c r="H469" s="27"/>
      <c r="I469" s="42"/>
      <c r="J469" s="42"/>
    </row>
    <row r="470" spans="1:10" x14ac:dyDescent="0.35">
      <c r="A470" s="29"/>
      <c r="B470" s="74"/>
      <c r="C470" s="75"/>
      <c r="D470" s="29"/>
      <c r="E470" s="29"/>
      <c r="F470" s="29"/>
      <c r="G470" s="29"/>
      <c r="H470" s="27"/>
      <c r="I470" s="42"/>
      <c r="J470" s="42"/>
    </row>
    <row r="471" spans="1:10" x14ac:dyDescent="0.35">
      <c r="A471" s="29"/>
      <c r="B471" s="74"/>
      <c r="C471" s="75"/>
      <c r="D471" s="29"/>
      <c r="E471" s="29"/>
      <c r="F471" s="29"/>
      <c r="G471" s="29"/>
      <c r="H471" s="27"/>
      <c r="I471" s="42"/>
      <c r="J471" s="42"/>
    </row>
    <row r="472" spans="1:10" x14ac:dyDescent="0.35">
      <c r="A472" s="29"/>
      <c r="B472" s="74"/>
      <c r="C472" s="75"/>
      <c r="D472" s="29"/>
      <c r="E472" s="29"/>
      <c r="F472" s="29"/>
      <c r="G472" s="29"/>
      <c r="H472" s="27"/>
      <c r="I472" s="42"/>
      <c r="J472" s="42"/>
    </row>
    <row r="473" spans="1:10" x14ac:dyDescent="0.35">
      <c r="A473" s="29"/>
      <c r="B473" s="74"/>
      <c r="C473" s="75"/>
      <c r="D473" s="29"/>
      <c r="E473" s="29"/>
      <c r="F473" s="29"/>
      <c r="G473" s="29"/>
      <c r="H473" s="27"/>
      <c r="I473" s="42"/>
      <c r="J473" s="42"/>
    </row>
    <row r="474" spans="1:10" x14ac:dyDescent="0.35">
      <c r="A474" s="29"/>
      <c r="B474" s="74"/>
      <c r="C474" s="75"/>
      <c r="D474" s="29"/>
      <c r="E474" s="29"/>
      <c r="F474" s="29"/>
      <c r="G474" s="29"/>
      <c r="H474" s="27"/>
      <c r="I474" s="42"/>
      <c r="J474" s="42"/>
    </row>
    <row r="475" spans="1:10" x14ac:dyDescent="0.35">
      <c r="A475" s="29"/>
      <c r="B475" s="74"/>
      <c r="C475" s="75"/>
      <c r="D475" s="29"/>
      <c r="E475" s="29"/>
      <c r="F475" s="29"/>
      <c r="G475" s="29"/>
      <c r="H475" s="27"/>
      <c r="I475" s="42"/>
      <c r="J475" s="42"/>
    </row>
    <row r="476" spans="1:10" x14ac:dyDescent="0.35">
      <c r="A476" s="29"/>
      <c r="B476" s="74"/>
      <c r="C476" s="75"/>
      <c r="D476" s="29"/>
      <c r="E476" s="29"/>
      <c r="F476" s="29"/>
      <c r="G476" s="29"/>
      <c r="H476" s="27"/>
      <c r="I476" s="42"/>
      <c r="J476" s="42"/>
    </row>
    <row r="477" spans="1:10" x14ac:dyDescent="0.35">
      <c r="A477" s="29"/>
      <c r="B477" s="74"/>
      <c r="C477" s="75"/>
      <c r="D477" s="29"/>
      <c r="E477" s="29"/>
      <c r="F477" s="29"/>
      <c r="G477" s="29"/>
      <c r="H477" s="27"/>
      <c r="I477" s="42"/>
      <c r="J477" s="42"/>
    </row>
    <row r="478" spans="1:10" x14ac:dyDescent="0.35">
      <c r="A478" s="29"/>
      <c r="B478" s="74"/>
      <c r="C478" s="75"/>
      <c r="D478" s="29"/>
      <c r="E478" s="29"/>
      <c r="F478" s="29"/>
      <c r="G478" s="29"/>
      <c r="H478" s="27"/>
      <c r="I478" s="42"/>
      <c r="J478" s="42"/>
    </row>
    <row r="479" spans="1:10" x14ac:dyDescent="0.35">
      <c r="A479" s="29"/>
      <c r="B479" s="74"/>
      <c r="C479" s="75"/>
      <c r="D479" s="29"/>
      <c r="E479" s="29"/>
      <c r="F479" s="29"/>
      <c r="G479" s="29"/>
      <c r="H479" s="27"/>
      <c r="I479" s="42"/>
      <c r="J479" s="42"/>
    </row>
    <row r="480" spans="1:10" x14ac:dyDescent="0.35">
      <c r="A480" s="29"/>
      <c r="B480" s="74"/>
      <c r="C480" s="75"/>
      <c r="D480" s="29"/>
      <c r="E480" s="29"/>
      <c r="F480" s="29"/>
      <c r="G480" s="29"/>
      <c r="H480" s="27"/>
      <c r="I480" s="42"/>
      <c r="J480" s="42"/>
    </row>
    <row r="481" spans="1:10" x14ac:dyDescent="0.35">
      <c r="A481" s="29"/>
      <c r="B481" s="74"/>
      <c r="C481" s="75"/>
      <c r="D481" s="29"/>
      <c r="E481" s="29"/>
      <c r="F481" s="29"/>
      <c r="G481" s="29"/>
      <c r="H481" s="27"/>
      <c r="I481" s="42"/>
      <c r="J481" s="42"/>
    </row>
    <row r="482" spans="1:10" x14ac:dyDescent="0.35">
      <c r="A482" s="29"/>
      <c r="B482" s="74"/>
      <c r="C482" s="75"/>
      <c r="D482" s="29"/>
      <c r="E482" s="29"/>
      <c r="F482" s="29"/>
      <c r="G482" s="29"/>
      <c r="H482" s="27"/>
      <c r="I482" s="42"/>
      <c r="J482" s="42"/>
    </row>
    <row r="483" spans="1:10" x14ac:dyDescent="0.35">
      <c r="A483" s="29"/>
      <c r="B483" s="74"/>
      <c r="C483" s="75"/>
      <c r="D483" s="29"/>
      <c r="E483" s="29"/>
      <c r="F483" s="29"/>
      <c r="G483" s="29"/>
      <c r="H483" s="27"/>
      <c r="I483" s="42"/>
      <c r="J483" s="42"/>
    </row>
    <row r="484" spans="1:10" x14ac:dyDescent="0.35">
      <c r="A484" s="29"/>
      <c r="B484" s="74"/>
      <c r="C484" s="75"/>
      <c r="D484" s="29"/>
      <c r="E484" s="29"/>
      <c r="F484" s="29"/>
      <c r="G484" s="29"/>
      <c r="H484" s="27"/>
      <c r="I484" s="42"/>
      <c r="J484" s="42"/>
    </row>
    <row r="485" spans="1:10" x14ac:dyDescent="0.35">
      <c r="A485" s="29"/>
      <c r="B485" s="74"/>
      <c r="C485" s="75"/>
      <c r="D485" s="29"/>
      <c r="E485" s="29"/>
      <c r="F485" s="29"/>
      <c r="G485" s="29"/>
      <c r="H485" s="27"/>
      <c r="I485" s="42"/>
      <c r="J485" s="42"/>
    </row>
    <row r="486" spans="1:10" x14ac:dyDescent="0.35">
      <c r="A486" s="29"/>
      <c r="B486" s="74"/>
      <c r="C486" s="75"/>
      <c r="D486" s="29"/>
      <c r="E486" s="29"/>
      <c r="F486" s="29"/>
      <c r="G486" s="29"/>
      <c r="H486" s="27"/>
      <c r="I486" s="42"/>
      <c r="J486" s="42"/>
    </row>
    <row r="487" spans="1:10" x14ac:dyDescent="0.35">
      <c r="A487" s="29"/>
      <c r="B487" s="74"/>
      <c r="C487" s="75"/>
      <c r="D487" s="29"/>
      <c r="E487" s="29"/>
      <c r="F487" s="29"/>
      <c r="G487" s="29"/>
      <c r="H487" s="27"/>
      <c r="I487" s="42"/>
      <c r="J487" s="42"/>
    </row>
    <row r="488" spans="1:10" x14ac:dyDescent="0.35">
      <c r="A488" s="29"/>
      <c r="B488" s="74"/>
      <c r="C488" s="75"/>
      <c r="D488" s="29"/>
      <c r="E488" s="29"/>
      <c r="F488" s="29"/>
      <c r="G488" s="29"/>
      <c r="H488" s="27"/>
      <c r="I488" s="42"/>
      <c r="J488" s="42"/>
    </row>
    <row r="489" spans="1:10" x14ac:dyDescent="0.35">
      <c r="A489" s="29"/>
      <c r="B489" s="74"/>
      <c r="C489" s="75"/>
      <c r="D489" s="29"/>
      <c r="E489" s="29"/>
      <c r="F489" s="29"/>
      <c r="G489" s="29"/>
      <c r="H489" s="27"/>
      <c r="I489" s="42"/>
      <c r="J489" s="42"/>
    </row>
    <row r="490" spans="1:10" x14ac:dyDescent="0.35">
      <c r="A490" s="29"/>
      <c r="B490" s="74"/>
      <c r="C490" s="75"/>
      <c r="D490" s="29"/>
      <c r="E490" s="29"/>
      <c r="F490" s="29"/>
      <c r="G490" s="29"/>
      <c r="H490" s="27"/>
      <c r="I490" s="42"/>
      <c r="J490" s="42"/>
    </row>
    <row r="491" spans="1:10" x14ac:dyDescent="0.35">
      <c r="A491" s="29"/>
      <c r="B491" s="74"/>
      <c r="C491" s="75"/>
      <c r="D491" s="29"/>
      <c r="E491" s="29"/>
      <c r="F491" s="29"/>
      <c r="G491" s="29"/>
      <c r="H491" s="27"/>
      <c r="I491" s="42"/>
      <c r="J491" s="42"/>
    </row>
    <row r="492" spans="1:10" x14ac:dyDescent="0.35">
      <c r="A492" s="29"/>
      <c r="B492" s="74"/>
      <c r="C492" s="75"/>
      <c r="D492" s="29"/>
      <c r="E492" s="29"/>
      <c r="F492" s="29"/>
      <c r="G492" s="29"/>
      <c r="H492" s="27"/>
      <c r="I492" s="42"/>
      <c r="J492" s="42"/>
    </row>
    <row r="493" spans="1:10" x14ac:dyDescent="0.35">
      <c r="A493" s="29"/>
      <c r="B493" s="74"/>
      <c r="C493" s="75"/>
      <c r="D493" s="29"/>
      <c r="E493" s="29"/>
      <c r="F493" s="29"/>
      <c r="G493" s="29"/>
      <c r="H493" s="27"/>
      <c r="I493" s="42"/>
      <c r="J493" s="42"/>
    </row>
    <row r="494" spans="1:10" x14ac:dyDescent="0.35">
      <c r="A494" s="29"/>
      <c r="B494" s="74"/>
      <c r="C494" s="75"/>
      <c r="D494" s="29"/>
      <c r="E494" s="29"/>
      <c r="F494" s="29"/>
      <c r="G494" s="29"/>
      <c r="H494" s="27"/>
      <c r="I494" s="42"/>
      <c r="J494" s="42"/>
    </row>
    <row r="495" spans="1:10" x14ac:dyDescent="0.35">
      <c r="A495" s="29"/>
      <c r="B495" s="74"/>
      <c r="C495" s="75"/>
      <c r="D495" s="29"/>
      <c r="E495" s="29"/>
      <c r="F495" s="29"/>
      <c r="G495" s="29"/>
      <c r="H495" s="27"/>
      <c r="I495" s="42"/>
      <c r="J495" s="42"/>
    </row>
    <row r="496" spans="1:10" x14ac:dyDescent="0.35">
      <c r="A496" s="29"/>
      <c r="B496" s="74"/>
      <c r="C496" s="75"/>
      <c r="D496" s="29"/>
      <c r="E496" s="29"/>
      <c r="F496" s="29"/>
      <c r="G496" s="29"/>
      <c r="H496" s="27"/>
      <c r="I496" s="42"/>
      <c r="J496" s="42"/>
    </row>
    <row r="497" spans="1:10" x14ac:dyDescent="0.35">
      <c r="A497" s="29"/>
      <c r="B497" s="74"/>
      <c r="C497" s="75"/>
      <c r="D497" s="29"/>
      <c r="E497" s="29"/>
      <c r="F497" s="29"/>
      <c r="G497" s="29"/>
      <c r="H497" s="27"/>
      <c r="I497" s="42"/>
      <c r="J497" s="42"/>
    </row>
    <row r="498" spans="1:10" x14ac:dyDescent="0.35">
      <c r="A498" s="29"/>
      <c r="B498" s="74"/>
      <c r="C498" s="75"/>
      <c r="D498" s="29"/>
      <c r="E498" s="29"/>
      <c r="F498" s="29"/>
      <c r="G498" s="29"/>
      <c r="H498" s="27"/>
      <c r="I498" s="42"/>
      <c r="J498" s="42"/>
    </row>
    <row r="499" spans="1:10" x14ac:dyDescent="0.35">
      <c r="A499" s="29"/>
      <c r="B499" s="74"/>
      <c r="C499" s="75"/>
      <c r="D499" s="29"/>
      <c r="E499" s="29"/>
      <c r="F499" s="29"/>
      <c r="G499" s="29"/>
      <c r="H499" s="27"/>
      <c r="I499" s="42"/>
      <c r="J499" s="42"/>
    </row>
    <row r="500" spans="1:10" x14ac:dyDescent="0.35">
      <c r="A500" s="29"/>
      <c r="B500" s="74"/>
      <c r="C500" s="75"/>
      <c r="D500" s="29"/>
      <c r="E500" s="29"/>
      <c r="F500" s="29"/>
      <c r="G500" s="29"/>
      <c r="H500" s="27"/>
      <c r="I500" s="42"/>
      <c r="J500" s="42"/>
    </row>
    <row r="501" spans="1:10" x14ac:dyDescent="0.35">
      <c r="A501" s="29"/>
      <c r="B501" s="74"/>
      <c r="C501" s="75"/>
      <c r="D501" s="29"/>
      <c r="E501" s="29"/>
      <c r="F501" s="29"/>
      <c r="G501" s="29"/>
      <c r="H501" s="27"/>
      <c r="I501" s="42"/>
      <c r="J501" s="42"/>
    </row>
    <row r="502" spans="1:10" x14ac:dyDescent="0.35">
      <c r="A502" s="29"/>
      <c r="B502" s="74"/>
      <c r="C502" s="75"/>
      <c r="D502" s="29"/>
      <c r="E502" s="29"/>
      <c r="F502" s="29"/>
      <c r="G502" s="29"/>
      <c r="H502" s="27"/>
      <c r="I502" s="42"/>
      <c r="J502" s="42"/>
    </row>
    <row r="503" spans="1:10" x14ac:dyDescent="0.35">
      <c r="A503" s="29"/>
      <c r="B503" s="74"/>
      <c r="C503" s="75"/>
      <c r="D503" s="29"/>
      <c r="E503" s="29"/>
      <c r="F503" s="29"/>
      <c r="G503" s="29"/>
      <c r="H503" s="27"/>
      <c r="I503" s="42"/>
      <c r="J503" s="42"/>
    </row>
    <row r="504" spans="1:10" x14ac:dyDescent="0.35">
      <c r="A504" s="29"/>
      <c r="B504" s="74"/>
      <c r="C504" s="75"/>
      <c r="D504" s="29"/>
      <c r="E504" s="29"/>
      <c r="F504" s="29"/>
      <c r="G504" s="29"/>
      <c r="H504" s="27"/>
      <c r="I504" s="42"/>
      <c r="J504" s="42"/>
    </row>
    <row r="505" spans="1:10" x14ac:dyDescent="0.35">
      <c r="A505" s="29"/>
      <c r="B505" s="74"/>
      <c r="C505" s="75"/>
      <c r="D505" s="29"/>
      <c r="E505" s="29"/>
      <c r="F505" s="29"/>
      <c r="G505" s="29"/>
      <c r="H505" s="27"/>
      <c r="I505" s="42"/>
      <c r="J505" s="42"/>
    </row>
    <row r="506" spans="1:10" x14ac:dyDescent="0.35">
      <c r="A506" s="29"/>
      <c r="B506" s="74"/>
      <c r="C506" s="75"/>
      <c r="D506" s="29"/>
      <c r="E506" s="29"/>
      <c r="F506" s="29"/>
      <c r="G506" s="29"/>
      <c r="H506" s="27"/>
      <c r="I506" s="42"/>
      <c r="J506" s="42"/>
    </row>
    <row r="507" spans="1:10" x14ac:dyDescent="0.35">
      <c r="A507" s="29"/>
      <c r="B507" s="74"/>
      <c r="C507" s="75"/>
      <c r="D507" s="29"/>
      <c r="E507" s="29"/>
      <c r="F507" s="29"/>
      <c r="G507" s="29"/>
      <c r="H507" s="27"/>
      <c r="I507" s="42"/>
      <c r="J507" s="42"/>
    </row>
    <row r="508" spans="1:10" x14ac:dyDescent="0.35">
      <c r="A508" s="29"/>
      <c r="B508" s="74"/>
      <c r="C508" s="75"/>
      <c r="D508" s="29"/>
      <c r="E508" s="29"/>
      <c r="F508" s="29"/>
      <c r="G508" s="29"/>
      <c r="H508" s="27"/>
      <c r="I508" s="42"/>
      <c r="J508" s="42"/>
    </row>
    <row r="509" spans="1:10" x14ac:dyDescent="0.35">
      <c r="A509" s="29"/>
      <c r="B509" s="74"/>
      <c r="C509" s="75"/>
      <c r="D509" s="29"/>
      <c r="E509" s="29"/>
      <c r="F509" s="29"/>
      <c r="G509" s="29"/>
      <c r="H509" s="27"/>
      <c r="I509" s="42"/>
      <c r="J509" s="42"/>
    </row>
    <row r="510" spans="1:10" x14ac:dyDescent="0.35">
      <c r="A510" s="29"/>
      <c r="B510" s="74"/>
      <c r="C510" s="75"/>
      <c r="D510" s="29"/>
      <c r="E510" s="29"/>
      <c r="F510" s="29"/>
      <c r="G510" s="29"/>
      <c r="H510" s="27"/>
      <c r="I510" s="42"/>
      <c r="J510" s="42"/>
    </row>
    <row r="511" spans="1:10" x14ac:dyDescent="0.35">
      <c r="A511" s="29"/>
      <c r="B511" s="74"/>
      <c r="C511" s="75"/>
      <c r="D511" s="29"/>
      <c r="E511" s="29"/>
      <c r="F511" s="29"/>
      <c r="G511" s="29"/>
      <c r="H511" s="27"/>
      <c r="I511" s="42"/>
      <c r="J511" s="42"/>
    </row>
    <row r="512" spans="1:10" x14ac:dyDescent="0.35">
      <c r="A512" s="29"/>
      <c r="B512" s="74"/>
      <c r="C512" s="75"/>
      <c r="D512" s="29"/>
      <c r="E512" s="29"/>
      <c r="F512" s="29"/>
      <c r="G512" s="29"/>
      <c r="H512" s="27"/>
      <c r="I512" s="42"/>
      <c r="J512" s="42"/>
    </row>
    <row r="513" spans="1:10" x14ac:dyDescent="0.35">
      <c r="A513" s="29"/>
      <c r="B513" s="74"/>
      <c r="C513" s="75"/>
      <c r="D513" s="29"/>
      <c r="E513" s="29"/>
      <c r="F513" s="29"/>
      <c r="G513" s="29"/>
      <c r="H513" s="27"/>
      <c r="I513" s="42"/>
      <c r="J513" s="42"/>
    </row>
    <row r="514" spans="1:10" x14ac:dyDescent="0.35">
      <c r="A514" s="29"/>
      <c r="B514" s="74"/>
      <c r="C514" s="75"/>
      <c r="D514" s="29"/>
      <c r="E514" s="29"/>
      <c r="F514" s="29"/>
      <c r="G514" s="29"/>
      <c r="H514" s="27"/>
      <c r="I514" s="42"/>
      <c r="J514" s="42"/>
    </row>
    <row r="515" spans="1:10" x14ac:dyDescent="0.35">
      <c r="A515" s="29"/>
      <c r="B515" s="74"/>
      <c r="C515" s="75"/>
      <c r="D515" s="29"/>
      <c r="E515" s="29"/>
      <c r="F515" s="29"/>
      <c r="G515" s="29"/>
      <c r="H515" s="27"/>
      <c r="I515" s="42"/>
      <c r="J515" s="42"/>
    </row>
    <row r="516" spans="1:10" x14ac:dyDescent="0.35">
      <c r="A516" s="29"/>
      <c r="B516" s="74"/>
      <c r="C516" s="75"/>
      <c r="D516" s="29"/>
      <c r="E516" s="29"/>
      <c r="F516" s="29"/>
      <c r="G516" s="29"/>
      <c r="H516" s="27"/>
      <c r="I516" s="42"/>
      <c r="J516" s="42"/>
    </row>
    <row r="517" spans="1:10" x14ac:dyDescent="0.35">
      <c r="A517" s="29"/>
      <c r="B517" s="74"/>
      <c r="C517" s="75"/>
      <c r="D517" s="29"/>
      <c r="E517" s="29"/>
      <c r="F517" s="29"/>
      <c r="G517" s="29"/>
      <c r="H517" s="27"/>
      <c r="I517" s="42"/>
      <c r="J517" s="42"/>
    </row>
    <row r="518" spans="1:10" x14ac:dyDescent="0.35">
      <c r="A518" s="29"/>
      <c r="B518" s="74"/>
      <c r="C518" s="75"/>
      <c r="D518" s="29"/>
      <c r="E518" s="29"/>
      <c r="F518" s="29"/>
      <c r="G518" s="29"/>
      <c r="H518" s="27"/>
      <c r="I518" s="42"/>
      <c r="J518" s="42"/>
    </row>
    <row r="519" spans="1:10" x14ac:dyDescent="0.35">
      <c r="A519" s="29"/>
      <c r="B519" s="74"/>
      <c r="C519" s="75"/>
      <c r="D519" s="29"/>
      <c r="E519" s="29"/>
      <c r="F519" s="29"/>
      <c r="G519" s="29"/>
      <c r="H519" s="27"/>
      <c r="I519" s="42"/>
      <c r="J519" s="42"/>
    </row>
    <row r="520" spans="1:10" x14ac:dyDescent="0.35">
      <c r="A520" s="29"/>
      <c r="B520" s="74"/>
      <c r="C520" s="75"/>
      <c r="D520" s="29"/>
      <c r="E520" s="29"/>
      <c r="F520" s="29"/>
      <c r="G520" s="29"/>
      <c r="H520" s="27"/>
      <c r="I520" s="42"/>
      <c r="J520" s="42"/>
    </row>
    <row r="521" spans="1:10" x14ac:dyDescent="0.35">
      <c r="A521" s="29"/>
      <c r="B521" s="74"/>
      <c r="C521" s="75"/>
      <c r="D521" s="29"/>
      <c r="E521" s="29"/>
      <c r="F521" s="29"/>
      <c r="G521" s="29"/>
      <c r="H521" s="27"/>
      <c r="I521" s="42"/>
      <c r="J521" s="42"/>
    </row>
    <row r="522" spans="1:10" x14ac:dyDescent="0.35">
      <c r="A522" s="29"/>
      <c r="B522" s="74"/>
      <c r="C522" s="75"/>
      <c r="D522" s="29"/>
      <c r="E522" s="29"/>
      <c r="F522" s="29"/>
      <c r="G522" s="29"/>
      <c r="H522" s="27"/>
      <c r="I522" s="42"/>
      <c r="J522" s="42"/>
    </row>
    <row r="523" spans="1:10" x14ac:dyDescent="0.35">
      <c r="A523" s="29"/>
      <c r="B523" s="74"/>
      <c r="C523" s="75"/>
      <c r="D523" s="29"/>
      <c r="E523" s="29"/>
      <c r="F523" s="29"/>
      <c r="G523" s="29"/>
      <c r="H523" s="27"/>
      <c r="I523" s="42"/>
      <c r="J523" s="42"/>
    </row>
    <row r="524" spans="1:10" x14ac:dyDescent="0.35">
      <c r="A524" s="29"/>
      <c r="B524" s="74"/>
      <c r="C524" s="75"/>
      <c r="D524" s="29"/>
      <c r="E524" s="29"/>
      <c r="F524" s="29"/>
      <c r="G524" s="29"/>
      <c r="H524" s="27"/>
      <c r="I524" s="42"/>
      <c r="J524" s="42"/>
    </row>
    <row r="525" spans="1:10" x14ac:dyDescent="0.35">
      <c r="A525" s="29"/>
      <c r="B525" s="74"/>
      <c r="C525" s="75"/>
      <c r="D525" s="29"/>
      <c r="E525" s="29"/>
      <c r="F525" s="29"/>
      <c r="G525" s="29"/>
      <c r="H525" s="27"/>
      <c r="I525" s="42"/>
      <c r="J525" s="42"/>
    </row>
    <row r="526" spans="1:10" x14ac:dyDescent="0.35">
      <c r="A526" s="29"/>
      <c r="B526" s="74"/>
      <c r="C526" s="75"/>
      <c r="D526" s="29"/>
      <c r="E526" s="29"/>
      <c r="F526" s="29"/>
      <c r="G526" s="29"/>
      <c r="H526" s="27"/>
      <c r="I526" s="42"/>
      <c r="J526" s="42"/>
    </row>
    <row r="527" spans="1:10" x14ac:dyDescent="0.35">
      <c r="A527" s="29"/>
      <c r="B527" s="74"/>
      <c r="C527" s="75"/>
      <c r="D527" s="29"/>
      <c r="E527" s="29"/>
      <c r="F527" s="29"/>
      <c r="G527" s="29"/>
      <c r="H527" s="27"/>
      <c r="I527" s="42"/>
      <c r="J527" s="42"/>
    </row>
    <row r="528" spans="1:10" x14ac:dyDescent="0.35">
      <c r="A528" s="29"/>
      <c r="B528" s="74"/>
      <c r="C528" s="75"/>
      <c r="D528" s="29"/>
      <c r="E528" s="29"/>
      <c r="F528" s="29"/>
      <c r="G528" s="29"/>
      <c r="H528" s="27"/>
      <c r="I528" s="42"/>
      <c r="J528" s="42"/>
    </row>
    <row r="529" spans="1:10" x14ac:dyDescent="0.35">
      <c r="A529" s="29"/>
      <c r="B529" s="74"/>
      <c r="C529" s="75"/>
      <c r="D529" s="29"/>
      <c r="E529" s="29"/>
      <c r="F529" s="29"/>
      <c r="G529" s="29"/>
      <c r="H529" s="27"/>
      <c r="I529" s="42"/>
      <c r="J529" s="42"/>
    </row>
    <row r="530" spans="1:10" x14ac:dyDescent="0.35">
      <c r="A530" s="29"/>
      <c r="B530" s="74"/>
      <c r="C530" s="75"/>
      <c r="D530" s="29"/>
      <c r="E530" s="29"/>
      <c r="F530" s="29"/>
      <c r="G530" s="29"/>
      <c r="H530" s="27"/>
      <c r="I530" s="42"/>
      <c r="J530" s="42"/>
    </row>
    <row r="531" spans="1:10" x14ac:dyDescent="0.35">
      <c r="A531" s="29"/>
      <c r="B531" s="74"/>
      <c r="C531" s="75"/>
      <c r="D531" s="29"/>
      <c r="E531" s="29"/>
      <c r="F531" s="29"/>
      <c r="G531" s="29"/>
      <c r="H531" s="27"/>
      <c r="I531" s="42"/>
      <c r="J531" s="42"/>
    </row>
    <row r="532" spans="1:10" x14ac:dyDescent="0.35">
      <c r="A532" s="29"/>
      <c r="B532" s="74"/>
      <c r="C532" s="75"/>
      <c r="D532" s="29"/>
      <c r="E532" s="29"/>
      <c r="F532" s="29"/>
      <c r="G532" s="29"/>
      <c r="H532" s="27"/>
      <c r="I532" s="42"/>
      <c r="J532" s="42"/>
    </row>
    <row r="533" spans="1:10" x14ac:dyDescent="0.35">
      <c r="A533" s="29"/>
      <c r="B533" s="74"/>
      <c r="C533" s="75"/>
      <c r="D533" s="29"/>
      <c r="E533" s="29"/>
      <c r="F533" s="29"/>
      <c r="G533" s="29"/>
      <c r="H533" s="27"/>
      <c r="I533" s="42"/>
      <c r="J533" s="42"/>
    </row>
    <row r="534" spans="1:10" x14ac:dyDescent="0.35">
      <c r="A534" s="29"/>
      <c r="B534" s="74"/>
      <c r="C534" s="75"/>
      <c r="D534" s="29"/>
      <c r="E534" s="29"/>
      <c r="F534" s="29"/>
      <c r="G534" s="29"/>
      <c r="H534" s="27"/>
      <c r="I534" s="42"/>
      <c r="J534" s="42"/>
    </row>
    <row r="535" spans="1:10" x14ac:dyDescent="0.35">
      <c r="A535" s="29"/>
      <c r="B535" s="74"/>
      <c r="C535" s="75"/>
      <c r="D535" s="29"/>
      <c r="E535" s="29"/>
      <c r="F535" s="29"/>
      <c r="G535" s="29"/>
      <c r="H535" s="27"/>
      <c r="I535" s="42"/>
      <c r="J535" s="42"/>
    </row>
    <row r="536" spans="1:10" x14ac:dyDescent="0.35">
      <c r="A536" s="29"/>
      <c r="B536" s="74"/>
      <c r="C536" s="75"/>
      <c r="D536" s="29"/>
      <c r="E536" s="29"/>
      <c r="F536" s="29"/>
      <c r="G536" s="29"/>
      <c r="H536" s="27"/>
      <c r="I536" s="42"/>
      <c r="J536" s="42"/>
    </row>
    <row r="537" spans="1:10" x14ac:dyDescent="0.35">
      <c r="A537" s="29"/>
      <c r="B537" s="74"/>
      <c r="C537" s="75"/>
      <c r="D537" s="29"/>
      <c r="E537" s="29"/>
      <c r="F537" s="29"/>
      <c r="G537" s="29"/>
      <c r="H537" s="27"/>
      <c r="I537" s="42"/>
      <c r="J537" s="42"/>
    </row>
    <row r="538" spans="1:10" x14ac:dyDescent="0.35">
      <c r="A538" s="29"/>
      <c r="B538" s="74"/>
      <c r="C538" s="75"/>
      <c r="D538" s="29"/>
      <c r="E538" s="29"/>
      <c r="F538" s="29"/>
      <c r="G538" s="29"/>
      <c r="H538" s="27"/>
      <c r="I538" s="42"/>
      <c r="J538" s="42"/>
    </row>
    <row r="539" spans="1:10" x14ac:dyDescent="0.35">
      <c r="A539" s="29"/>
      <c r="B539" s="74"/>
      <c r="C539" s="75"/>
      <c r="D539" s="29"/>
      <c r="E539" s="29"/>
      <c r="F539" s="29"/>
      <c r="G539" s="29"/>
      <c r="H539" s="27"/>
      <c r="I539" s="42"/>
      <c r="J539" s="42"/>
    </row>
    <row r="540" spans="1:10" x14ac:dyDescent="0.35">
      <c r="A540" s="29"/>
      <c r="B540" s="74"/>
      <c r="C540" s="75"/>
      <c r="D540" s="29"/>
      <c r="E540" s="29"/>
      <c r="F540" s="29"/>
      <c r="G540" s="29"/>
      <c r="H540" s="27"/>
      <c r="I540" s="42"/>
      <c r="J540" s="42"/>
    </row>
    <row r="541" spans="1:10" x14ac:dyDescent="0.35">
      <c r="A541" s="29"/>
      <c r="B541" s="74"/>
      <c r="C541" s="75"/>
      <c r="D541" s="29"/>
      <c r="E541" s="29"/>
      <c r="F541" s="29"/>
      <c r="G541" s="29"/>
      <c r="H541" s="27"/>
      <c r="I541" s="42"/>
      <c r="J541" s="42"/>
    </row>
    <row r="542" spans="1:10" x14ac:dyDescent="0.35">
      <c r="A542" s="29"/>
      <c r="B542" s="74"/>
      <c r="C542" s="75"/>
      <c r="D542" s="29"/>
      <c r="E542" s="29"/>
      <c r="F542" s="29"/>
      <c r="G542" s="29"/>
      <c r="H542" s="27"/>
      <c r="I542" s="42"/>
      <c r="J542" s="42"/>
    </row>
    <row r="543" spans="1:10" x14ac:dyDescent="0.35">
      <c r="A543" s="29"/>
      <c r="B543" s="74"/>
      <c r="C543" s="75"/>
      <c r="D543" s="29"/>
      <c r="E543" s="29"/>
      <c r="F543" s="29"/>
      <c r="G543" s="29"/>
      <c r="H543" s="27"/>
      <c r="I543" s="42"/>
      <c r="J543" s="42"/>
    </row>
    <row r="544" spans="1:10" x14ac:dyDescent="0.35">
      <c r="A544" s="29"/>
      <c r="B544" s="74"/>
      <c r="C544" s="75"/>
      <c r="D544" s="29"/>
      <c r="E544" s="29"/>
      <c r="F544" s="29"/>
      <c r="G544" s="29"/>
      <c r="H544" s="27"/>
      <c r="I544" s="42"/>
      <c r="J544" s="42"/>
    </row>
    <row r="545" spans="1:10" x14ac:dyDescent="0.35">
      <c r="A545" s="29"/>
      <c r="B545" s="74"/>
      <c r="C545" s="75"/>
      <c r="D545" s="29"/>
      <c r="E545" s="29"/>
      <c r="F545" s="29"/>
      <c r="G545" s="29"/>
      <c r="H545" s="27"/>
      <c r="I545" s="42"/>
      <c r="J545" s="42"/>
    </row>
    <row r="546" spans="1:10" x14ac:dyDescent="0.35">
      <c r="A546" s="29"/>
      <c r="B546" s="74"/>
      <c r="C546" s="75"/>
      <c r="D546" s="29"/>
      <c r="E546" s="29"/>
      <c r="F546" s="29"/>
      <c r="G546" s="29"/>
      <c r="H546" s="27"/>
      <c r="I546" s="42"/>
      <c r="J546" s="42"/>
    </row>
    <row r="547" spans="1:10" x14ac:dyDescent="0.35">
      <c r="A547" s="29"/>
      <c r="B547" s="74"/>
      <c r="C547" s="75"/>
      <c r="D547" s="29"/>
      <c r="E547" s="29"/>
      <c r="F547" s="29"/>
      <c r="G547" s="29"/>
      <c r="H547" s="27"/>
      <c r="I547" s="42"/>
      <c r="J547" s="42"/>
    </row>
    <row r="548" spans="1:10" x14ac:dyDescent="0.35">
      <c r="A548" s="29"/>
      <c r="B548" s="74"/>
      <c r="C548" s="75"/>
      <c r="D548" s="29"/>
      <c r="E548" s="29"/>
      <c r="F548" s="29"/>
      <c r="G548" s="29"/>
      <c r="H548" s="27"/>
      <c r="I548" s="42"/>
      <c r="J548" s="42"/>
    </row>
    <row r="549" spans="1:10" x14ac:dyDescent="0.35">
      <c r="A549" s="29"/>
      <c r="B549" s="74"/>
      <c r="C549" s="75"/>
      <c r="D549" s="29"/>
      <c r="E549" s="29"/>
      <c r="F549" s="29"/>
      <c r="G549" s="29"/>
      <c r="H549" s="27"/>
      <c r="I549" s="42"/>
      <c r="J549" s="42"/>
    </row>
    <row r="550" spans="1:10" x14ac:dyDescent="0.35">
      <c r="A550" s="29"/>
      <c r="B550" s="74"/>
      <c r="C550" s="75"/>
      <c r="D550" s="29"/>
      <c r="E550" s="29"/>
      <c r="F550" s="29"/>
      <c r="G550" s="29"/>
      <c r="H550" s="27"/>
      <c r="I550" s="42"/>
      <c r="J550" s="42"/>
    </row>
    <row r="551" spans="1:10" x14ac:dyDescent="0.35">
      <c r="A551" s="29"/>
      <c r="B551" s="74"/>
      <c r="C551" s="75"/>
      <c r="D551" s="29"/>
      <c r="E551" s="29"/>
      <c r="F551" s="29"/>
      <c r="G551" s="29"/>
      <c r="H551" s="27"/>
      <c r="I551" s="42"/>
      <c r="J551" s="42"/>
    </row>
    <row r="552" spans="1:10" x14ac:dyDescent="0.35">
      <c r="A552" s="29"/>
      <c r="B552" s="74"/>
      <c r="C552" s="75"/>
      <c r="D552" s="29"/>
      <c r="E552" s="29"/>
      <c r="F552" s="29"/>
      <c r="G552" s="29"/>
      <c r="H552" s="27"/>
      <c r="I552" s="42"/>
      <c r="J552" s="42"/>
    </row>
    <row r="553" spans="1:10" x14ac:dyDescent="0.35">
      <c r="A553" s="29"/>
      <c r="B553" s="74"/>
      <c r="C553" s="75"/>
      <c r="D553" s="29"/>
      <c r="E553" s="29"/>
      <c r="F553" s="29"/>
      <c r="G553" s="29"/>
      <c r="H553" s="27"/>
      <c r="I553" s="42"/>
      <c r="J553" s="42"/>
    </row>
    <row r="554" spans="1:10" x14ac:dyDescent="0.35">
      <c r="A554" s="29"/>
      <c r="B554" s="74"/>
      <c r="C554" s="75"/>
      <c r="D554" s="29"/>
      <c r="E554" s="29"/>
      <c r="F554" s="29"/>
      <c r="G554" s="29"/>
      <c r="H554" s="27"/>
      <c r="I554" s="42"/>
      <c r="J554" s="42"/>
    </row>
    <row r="555" spans="1:10" x14ac:dyDescent="0.35">
      <c r="A555" s="29"/>
      <c r="B555" s="74"/>
      <c r="C555" s="75"/>
      <c r="D555" s="29"/>
      <c r="E555" s="29"/>
      <c r="F555" s="29"/>
      <c r="G555" s="29"/>
      <c r="H555" s="27"/>
      <c r="I555" s="42"/>
      <c r="J555" s="42"/>
    </row>
    <row r="556" spans="1:10" x14ac:dyDescent="0.35">
      <c r="A556" s="29"/>
      <c r="B556" s="74"/>
      <c r="C556" s="75"/>
      <c r="D556" s="29"/>
      <c r="E556" s="29"/>
      <c r="F556" s="29"/>
      <c r="G556" s="29"/>
      <c r="H556" s="27"/>
      <c r="I556" s="42"/>
      <c r="J556" s="42"/>
    </row>
    <row r="557" spans="1:10" x14ac:dyDescent="0.35">
      <c r="A557" s="29"/>
      <c r="B557" s="74"/>
      <c r="C557" s="75"/>
      <c r="D557" s="29"/>
      <c r="E557" s="29"/>
      <c r="F557" s="29"/>
      <c r="G557" s="29"/>
      <c r="H557" s="27"/>
      <c r="I557" s="42"/>
      <c r="J557" s="42"/>
    </row>
    <row r="558" spans="1:10" x14ac:dyDescent="0.35">
      <c r="A558" s="29"/>
      <c r="B558" s="74"/>
      <c r="C558" s="75"/>
      <c r="D558" s="29"/>
      <c r="E558" s="29"/>
      <c r="F558" s="29"/>
      <c r="G558" s="29"/>
      <c r="H558" s="27"/>
      <c r="I558" s="42"/>
      <c r="J558" s="42"/>
    </row>
    <row r="559" spans="1:10" x14ac:dyDescent="0.35">
      <c r="A559" s="29"/>
      <c r="B559" s="74"/>
      <c r="C559" s="75"/>
      <c r="D559" s="29"/>
      <c r="E559" s="29"/>
      <c r="F559" s="29"/>
      <c r="G559" s="29"/>
      <c r="H559" s="27"/>
      <c r="I559" s="42"/>
      <c r="J559" s="42"/>
    </row>
    <row r="560" spans="1:10" x14ac:dyDescent="0.35">
      <c r="A560" s="29"/>
      <c r="B560" s="74"/>
      <c r="C560" s="75"/>
      <c r="D560" s="29"/>
      <c r="E560" s="29"/>
      <c r="F560" s="29"/>
      <c r="G560" s="29"/>
      <c r="H560" s="27"/>
      <c r="I560" s="42"/>
      <c r="J560" s="42"/>
    </row>
    <row r="561" spans="1:10" x14ac:dyDescent="0.35">
      <c r="A561" s="29"/>
      <c r="B561" s="74"/>
      <c r="C561" s="75"/>
      <c r="D561" s="29"/>
      <c r="E561" s="29"/>
      <c r="F561" s="29"/>
      <c r="G561" s="29"/>
      <c r="H561" s="27"/>
      <c r="I561" s="42"/>
      <c r="J561" s="42"/>
    </row>
    <row r="562" spans="1:10" x14ac:dyDescent="0.35">
      <c r="A562" s="29"/>
      <c r="B562" s="74"/>
      <c r="C562" s="75"/>
      <c r="D562" s="29"/>
      <c r="E562" s="29"/>
      <c r="F562" s="29"/>
      <c r="G562" s="29"/>
      <c r="H562" s="27"/>
      <c r="I562" s="42"/>
      <c r="J562" s="42"/>
    </row>
    <row r="563" spans="1:10" x14ac:dyDescent="0.35">
      <c r="A563" s="29"/>
      <c r="B563" s="74"/>
      <c r="C563" s="75"/>
      <c r="D563" s="29"/>
      <c r="E563" s="29"/>
      <c r="F563" s="29"/>
      <c r="G563" s="29"/>
      <c r="H563" s="27"/>
      <c r="I563" s="42"/>
      <c r="J563" s="42"/>
    </row>
    <row r="564" spans="1:10" x14ac:dyDescent="0.35">
      <c r="A564" s="29"/>
      <c r="B564" s="74"/>
      <c r="C564" s="75"/>
      <c r="D564" s="29"/>
      <c r="E564" s="29"/>
      <c r="F564" s="29"/>
      <c r="G564" s="29"/>
      <c r="H564" s="27"/>
      <c r="I564" s="42"/>
      <c r="J564" s="42"/>
    </row>
    <row r="565" spans="1:10" x14ac:dyDescent="0.35">
      <c r="A565" s="29"/>
      <c r="B565" s="74"/>
      <c r="C565" s="75"/>
      <c r="D565" s="29"/>
      <c r="E565" s="29"/>
      <c r="F565" s="29"/>
      <c r="G565" s="29"/>
      <c r="H565" s="27"/>
      <c r="I565" s="42"/>
      <c r="J565" s="42"/>
    </row>
    <row r="566" spans="1:10" x14ac:dyDescent="0.35">
      <c r="A566" s="29"/>
      <c r="B566" s="74"/>
      <c r="C566" s="75"/>
      <c r="D566" s="29"/>
      <c r="E566" s="29"/>
      <c r="F566" s="29"/>
      <c r="G566" s="29"/>
      <c r="H566" s="27"/>
      <c r="I566" s="42"/>
      <c r="J566" s="42"/>
    </row>
    <row r="567" spans="1:10" x14ac:dyDescent="0.35">
      <c r="A567" s="29"/>
      <c r="B567" s="74"/>
      <c r="C567" s="75"/>
      <c r="D567" s="29"/>
      <c r="E567" s="29"/>
      <c r="F567" s="29"/>
      <c r="G567" s="29"/>
      <c r="H567" s="27"/>
      <c r="I567" s="42"/>
      <c r="J567" s="42"/>
    </row>
    <row r="568" spans="1:10" x14ac:dyDescent="0.35">
      <c r="A568" s="29"/>
      <c r="B568" s="74"/>
      <c r="C568" s="75"/>
      <c r="D568" s="29"/>
      <c r="E568" s="29"/>
      <c r="F568" s="29"/>
      <c r="G568" s="29"/>
      <c r="H568" s="27"/>
      <c r="I568" s="42"/>
      <c r="J568" s="42"/>
    </row>
    <row r="569" spans="1:10" x14ac:dyDescent="0.35">
      <c r="A569" s="29"/>
      <c r="B569" s="74"/>
      <c r="C569" s="75"/>
      <c r="D569" s="29"/>
      <c r="E569" s="29"/>
      <c r="F569" s="29"/>
      <c r="G569" s="29"/>
      <c r="H569" s="27"/>
      <c r="I569" s="42"/>
      <c r="J569" s="42"/>
    </row>
    <row r="570" spans="1:10" x14ac:dyDescent="0.35">
      <c r="A570" s="29"/>
      <c r="B570" s="74"/>
      <c r="C570" s="75"/>
      <c r="D570" s="29"/>
      <c r="E570" s="29"/>
      <c r="F570" s="29"/>
      <c r="G570" s="29"/>
      <c r="H570" s="27"/>
      <c r="I570" s="42"/>
      <c r="J570" s="42"/>
    </row>
    <row r="571" spans="1:10" x14ac:dyDescent="0.35">
      <c r="A571" s="29"/>
      <c r="B571" s="74"/>
      <c r="C571" s="75"/>
      <c r="D571" s="29"/>
      <c r="E571" s="29"/>
      <c r="F571" s="29"/>
      <c r="G571" s="29"/>
      <c r="H571" s="27"/>
      <c r="I571" s="42"/>
      <c r="J571" s="42"/>
    </row>
    <row r="572" spans="1:10" x14ac:dyDescent="0.35">
      <c r="A572" s="29"/>
      <c r="B572" s="74"/>
      <c r="C572" s="75"/>
      <c r="D572" s="29"/>
      <c r="E572" s="29"/>
      <c r="F572" s="29"/>
      <c r="G572" s="29"/>
      <c r="H572" s="27"/>
      <c r="I572" s="42"/>
      <c r="J572" s="42"/>
    </row>
    <row r="573" spans="1:10" x14ac:dyDescent="0.35">
      <c r="A573" s="29"/>
      <c r="B573" s="74"/>
      <c r="C573" s="75"/>
      <c r="D573" s="29"/>
      <c r="E573" s="29"/>
      <c r="F573" s="29"/>
      <c r="G573" s="29"/>
      <c r="H573" s="27"/>
      <c r="I573" s="42"/>
      <c r="J573" s="42"/>
    </row>
    <row r="574" spans="1:10" x14ac:dyDescent="0.35">
      <c r="A574" s="29"/>
      <c r="B574" s="74"/>
      <c r="C574" s="75"/>
      <c r="D574" s="29"/>
      <c r="E574" s="29"/>
      <c r="F574" s="29"/>
      <c r="G574" s="29"/>
      <c r="H574" s="27"/>
      <c r="I574" s="42"/>
      <c r="J574" s="42"/>
    </row>
    <row r="575" spans="1:10" x14ac:dyDescent="0.35">
      <c r="A575" s="29"/>
      <c r="B575" s="74"/>
      <c r="C575" s="75"/>
      <c r="D575" s="29"/>
      <c r="E575" s="29"/>
      <c r="F575" s="29"/>
      <c r="G575" s="29"/>
      <c r="H575" s="27"/>
      <c r="I575" s="42"/>
      <c r="J575" s="42"/>
    </row>
    <row r="576" spans="1:10" x14ac:dyDescent="0.35">
      <c r="A576" s="29"/>
      <c r="B576" s="74"/>
      <c r="C576" s="75"/>
      <c r="D576" s="29"/>
      <c r="E576" s="29"/>
      <c r="F576" s="29"/>
      <c r="G576" s="29"/>
      <c r="H576" s="27"/>
      <c r="I576" s="42"/>
      <c r="J576" s="42"/>
    </row>
    <row r="577" spans="1:10" x14ac:dyDescent="0.35">
      <c r="A577" s="29"/>
      <c r="B577" s="74"/>
      <c r="C577" s="75"/>
      <c r="D577" s="29"/>
      <c r="E577" s="29"/>
      <c r="F577" s="29"/>
      <c r="G577" s="29"/>
      <c r="H577" s="27"/>
      <c r="I577" s="42"/>
      <c r="J577" s="42"/>
    </row>
    <row r="578" spans="1:10" x14ac:dyDescent="0.35">
      <c r="A578" s="29"/>
      <c r="B578" s="74"/>
      <c r="C578" s="75"/>
      <c r="D578" s="29"/>
      <c r="E578" s="29"/>
      <c r="F578" s="29"/>
      <c r="G578" s="29"/>
      <c r="H578" s="27"/>
      <c r="I578" s="42"/>
      <c r="J578" s="42"/>
    </row>
    <row r="579" spans="1:10" x14ac:dyDescent="0.35">
      <c r="A579" s="29"/>
      <c r="B579" s="74"/>
      <c r="C579" s="75"/>
      <c r="D579" s="29"/>
      <c r="E579" s="29"/>
      <c r="F579" s="29"/>
      <c r="G579" s="29"/>
      <c r="H579" s="27"/>
      <c r="I579" s="42"/>
      <c r="J579" s="42"/>
    </row>
    <row r="580" spans="1:10" x14ac:dyDescent="0.35">
      <c r="A580" s="29"/>
      <c r="B580" s="74"/>
      <c r="C580" s="75"/>
      <c r="D580" s="29"/>
      <c r="E580" s="29"/>
      <c r="F580" s="29"/>
      <c r="G580" s="29"/>
      <c r="H580" s="27"/>
      <c r="I580" s="42"/>
      <c r="J580" s="42"/>
    </row>
    <row r="581" spans="1:10" x14ac:dyDescent="0.35">
      <c r="A581" s="29"/>
      <c r="B581" s="74"/>
      <c r="C581" s="75"/>
      <c r="D581" s="29"/>
      <c r="E581" s="29"/>
      <c r="F581" s="29"/>
      <c r="G581" s="29"/>
      <c r="H581" s="27"/>
      <c r="I581" s="42"/>
      <c r="J581" s="42"/>
    </row>
    <row r="582" spans="1:10" x14ac:dyDescent="0.35">
      <c r="A582" s="29"/>
      <c r="B582" s="74"/>
      <c r="C582" s="75"/>
      <c r="D582" s="29"/>
      <c r="E582" s="29"/>
      <c r="F582" s="29"/>
      <c r="G582" s="29"/>
      <c r="H582" s="27"/>
      <c r="I582" s="42"/>
      <c r="J582" s="42"/>
    </row>
    <row r="583" spans="1:10" x14ac:dyDescent="0.35">
      <c r="A583" s="29"/>
      <c r="B583" s="74"/>
      <c r="C583" s="75"/>
      <c r="D583" s="29"/>
      <c r="E583" s="29"/>
      <c r="F583" s="29"/>
      <c r="G583" s="29"/>
      <c r="H583" s="27"/>
      <c r="I583" s="42"/>
      <c r="J583" s="42"/>
    </row>
    <row r="584" spans="1:10" x14ac:dyDescent="0.35">
      <c r="A584" s="29"/>
      <c r="B584" s="74"/>
      <c r="C584" s="75"/>
      <c r="D584" s="29"/>
      <c r="E584" s="29"/>
      <c r="F584" s="29"/>
      <c r="G584" s="29"/>
      <c r="H584" s="27"/>
      <c r="I584" s="42"/>
      <c r="J584" s="42"/>
    </row>
    <row r="585" spans="1:10" x14ac:dyDescent="0.35">
      <c r="A585" s="29"/>
      <c r="B585" s="74"/>
      <c r="C585" s="75"/>
      <c r="D585" s="29"/>
      <c r="E585" s="29"/>
      <c r="F585" s="29"/>
      <c r="G585" s="29"/>
      <c r="H585" s="27"/>
      <c r="I585" s="42"/>
      <c r="J585" s="42"/>
    </row>
    <row r="586" spans="1:10" x14ac:dyDescent="0.35">
      <c r="A586" s="29"/>
      <c r="B586" s="74"/>
      <c r="C586" s="75"/>
      <c r="D586" s="29"/>
      <c r="E586" s="29"/>
      <c r="F586" s="29"/>
      <c r="G586" s="29"/>
      <c r="H586" s="27"/>
      <c r="I586" s="42"/>
      <c r="J586" s="42"/>
    </row>
    <row r="587" spans="1:10" x14ac:dyDescent="0.35">
      <c r="A587" s="29"/>
      <c r="B587" s="74"/>
      <c r="C587" s="75"/>
      <c r="D587" s="29"/>
      <c r="E587" s="29"/>
      <c r="F587" s="29"/>
      <c r="G587" s="29"/>
      <c r="H587" s="27"/>
      <c r="I587" s="42"/>
      <c r="J587" s="42"/>
    </row>
    <row r="588" spans="1:10" x14ac:dyDescent="0.35">
      <c r="A588" s="29"/>
      <c r="B588" s="74"/>
      <c r="C588" s="75"/>
      <c r="D588" s="29"/>
      <c r="E588" s="29"/>
      <c r="F588" s="29"/>
      <c r="G588" s="29"/>
      <c r="H588" s="27"/>
      <c r="I588" s="42"/>
      <c r="J588" s="42"/>
    </row>
    <row r="589" spans="1:10" x14ac:dyDescent="0.35">
      <c r="A589" s="29"/>
      <c r="B589" s="74"/>
      <c r="C589" s="75"/>
      <c r="D589" s="29"/>
      <c r="E589" s="29"/>
      <c r="F589" s="29"/>
      <c r="G589" s="29"/>
      <c r="H589" s="27"/>
      <c r="I589" s="42"/>
      <c r="J589" s="42"/>
    </row>
    <row r="590" spans="1:10" x14ac:dyDescent="0.35">
      <c r="A590" s="29"/>
      <c r="B590" s="74"/>
      <c r="C590" s="75"/>
      <c r="D590" s="29"/>
      <c r="E590" s="29"/>
      <c r="F590" s="29"/>
      <c r="G590" s="29"/>
      <c r="H590" s="27"/>
      <c r="I590" s="42"/>
      <c r="J590" s="42"/>
    </row>
    <row r="591" spans="1:10" x14ac:dyDescent="0.35">
      <c r="A591" s="29"/>
      <c r="B591" s="74"/>
      <c r="C591" s="75"/>
      <c r="D591" s="29"/>
      <c r="E591" s="29"/>
      <c r="F591" s="29"/>
      <c r="G591" s="29"/>
      <c r="H591" s="27"/>
      <c r="I591" s="42"/>
      <c r="J591" s="42"/>
    </row>
    <row r="592" spans="1:10" x14ac:dyDescent="0.35">
      <c r="A592" s="29"/>
      <c r="B592" s="74"/>
      <c r="C592" s="75"/>
      <c r="D592" s="29"/>
      <c r="E592" s="29"/>
      <c r="F592" s="29"/>
      <c r="G592" s="29"/>
      <c r="H592" s="27"/>
      <c r="I592" s="42"/>
      <c r="J592" s="42"/>
    </row>
    <row r="593" spans="1:10" x14ac:dyDescent="0.35">
      <c r="A593" s="29"/>
      <c r="B593" s="74"/>
      <c r="C593" s="75"/>
      <c r="D593" s="29"/>
      <c r="E593" s="29"/>
      <c r="F593" s="29"/>
      <c r="G593" s="29"/>
      <c r="H593" s="27"/>
      <c r="I593" s="42"/>
      <c r="J593" s="42"/>
    </row>
    <row r="594" spans="1:10" x14ac:dyDescent="0.35">
      <c r="A594" s="29"/>
      <c r="B594" s="74"/>
      <c r="C594" s="75"/>
      <c r="D594" s="29"/>
      <c r="E594" s="29"/>
      <c r="F594" s="29"/>
      <c r="G594" s="29"/>
      <c r="H594" s="27"/>
      <c r="I594" s="42"/>
      <c r="J594" s="42"/>
    </row>
    <row r="595" spans="1:10" x14ac:dyDescent="0.35">
      <c r="A595" s="29"/>
      <c r="B595" s="74"/>
      <c r="C595" s="75"/>
      <c r="D595" s="29"/>
      <c r="E595" s="29"/>
      <c r="F595" s="29"/>
      <c r="G595" s="29"/>
      <c r="H595" s="27"/>
      <c r="I595" s="42"/>
      <c r="J595" s="42"/>
    </row>
    <row r="596" spans="1:10" x14ac:dyDescent="0.35">
      <c r="A596" s="29"/>
      <c r="B596" s="74"/>
      <c r="C596" s="75"/>
      <c r="D596" s="29"/>
      <c r="E596" s="29"/>
      <c r="F596" s="29"/>
      <c r="G596" s="29"/>
      <c r="H596" s="27"/>
      <c r="I596" s="42"/>
      <c r="J596" s="42"/>
    </row>
    <row r="597" spans="1:10" x14ac:dyDescent="0.35">
      <c r="A597" s="29"/>
      <c r="B597" s="74"/>
      <c r="C597" s="75"/>
      <c r="D597" s="29"/>
      <c r="E597" s="29"/>
      <c r="F597" s="29"/>
      <c r="G597" s="29"/>
      <c r="H597" s="27"/>
      <c r="I597" s="42"/>
      <c r="J597" s="42"/>
    </row>
    <row r="598" spans="1:10" x14ac:dyDescent="0.35">
      <c r="A598" s="29"/>
      <c r="B598" s="74"/>
      <c r="C598" s="75"/>
      <c r="D598" s="29"/>
      <c r="E598" s="29"/>
      <c r="F598" s="29"/>
      <c r="G598" s="29"/>
      <c r="H598" s="27"/>
      <c r="I598" s="42"/>
      <c r="J598" s="42"/>
    </row>
    <row r="599" spans="1:10" x14ac:dyDescent="0.35">
      <c r="A599" s="29"/>
      <c r="B599" s="74"/>
      <c r="C599" s="75"/>
      <c r="D599" s="29"/>
      <c r="E599" s="29"/>
      <c r="F599" s="29"/>
      <c r="G599" s="29"/>
      <c r="H599" s="27"/>
      <c r="I599" s="42"/>
      <c r="J599" s="42"/>
    </row>
    <row r="600" spans="1:10" x14ac:dyDescent="0.35">
      <c r="A600" s="29"/>
      <c r="B600" s="74"/>
      <c r="C600" s="75"/>
      <c r="D600" s="29"/>
      <c r="E600" s="29"/>
      <c r="F600" s="29"/>
      <c r="G600" s="29"/>
      <c r="H600" s="27"/>
      <c r="I600" s="42"/>
      <c r="J600" s="42"/>
    </row>
    <row r="601" spans="1:10" x14ac:dyDescent="0.35">
      <c r="A601" s="29"/>
      <c r="B601" s="74"/>
      <c r="C601" s="75"/>
      <c r="D601" s="29"/>
      <c r="E601" s="29"/>
      <c r="F601" s="29"/>
      <c r="G601" s="29"/>
      <c r="H601" s="27"/>
      <c r="I601" s="42"/>
      <c r="J601" s="42"/>
    </row>
    <row r="602" spans="1:10" x14ac:dyDescent="0.35">
      <c r="A602" s="29"/>
      <c r="B602" s="74"/>
      <c r="C602" s="75"/>
      <c r="D602" s="29"/>
      <c r="E602" s="29"/>
      <c r="F602" s="29"/>
      <c r="G602" s="29"/>
      <c r="H602" s="27"/>
      <c r="I602" s="42"/>
      <c r="J602" s="42"/>
    </row>
    <row r="603" spans="1:10" x14ac:dyDescent="0.35">
      <c r="A603" s="29"/>
      <c r="B603" s="74"/>
      <c r="C603" s="75"/>
      <c r="D603" s="29"/>
      <c r="E603" s="29"/>
      <c r="F603" s="29"/>
      <c r="G603" s="29"/>
      <c r="H603" s="27"/>
      <c r="I603" s="42"/>
      <c r="J603" s="42"/>
    </row>
    <row r="604" spans="1:10" x14ac:dyDescent="0.35">
      <c r="A604" s="29"/>
      <c r="B604" s="74"/>
      <c r="C604" s="75"/>
      <c r="D604" s="29"/>
      <c r="E604" s="29"/>
      <c r="F604" s="29"/>
      <c r="G604" s="29"/>
      <c r="H604" s="27"/>
      <c r="I604" s="42"/>
      <c r="J604" s="42"/>
    </row>
    <row r="605" spans="1:10" x14ac:dyDescent="0.35">
      <c r="A605" s="29"/>
      <c r="B605" s="74"/>
      <c r="C605" s="75"/>
      <c r="D605" s="29"/>
      <c r="E605" s="29"/>
      <c r="F605" s="29"/>
      <c r="G605" s="29"/>
      <c r="H605" s="27"/>
      <c r="I605" s="42"/>
      <c r="J605" s="42"/>
    </row>
    <row r="606" spans="1:10" x14ac:dyDescent="0.35">
      <c r="A606" s="29"/>
      <c r="B606" s="74"/>
      <c r="C606" s="75"/>
      <c r="D606" s="29"/>
      <c r="E606" s="29"/>
      <c r="F606" s="29"/>
      <c r="G606" s="29"/>
      <c r="H606" s="27"/>
      <c r="I606" s="42"/>
      <c r="J606" s="42"/>
    </row>
    <row r="607" spans="1:10" x14ac:dyDescent="0.35">
      <c r="A607" s="29"/>
      <c r="B607" s="74"/>
      <c r="C607" s="75"/>
      <c r="D607" s="29"/>
      <c r="E607" s="29"/>
      <c r="F607" s="29"/>
      <c r="G607" s="29"/>
      <c r="H607" s="27"/>
      <c r="I607" s="42"/>
      <c r="J607" s="42"/>
    </row>
    <row r="608" spans="1:10" x14ac:dyDescent="0.35">
      <c r="A608" s="29"/>
      <c r="B608" s="74"/>
      <c r="C608" s="75"/>
      <c r="D608" s="29"/>
      <c r="E608" s="29"/>
      <c r="F608" s="29"/>
      <c r="G608" s="29"/>
      <c r="H608" s="27"/>
      <c r="I608" s="42"/>
      <c r="J608" s="42"/>
    </row>
    <row r="609" spans="1:10" x14ac:dyDescent="0.35">
      <c r="A609" s="29"/>
      <c r="B609" s="74"/>
      <c r="C609" s="75"/>
      <c r="D609" s="29"/>
      <c r="E609" s="29"/>
      <c r="F609" s="29"/>
      <c r="G609" s="29"/>
      <c r="H609" s="27"/>
      <c r="I609" s="42"/>
      <c r="J609" s="42"/>
    </row>
    <row r="610" spans="1:10" x14ac:dyDescent="0.35">
      <c r="A610" s="29"/>
      <c r="B610" s="74"/>
      <c r="C610" s="75"/>
      <c r="D610" s="29"/>
      <c r="E610" s="29"/>
      <c r="F610" s="29"/>
      <c r="G610" s="29"/>
      <c r="H610" s="27"/>
      <c r="I610" s="42"/>
      <c r="J610" s="42"/>
    </row>
    <row r="611" spans="1:10" x14ac:dyDescent="0.35">
      <c r="A611" s="29"/>
      <c r="B611" s="74"/>
      <c r="C611" s="75"/>
      <c r="D611" s="29"/>
      <c r="E611" s="29"/>
      <c r="F611" s="29"/>
      <c r="G611" s="29"/>
      <c r="H611" s="27"/>
      <c r="I611" s="42"/>
      <c r="J611" s="42"/>
    </row>
    <row r="612" spans="1:10" x14ac:dyDescent="0.35">
      <c r="A612" s="29"/>
      <c r="B612" s="74"/>
      <c r="C612" s="75"/>
      <c r="D612" s="29"/>
      <c r="E612" s="29"/>
      <c r="F612" s="29"/>
      <c r="G612" s="29"/>
      <c r="H612" s="27"/>
      <c r="I612" s="42"/>
      <c r="J612" s="42"/>
    </row>
    <row r="613" spans="1:10" x14ac:dyDescent="0.35">
      <c r="A613" s="29"/>
      <c r="B613" s="74"/>
      <c r="C613" s="75"/>
      <c r="D613" s="29"/>
      <c r="E613" s="29"/>
      <c r="F613" s="29"/>
      <c r="G613" s="29"/>
      <c r="H613" s="27"/>
      <c r="I613" s="42"/>
      <c r="J613" s="42"/>
    </row>
    <row r="614" spans="1:10" x14ac:dyDescent="0.35">
      <c r="A614" s="29"/>
      <c r="B614" s="74"/>
      <c r="C614" s="75"/>
      <c r="D614" s="29"/>
      <c r="E614" s="29"/>
      <c r="F614" s="29"/>
      <c r="G614" s="29"/>
      <c r="H614" s="27"/>
      <c r="I614" s="42"/>
      <c r="J614" s="42"/>
    </row>
    <row r="615" spans="1:10" x14ac:dyDescent="0.35">
      <c r="A615" s="29"/>
      <c r="B615" s="74"/>
      <c r="C615" s="75"/>
      <c r="D615" s="29"/>
      <c r="E615" s="29"/>
      <c r="F615" s="29"/>
      <c r="G615" s="29"/>
      <c r="H615" s="27"/>
      <c r="I615" s="42"/>
      <c r="J615" s="42"/>
    </row>
    <row r="616" spans="1:10" x14ac:dyDescent="0.35">
      <c r="A616" s="29"/>
      <c r="B616" s="74"/>
      <c r="C616" s="75"/>
      <c r="D616" s="29"/>
      <c r="E616" s="29"/>
      <c r="F616" s="29"/>
      <c r="G616" s="29"/>
      <c r="H616" s="27"/>
      <c r="I616" s="42"/>
      <c r="J616" s="42"/>
    </row>
    <row r="617" spans="1:10" x14ac:dyDescent="0.35">
      <c r="A617" s="29"/>
      <c r="B617" s="74"/>
      <c r="C617" s="75"/>
      <c r="D617" s="29"/>
      <c r="E617" s="29"/>
      <c r="F617" s="29"/>
      <c r="G617" s="29"/>
      <c r="H617" s="27"/>
      <c r="I617" s="42"/>
      <c r="J617" s="42"/>
    </row>
    <row r="618" spans="1:10" x14ac:dyDescent="0.35">
      <c r="A618" s="29"/>
      <c r="B618" s="74"/>
      <c r="C618" s="75"/>
      <c r="D618" s="29"/>
      <c r="E618" s="29"/>
      <c r="F618" s="29"/>
      <c r="G618" s="29"/>
      <c r="H618" s="27"/>
      <c r="I618" s="42"/>
      <c r="J618" s="42"/>
    </row>
    <row r="619" spans="1:10" x14ac:dyDescent="0.35">
      <c r="A619" s="29"/>
      <c r="B619" s="74"/>
      <c r="C619" s="75"/>
      <c r="D619" s="29"/>
      <c r="E619" s="29"/>
      <c r="F619" s="29"/>
      <c r="G619" s="29"/>
      <c r="H619" s="27"/>
      <c r="I619" s="42"/>
      <c r="J619" s="42"/>
    </row>
    <row r="620" spans="1:10" x14ac:dyDescent="0.35">
      <c r="A620" s="29"/>
      <c r="B620" s="74"/>
      <c r="C620" s="75"/>
      <c r="D620" s="29"/>
      <c r="E620" s="29"/>
      <c r="F620" s="29"/>
      <c r="G620" s="29"/>
      <c r="H620" s="27"/>
      <c r="I620" s="42"/>
      <c r="J620" s="42"/>
    </row>
    <row r="621" spans="1:10" x14ac:dyDescent="0.35">
      <c r="A621" s="29"/>
      <c r="B621" s="74"/>
      <c r="C621" s="75"/>
      <c r="D621" s="29"/>
      <c r="E621" s="29"/>
      <c r="F621" s="29"/>
      <c r="G621" s="29"/>
      <c r="H621" s="27"/>
      <c r="I621" s="42"/>
      <c r="J621" s="42"/>
    </row>
    <row r="622" spans="1:10" x14ac:dyDescent="0.35">
      <c r="A622" s="29"/>
      <c r="B622" s="74"/>
      <c r="C622" s="75"/>
      <c r="D622" s="29"/>
      <c r="E622" s="29"/>
      <c r="F622" s="29"/>
      <c r="G622" s="29"/>
      <c r="H622" s="27"/>
      <c r="I622" s="42"/>
      <c r="J622" s="42"/>
    </row>
    <row r="623" spans="1:10" x14ac:dyDescent="0.35">
      <c r="A623" s="29"/>
      <c r="B623" s="74"/>
      <c r="C623" s="75"/>
      <c r="D623" s="29"/>
      <c r="E623" s="29"/>
      <c r="F623" s="29"/>
      <c r="G623" s="29"/>
      <c r="H623" s="27"/>
      <c r="I623" s="42"/>
      <c r="J623" s="42"/>
    </row>
    <row r="624" spans="1:10" x14ac:dyDescent="0.35">
      <c r="A624" s="29"/>
      <c r="B624" s="74"/>
      <c r="C624" s="75"/>
      <c r="D624" s="29"/>
      <c r="E624" s="29"/>
      <c r="F624" s="29"/>
      <c r="G624" s="29"/>
      <c r="H624" s="27"/>
      <c r="I624" s="42"/>
      <c r="J624" s="42"/>
    </row>
    <row r="625" spans="1:10" x14ac:dyDescent="0.35">
      <c r="A625" s="29"/>
      <c r="B625" s="74"/>
      <c r="C625" s="75"/>
      <c r="D625" s="29"/>
      <c r="E625" s="29"/>
      <c r="F625" s="29"/>
      <c r="G625" s="29"/>
      <c r="H625" s="27"/>
      <c r="I625" s="42"/>
      <c r="J625" s="42"/>
    </row>
    <row r="626" spans="1:10" x14ac:dyDescent="0.35">
      <c r="A626" s="29"/>
      <c r="B626" s="74"/>
      <c r="C626" s="75"/>
      <c r="D626" s="29"/>
      <c r="E626" s="29"/>
      <c r="F626" s="29"/>
      <c r="G626" s="29"/>
      <c r="H626" s="27"/>
      <c r="I626" s="42"/>
      <c r="J626" s="42"/>
    </row>
    <row r="627" spans="1:10" x14ac:dyDescent="0.35">
      <c r="A627" s="29"/>
      <c r="B627" s="74"/>
      <c r="C627" s="75"/>
      <c r="D627" s="29"/>
      <c r="E627" s="29"/>
      <c r="F627" s="29"/>
      <c r="G627" s="29"/>
      <c r="H627" s="27"/>
      <c r="I627" s="42"/>
      <c r="J627" s="42"/>
    </row>
    <row r="628" spans="1:10" x14ac:dyDescent="0.35">
      <c r="A628" s="29"/>
      <c r="B628" s="74"/>
      <c r="C628" s="75"/>
      <c r="D628" s="29"/>
      <c r="E628" s="29"/>
      <c r="F628" s="29"/>
      <c r="G628" s="29"/>
      <c r="H628" s="27"/>
      <c r="I628" s="42"/>
      <c r="J628" s="42"/>
    </row>
    <row r="629" spans="1:10" x14ac:dyDescent="0.35">
      <c r="A629" s="29"/>
      <c r="B629" s="74"/>
      <c r="C629" s="75"/>
      <c r="D629" s="29"/>
      <c r="E629" s="29"/>
      <c r="F629" s="29"/>
      <c r="G629" s="29"/>
      <c r="H629" s="27"/>
      <c r="I629" s="42"/>
      <c r="J629" s="42"/>
    </row>
    <row r="630" spans="1:10" x14ac:dyDescent="0.35">
      <c r="A630" s="29"/>
      <c r="B630" s="74"/>
      <c r="C630" s="75"/>
      <c r="D630" s="29"/>
      <c r="E630" s="29"/>
      <c r="F630" s="29"/>
      <c r="G630" s="29"/>
      <c r="H630" s="27"/>
      <c r="I630" s="42"/>
      <c r="J630" s="42"/>
    </row>
    <row r="631" spans="1:10" x14ac:dyDescent="0.35">
      <c r="A631" s="29"/>
      <c r="B631" s="74"/>
      <c r="C631" s="75"/>
      <c r="D631" s="29"/>
      <c r="E631" s="29"/>
      <c r="F631" s="29"/>
      <c r="G631" s="29"/>
      <c r="H631" s="27"/>
      <c r="I631" s="42"/>
      <c r="J631" s="42"/>
    </row>
    <row r="632" spans="1:10" x14ac:dyDescent="0.35">
      <c r="A632" s="29"/>
      <c r="B632" s="74"/>
      <c r="C632" s="75"/>
      <c r="D632" s="29"/>
      <c r="E632" s="29"/>
      <c r="F632" s="29"/>
      <c r="G632" s="29"/>
      <c r="H632" s="27"/>
      <c r="I632" s="42"/>
      <c r="J632" s="42"/>
    </row>
    <row r="633" spans="1:10" x14ac:dyDescent="0.35">
      <c r="A633" s="29"/>
      <c r="B633" s="74"/>
      <c r="C633" s="75"/>
      <c r="D633" s="29"/>
      <c r="E633" s="29"/>
      <c r="F633" s="29"/>
      <c r="G633" s="29"/>
      <c r="H633" s="27"/>
      <c r="I633" s="42"/>
      <c r="J633" s="42"/>
    </row>
    <row r="634" spans="1:10" x14ac:dyDescent="0.35">
      <c r="A634" s="29"/>
      <c r="B634" s="74"/>
      <c r="C634" s="75"/>
      <c r="D634" s="29"/>
      <c r="E634" s="29"/>
      <c r="F634" s="29"/>
      <c r="G634" s="29"/>
      <c r="H634" s="27"/>
      <c r="I634" s="42"/>
      <c r="J634" s="42"/>
    </row>
    <row r="635" spans="1:10" x14ac:dyDescent="0.35">
      <c r="A635" s="29"/>
      <c r="B635" s="74"/>
      <c r="C635" s="75"/>
      <c r="D635" s="29"/>
      <c r="E635" s="29"/>
      <c r="F635" s="29"/>
      <c r="G635" s="29"/>
      <c r="H635" s="27"/>
      <c r="I635" s="42"/>
      <c r="J635" s="42"/>
    </row>
    <row r="636" spans="1:10" x14ac:dyDescent="0.35">
      <c r="A636" s="29"/>
      <c r="B636" s="74"/>
      <c r="C636" s="75"/>
      <c r="D636" s="29"/>
      <c r="E636" s="29"/>
      <c r="F636" s="29"/>
      <c r="G636" s="29"/>
      <c r="H636" s="27"/>
      <c r="I636" s="42"/>
      <c r="J636" s="42"/>
    </row>
    <row r="637" spans="1:10" x14ac:dyDescent="0.35">
      <c r="A637" s="29"/>
      <c r="B637" s="74"/>
      <c r="C637" s="75"/>
      <c r="D637" s="29"/>
      <c r="E637" s="29"/>
      <c r="F637" s="29"/>
      <c r="G637" s="29"/>
      <c r="H637" s="27"/>
      <c r="I637" s="42"/>
      <c r="J637" s="42"/>
    </row>
    <row r="638" spans="1:10" x14ac:dyDescent="0.35">
      <c r="A638" s="29"/>
      <c r="B638" s="74"/>
      <c r="C638" s="75"/>
      <c r="D638" s="29"/>
      <c r="E638" s="29"/>
      <c r="F638" s="29"/>
      <c r="G638" s="29"/>
      <c r="H638" s="27"/>
      <c r="I638" s="42"/>
      <c r="J638" s="42"/>
    </row>
    <row r="639" spans="1:10" x14ac:dyDescent="0.35">
      <c r="A639" s="29"/>
      <c r="B639" s="74"/>
      <c r="C639" s="75"/>
      <c r="D639" s="29"/>
      <c r="E639" s="29"/>
      <c r="F639" s="29"/>
      <c r="G639" s="29"/>
      <c r="H639" s="27"/>
      <c r="I639" s="42"/>
      <c r="J639" s="42"/>
    </row>
    <row r="640" spans="1:10" x14ac:dyDescent="0.35">
      <c r="A640" s="29"/>
      <c r="B640" s="74"/>
      <c r="C640" s="75"/>
      <c r="D640" s="29"/>
      <c r="E640" s="29"/>
      <c r="F640" s="29"/>
      <c r="G640" s="29"/>
      <c r="H640" s="27"/>
      <c r="I640" s="42"/>
      <c r="J640" s="42"/>
    </row>
    <row r="641" spans="1:10" x14ac:dyDescent="0.35">
      <c r="A641" s="29"/>
      <c r="B641" s="74"/>
      <c r="C641" s="75"/>
      <c r="D641" s="29"/>
      <c r="E641" s="29"/>
      <c r="F641" s="29"/>
      <c r="G641" s="29"/>
      <c r="H641" s="27"/>
      <c r="I641" s="42"/>
      <c r="J641" s="42"/>
    </row>
    <row r="642" spans="1:10" x14ac:dyDescent="0.35">
      <c r="A642" s="29"/>
      <c r="B642" s="74"/>
      <c r="C642" s="75"/>
      <c r="D642" s="29"/>
      <c r="E642" s="29"/>
      <c r="F642" s="29"/>
      <c r="G642" s="29"/>
      <c r="H642" s="27"/>
      <c r="I642" s="42"/>
      <c r="J642" s="42"/>
    </row>
    <row r="643" spans="1:10" x14ac:dyDescent="0.35">
      <c r="A643" s="29"/>
      <c r="B643" s="74"/>
      <c r="C643" s="75"/>
      <c r="D643" s="29"/>
      <c r="E643" s="29"/>
      <c r="F643" s="29"/>
      <c r="G643" s="29"/>
      <c r="H643" s="27"/>
      <c r="I643" s="42"/>
      <c r="J643" s="42"/>
    </row>
    <row r="644" spans="1:10" x14ac:dyDescent="0.35">
      <c r="A644" s="29"/>
      <c r="B644" s="74"/>
      <c r="C644" s="75"/>
      <c r="D644" s="29"/>
      <c r="E644" s="29"/>
      <c r="F644" s="29"/>
      <c r="G644" s="29"/>
      <c r="H644" s="27"/>
      <c r="I644" s="42"/>
      <c r="J644" s="42"/>
    </row>
    <row r="645" spans="1:10" x14ac:dyDescent="0.35">
      <c r="A645" s="29"/>
      <c r="B645" s="74"/>
      <c r="C645" s="75"/>
      <c r="D645" s="29"/>
      <c r="E645" s="29"/>
      <c r="F645" s="29"/>
      <c r="G645" s="29"/>
      <c r="H645" s="27"/>
      <c r="I645" s="42"/>
      <c r="J645" s="42"/>
    </row>
    <row r="646" spans="1:10" x14ac:dyDescent="0.35">
      <c r="A646" s="29"/>
      <c r="B646" s="74"/>
      <c r="C646" s="75"/>
      <c r="D646" s="29"/>
      <c r="E646" s="29"/>
      <c r="F646" s="29"/>
      <c r="G646" s="29"/>
      <c r="H646" s="27"/>
      <c r="I646" s="42"/>
      <c r="J646" s="42"/>
    </row>
    <row r="647" spans="1:10" x14ac:dyDescent="0.35">
      <c r="A647" s="29"/>
      <c r="B647" s="74"/>
      <c r="C647" s="75"/>
      <c r="D647" s="29"/>
      <c r="E647" s="29"/>
      <c r="F647" s="29"/>
      <c r="G647" s="29"/>
      <c r="H647" s="27"/>
      <c r="I647" s="42"/>
      <c r="J647" s="42"/>
    </row>
    <row r="648" spans="1:10" x14ac:dyDescent="0.35">
      <c r="A648" s="29"/>
      <c r="B648" s="74"/>
      <c r="C648" s="75"/>
      <c r="D648" s="29"/>
      <c r="E648" s="29"/>
      <c r="F648" s="29"/>
      <c r="G648" s="29"/>
      <c r="H648" s="27"/>
      <c r="I648" s="42"/>
      <c r="J648" s="42"/>
    </row>
    <row r="649" spans="1:10" x14ac:dyDescent="0.35">
      <c r="A649" s="29"/>
      <c r="B649" s="74"/>
      <c r="C649" s="75"/>
      <c r="D649" s="29"/>
      <c r="E649" s="29"/>
      <c r="F649" s="29"/>
      <c r="G649" s="29"/>
      <c r="H649" s="27"/>
      <c r="I649" s="42"/>
      <c r="J649" s="42"/>
    </row>
    <row r="650" spans="1:10" x14ac:dyDescent="0.35">
      <c r="A650" s="29"/>
      <c r="B650" s="74"/>
      <c r="C650" s="75"/>
      <c r="D650" s="29"/>
      <c r="E650" s="29"/>
      <c r="F650" s="29"/>
      <c r="G650" s="29"/>
      <c r="H650" s="27"/>
      <c r="I650" s="42"/>
      <c r="J650" s="42"/>
    </row>
    <row r="651" spans="1:10" x14ac:dyDescent="0.35">
      <c r="A651" s="29"/>
      <c r="B651" s="74"/>
      <c r="C651" s="75"/>
      <c r="D651" s="29"/>
      <c r="E651" s="29"/>
      <c r="F651" s="29"/>
      <c r="G651" s="29"/>
      <c r="H651" s="27"/>
      <c r="I651" s="42"/>
      <c r="J651" s="42"/>
    </row>
    <row r="652" spans="1:10" x14ac:dyDescent="0.35">
      <c r="A652" s="29"/>
      <c r="B652" s="74"/>
      <c r="C652" s="75"/>
      <c r="D652" s="29"/>
      <c r="E652" s="29"/>
      <c r="F652" s="29"/>
      <c r="G652" s="29"/>
      <c r="H652" s="27"/>
      <c r="I652" s="42"/>
      <c r="J652" s="42"/>
    </row>
    <row r="653" spans="1:10" x14ac:dyDescent="0.35">
      <c r="A653" s="29"/>
      <c r="B653" s="74"/>
      <c r="C653" s="75"/>
      <c r="D653" s="29"/>
      <c r="E653" s="29"/>
      <c r="F653" s="29"/>
      <c r="G653" s="29"/>
      <c r="H653" s="27"/>
      <c r="I653" s="42"/>
      <c r="J653" s="42"/>
    </row>
    <row r="654" spans="1:10" x14ac:dyDescent="0.35">
      <c r="A654" s="29"/>
      <c r="B654" s="74"/>
      <c r="C654" s="75"/>
      <c r="D654" s="29"/>
      <c r="E654" s="29"/>
      <c r="F654" s="29"/>
      <c r="G654" s="29"/>
      <c r="H654" s="27"/>
      <c r="I654" s="42"/>
      <c r="J654" s="42"/>
    </row>
    <row r="655" spans="1:10" x14ac:dyDescent="0.35">
      <c r="A655" s="29"/>
      <c r="B655" s="74"/>
      <c r="C655" s="75"/>
      <c r="D655" s="29"/>
      <c r="E655" s="29"/>
      <c r="F655" s="29"/>
      <c r="G655" s="29"/>
      <c r="H655" s="27"/>
      <c r="I655" s="42"/>
      <c r="J655" s="42"/>
    </row>
    <row r="656" spans="1:10" x14ac:dyDescent="0.35">
      <c r="A656" s="29"/>
      <c r="B656" s="74"/>
      <c r="C656" s="75"/>
      <c r="D656" s="29"/>
      <c r="E656" s="29"/>
      <c r="F656" s="29"/>
      <c r="G656" s="29"/>
      <c r="H656" s="27"/>
      <c r="I656" s="42"/>
      <c r="J656" s="42"/>
    </row>
    <row r="657" spans="1:10" x14ac:dyDescent="0.35">
      <c r="A657" s="29"/>
      <c r="B657" s="74"/>
      <c r="C657" s="75"/>
      <c r="D657" s="29"/>
      <c r="E657" s="29"/>
      <c r="F657" s="29"/>
      <c r="G657" s="29"/>
      <c r="H657" s="27"/>
      <c r="I657" s="42"/>
      <c r="J657" s="42"/>
    </row>
    <row r="658" spans="1:10" x14ac:dyDescent="0.35">
      <c r="A658" s="29"/>
      <c r="B658" s="74"/>
      <c r="C658" s="75"/>
      <c r="D658" s="29"/>
      <c r="E658" s="29"/>
      <c r="F658" s="29"/>
      <c r="G658" s="29"/>
      <c r="H658" s="27"/>
      <c r="I658" s="42"/>
      <c r="J658" s="42"/>
    </row>
    <row r="659" spans="1:10" x14ac:dyDescent="0.35">
      <c r="A659" s="29"/>
      <c r="B659" s="74"/>
      <c r="C659" s="75"/>
      <c r="D659" s="29"/>
      <c r="E659" s="29"/>
      <c r="F659" s="29"/>
      <c r="G659" s="29"/>
      <c r="H659" s="27"/>
      <c r="I659" s="42"/>
      <c r="J659" s="42"/>
    </row>
    <row r="660" spans="1:10" x14ac:dyDescent="0.35">
      <c r="A660" s="29"/>
      <c r="B660" s="74"/>
      <c r="C660" s="75"/>
      <c r="D660" s="29"/>
      <c r="E660" s="29"/>
      <c r="F660" s="29"/>
      <c r="G660" s="29"/>
      <c r="H660" s="27"/>
      <c r="I660" s="42"/>
      <c r="J660" s="42"/>
    </row>
    <row r="661" spans="1:10" x14ac:dyDescent="0.35">
      <c r="A661" s="29"/>
      <c r="B661" s="74"/>
      <c r="C661" s="75"/>
      <c r="D661" s="29"/>
      <c r="E661" s="29"/>
      <c r="F661" s="29"/>
      <c r="G661" s="29"/>
      <c r="H661" s="27"/>
      <c r="I661" s="42"/>
      <c r="J661" s="42"/>
    </row>
    <row r="662" spans="1:10" x14ac:dyDescent="0.35">
      <c r="A662" s="29"/>
      <c r="B662" s="74"/>
      <c r="C662" s="75"/>
      <c r="D662" s="29"/>
      <c r="E662" s="29"/>
      <c r="F662" s="29"/>
      <c r="G662" s="29"/>
      <c r="H662" s="27"/>
      <c r="I662" s="42"/>
      <c r="J662" s="42"/>
    </row>
    <row r="663" spans="1:10" x14ac:dyDescent="0.35">
      <c r="A663" s="29"/>
      <c r="B663" s="74"/>
      <c r="C663" s="75"/>
      <c r="D663" s="29"/>
      <c r="E663" s="29"/>
      <c r="F663" s="29"/>
      <c r="G663" s="29"/>
      <c r="H663" s="27"/>
      <c r="I663" s="42"/>
      <c r="J663" s="42"/>
    </row>
    <row r="664" spans="1:10" x14ac:dyDescent="0.35">
      <c r="A664" s="29"/>
      <c r="B664" s="74"/>
      <c r="C664" s="75"/>
      <c r="D664" s="29"/>
      <c r="E664" s="29"/>
      <c r="F664" s="29"/>
      <c r="G664" s="29"/>
      <c r="H664" s="27"/>
      <c r="I664" s="42"/>
      <c r="J664" s="42"/>
    </row>
    <row r="665" spans="1:10" x14ac:dyDescent="0.35">
      <c r="A665" s="29"/>
      <c r="B665" s="74"/>
      <c r="C665" s="75"/>
      <c r="D665" s="29"/>
      <c r="E665" s="29"/>
      <c r="F665" s="29"/>
      <c r="G665" s="29"/>
      <c r="H665" s="27"/>
      <c r="I665" s="42"/>
      <c r="J665" s="42"/>
    </row>
    <row r="666" spans="1:10" x14ac:dyDescent="0.35">
      <c r="A666" s="29"/>
      <c r="B666" s="74"/>
      <c r="C666" s="75"/>
      <c r="D666" s="29"/>
      <c r="E666" s="29"/>
      <c r="F666" s="29"/>
      <c r="G666" s="29"/>
      <c r="H666" s="27"/>
      <c r="I666" s="42"/>
      <c r="J666" s="42"/>
    </row>
    <row r="667" spans="1:10" x14ac:dyDescent="0.35">
      <c r="A667" s="29"/>
      <c r="B667" s="74"/>
      <c r="C667" s="75"/>
      <c r="D667" s="29"/>
      <c r="E667" s="29"/>
      <c r="F667" s="29"/>
      <c r="G667" s="29"/>
      <c r="H667" s="27"/>
      <c r="I667" s="42"/>
      <c r="J667" s="42"/>
    </row>
    <row r="668" spans="1:10" x14ac:dyDescent="0.35">
      <c r="A668" s="29"/>
      <c r="B668" s="74"/>
      <c r="C668" s="75"/>
      <c r="D668" s="29"/>
      <c r="E668" s="29"/>
      <c r="F668" s="29"/>
      <c r="G668" s="29"/>
      <c r="H668" s="27"/>
      <c r="I668" s="42"/>
      <c r="J668" s="42"/>
    </row>
    <row r="669" spans="1:10" x14ac:dyDescent="0.35">
      <c r="A669" s="29"/>
      <c r="B669" s="74"/>
      <c r="C669" s="75"/>
      <c r="D669" s="29"/>
      <c r="E669" s="29"/>
      <c r="F669" s="29"/>
      <c r="G669" s="29"/>
      <c r="H669" s="27"/>
      <c r="I669" s="42"/>
      <c r="J669" s="42"/>
    </row>
    <row r="670" spans="1:10" x14ac:dyDescent="0.35">
      <c r="A670" s="29"/>
      <c r="B670" s="74"/>
      <c r="C670" s="75"/>
      <c r="D670" s="29"/>
      <c r="E670" s="29"/>
      <c r="F670" s="29"/>
      <c r="G670" s="29"/>
      <c r="H670" s="27"/>
      <c r="I670" s="42"/>
      <c r="J670" s="42"/>
    </row>
    <row r="671" spans="1:10" x14ac:dyDescent="0.35">
      <c r="A671" s="29"/>
      <c r="B671" s="74"/>
      <c r="C671" s="75"/>
      <c r="D671" s="29"/>
      <c r="E671" s="29"/>
      <c r="F671" s="29"/>
      <c r="G671" s="29"/>
      <c r="H671" s="27"/>
      <c r="I671" s="42"/>
      <c r="J671" s="42"/>
    </row>
    <row r="672" spans="1:10" x14ac:dyDescent="0.35">
      <c r="A672" s="29"/>
      <c r="B672" s="74"/>
      <c r="C672" s="75"/>
      <c r="D672" s="29"/>
      <c r="E672" s="29"/>
      <c r="F672" s="29"/>
      <c r="G672" s="29"/>
      <c r="H672" s="27"/>
      <c r="I672" s="42"/>
      <c r="J672" s="42"/>
    </row>
    <row r="673" spans="1:10" x14ac:dyDescent="0.35">
      <c r="A673" s="29"/>
      <c r="B673" s="74"/>
      <c r="C673" s="75"/>
      <c r="D673" s="29"/>
      <c r="E673" s="29"/>
      <c r="F673" s="29"/>
      <c r="G673" s="29"/>
      <c r="H673" s="27"/>
      <c r="I673" s="42"/>
      <c r="J673" s="42"/>
    </row>
    <row r="674" spans="1:10" x14ac:dyDescent="0.35">
      <c r="A674" s="29"/>
      <c r="B674" s="74"/>
      <c r="C674" s="75"/>
      <c r="D674" s="29"/>
      <c r="E674" s="29"/>
      <c r="F674" s="29"/>
      <c r="G674" s="29"/>
      <c r="H674" s="27"/>
      <c r="I674" s="42"/>
      <c r="J674" s="42"/>
    </row>
    <row r="675" spans="1:10" x14ac:dyDescent="0.35">
      <c r="A675" s="29"/>
      <c r="B675" s="74"/>
      <c r="C675" s="75"/>
      <c r="D675" s="29"/>
      <c r="E675" s="29"/>
      <c r="F675" s="29"/>
      <c r="G675" s="29"/>
      <c r="H675" s="27"/>
      <c r="I675" s="42"/>
      <c r="J675" s="42"/>
    </row>
    <row r="676" spans="1:10" x14ac:dyDescent="0.35">
      <c r="A676" s="29"/>
      <c r="B676" s="74"/>
      <c r="C676" s="75"/>
      <c r="D676" s="29"/>
      <c r="E676" s="29"/>
      <c r="F676" s="29"/>
      <c r="G676" s="29"/>
      <c r="H676" s="27"/>
      <c r="I676" s="42"/>
      <c r="J676" s="42"/>
    </row>
    <row r="677" spans="1:10" x14ac:dyDescent="0.35">
      <c r="A677" s="29"/>
      <c r="B677" s="74"/>
      <c r="C677" s="75"/>
      <c r="D677" s="29"/>
      <c r="E677" s="29"/>
      <c r="F677" s="29"/>
      <c r="G677" s="29"/>
      <c r="H677" s="27"/>
      <c r="I677" s="42"/>
      <c r="J677" s="42"/>
    </row>
    <row r="678" spans="1:10" x14ac:dyDescent="0.35">
      <c r="A678" s="29"/>
      <c r="B678" s="74"/>
      <c r="C678" s="75"/>
      <c r="D678" s="29"/>
      <c r="E678" s="29"/>
      <c r="F678" s="29"/>
      <c r="G678" s="29"/>
      <c r="H678" s="27"/>
      <c r="I678" s="42"/>
      <c r="J678" s="42"/>
    </row>
    <row r="679" spans="1:10" x14ac:dyDescent="0.35">
      <c r="A679" s="29"/>
      <c r="B679" s="74"/>
      <c r="C679" s="75"/>
      <c r="D679" s="29"/>
      <c r="E679" s="29"/>
      <c r="F679" s="29"/>
      <c r="G679" s="29"/>
      <c r="H679" s="27"/>
      <c r="I679" s="42"/>
      <c r="J679" s="42"/>
    </row>
    <row r="680" spans="1:10" x14ac:dyDescent="0.35">
      <c r="A680" s="29"/>
      <c r="B680" s="74"/>
      <c r="C680" s="75"/>
      <c r="D680" s="29"/>
      <c r="E680" s="29"/>
      <c r="F680" s="29"/>
      <c r="G680" s="29"/>
      <c r="H680" s="27"/>
      <c r="I680" s="42"/>
      <c r="J680" s="42"/>
    </row>
    <row r="681" spans="1:10" x14ac:dyDescent="0.35">
      <c r="A681" s="29"/>
      <c r="B681" s="74"/>
      <c r="C681" s="75"/>
      <c r="D681" s="29"/>
      <c r="E681" s="29"/>
      <c r="F681" s="29"/>
      <c r="G681" s="29"/>
      <c r="H681" s="27"/>
      <c r="I681" s="42"/>
      <c r="J681" s="42"/>
    </row>
    <row r="682" spans="1:10" x14ac:dyDescent="0.35">
      <c r="A682" s="29"/>
      <c r="B682" s="74"/>
      <c r="C682" s="75"/>
      <c r="D682" s="29"/>
      <c r="E682" s="29"/>
      <c r="F682" s="29"/>
      <c r="G682" s="29"/>
      <c r="H682" s="27"/>
      <c r="I682" s="42"/>
      <c r="J682" s="42"/>
    </row>
    <row r="683" spans="1:10" x14ac:dyDescent="0.35">
      <c r="A683" s="29"/>
      <c r="B683" s="74"/>
      <c r="C683" s="75"/>
      <c r="D683" s="29"/>
      <c r="E683" s="29"/>
      <c r="F683" s="29"/>
      <c r="G683" s="29"/>
      <c r="H683" s="27"/>
      <c r="I683" s="42"/>
      <c r="J683" s="42"/>
    </row>
    <row r="684" spans="1:10" x14ac:dyDescent="0.35">
      <c r="A684" s="29"/>
      <c r="B684" s="74"/>
      <c r="C684" s="75"/>
      <c r="D684" s="29"/>
      <c r="E684" s="29"/>
      <c r="F684" s="29"/>
      <c r="G684" s="29"/>
      <c r="H684" s="27"/>
      <c r="I684" s="42"/>
      <c r="J684" s="42"/>
    </row>
    <row r="685" spans="1:10" x14ac:dyDescent="0.35">
      <c r="A685" s="29"/>
      <c r="B685" s="74"/>
      <c r="C685" s="75"/>
      <c r="D685" s="29"/>
      <c r="E685" s="29"/>
      <c r="F685" s="29"/>
      <c r="G685" s="29"/>
      <c r="H685" s="27"/>
      <c r="I685" s="42"/>
      <c r="J685" s="42"/>
    </row>
    <row r="686" spans="1:10" x14ac:dyDescent="0.35">
      <c r="A686" s="29"/>
      <c r="B686" s="74"/>
      <c r="C686" s="75"/>
      <c r="D686" s="29"/>
      <c r="E686" s="29"/>
      <c r="F686" s="29"/>
      <c r="G686" s="29"/>
      <c r="H686" s="27"/>
      <c r="I686" s="42"/>
      <c r="J686" s="42"/>
    </row>
    <row r="687" spans="1:10" x14ac:dyDescent="0.35">
      <c r="A687" s="29"/>
      <c r="B687" s="74"/>
      <c r="C687" s="75"/>
      <c r="D687" s="29"/>
      <c r="E687" s="29"/>
      <c r="F687" s="29"/>
      <c r="G687" s="29"/>
      <c r="H687" s="27"/>
      <c r="I687" s="42"/>
      <c r="J687" s="42"/>
    </row>
    <row r="688" spans="1:10" x14ac:dyDescent="0.35">
      <c r="A688" s="29"/>
      <c r="B688" s="74"/>
      <c r="C688" s="75"/>
      <c r="D688" s="29"/>
      <c r="E688" s="29"/>
      <c r="F688" s="29"/>
      <c r="G688" s="29"/>
      <c r="H688" s="27"/>
      <c r="I688" s="42"/>
      <c r="J688" s="42"/>
    </row>
    <row r="689" spans="1:10" x14ac:dyDescent="0.35">
      <c r="A689" s="29"/>
      <c r="B689" s="74"/>
      <c r="C689" s="75"/>
      <c r="D689" s="29"/>
      <c r="E689" s="29"/>
      <c r="F689" s="29"/>
      <c r="G689" s="29"/>
      <c r="H689" s="27"/>
      <c r="I689" s="42"/>
      <c r="J689" s="42"/>
    </row>
    <row r="690" spans="1:10" x14ac:dyDescent="0.35">
      <c r="A690" s="29"/>
      <c r="B690" s="74"/>
      <c r="C690" s="75"/>
      <c r="D690" s="29"/>
      <c r="E690" s="29"/>
      <c r="F690" s="29"/>
      <c r="G690" s="29"/>
      <c r="H690" s="27"/>
      <c r="I690" s="42"/>
      <c r="J690" s="42"/>
    </row>
    <row r="691" spans="1:10" x14ac:dyDescent="0.35">
      <c r="A691" s="29"/>
      <c r="B691" s="74"/>
      <c r="C691" s="75"/>
      <c r="D691" s="29"/>
      <c r="E691" s="29"/>
      <c r="F691" s="29"/>
      <c r="G691" s="29"/>
      <c r="H691" s="27"/>
      <c r="I691" s="42"/>
      <c r="J691" s="42"/>
    </row>
    <row r="692" spans="1:10" x14ac:dyDescent="0.35">
      <c r="A692" s="29"/>
      <c r="B692" s="74"/>
      <c r="C692" s="75"/>
      <c r="D692" s="29"/>
      <c r="E692" s="29"/>
      <c r="F692" s="29"/>
      <c r="G692" s="29"/>
      <c r="H692" s="27"/>
      <c r="I692" s="42"/>
      <c r="J692" s="42"/>
    </row>
    <row r="693" spans="1:10" x14ac:dyDescent="0.35">
      <c r="A693" s="29"/>
      <c r="B693" s="74"/>
      <c r="C693" s="75"/>
      <c r="D693" s="29"/>
      <c r="E693" s="29"/>
      <c r="F693" s="29"/>
      <c r="G693" s="29"/>
      <c r="H693" s="27"/>
      <c r="I693" s="42"/>
      <c r="J693" s="42"/>
    </row>
    <row r="694" spans="1:10" x14ac:dyDescent="0.35">
      <c r="A694" s="29"/>
      <c r="B694" s="74"/>
      <c r="C694" s="75"/>
      <c r="D694" s="29"/>
      <c r="E694" s="29"/>
      <c r="F694" s="29"/>
      <c r="G694" s="29"/>
      <c r="H694" s="27"/>
      <c r="I694" s="42"/>
      <c r="J694" s="42"/>
    </row>
    <row r="695" spans="1:10" x14ac:dyDescent="0.35">
      <c r="A695" s="29"/>
      <c r="B695" s="74"/>
      <c r="C695" s="75"/>
      <c r="D695" s="29"/>
      <c r="E695" s="29"/>
      <c r="F695" s="29"/>
      <c r="G695" s="29"/>
      <c r="H695" s="27"/>
      <c r="I695" s="42"/>
      <c r="J695" s="42"/>
    </row>
    <row r="696" spans="1:10" x14ac:dyDescent="0.35">
      <c r="A696" s="29"/>
      <c r="B696" s="74"/>
      <c r="C696" s="75"/>
      <c r="D696" s="29"/>
      <c r="E696" s="29"/>
      <c r="F696" s="29"/>
      <c r="G696" s="29"/>
      <c r="H696" s="27"/>
      <c r="I696" s="42"/>
      <c r="J696" s="42"/>
    </row>
    <row r="697" spans="1:10" x14ac:dyDescent="0.35">
      <c r="A697" s="29"/>
      <c r="B697" s="74"/>
      <c r="C697" s="75"/>
      <c r="D697" s="29"/>
      <c r="E697" s="29"/>
      <c r="F697" s="29"/>
      <c r="G697" s="29"/>
      <c r="H697" s="27"/>
      <c r="I697" s="42"/>
      <c r="J697" s="42"/>
    </row>
    <row r="698" spans="1:10" x14ac:dyDescent="0.35">
      <c r="A698" s="29"/>
      <c r="B698" s="74"/>
      <c r="C698" s="75"/>
      <c r="D698" s="29"/>
      <c r="E698" s="29"/>
      <c r="F698" s="29"/>
      <c r="G698" s="29"/>
      <c r="H698" s="27"/>
      <c r="I698" s="42"/>
      <c r="J698" s="42"/>
    </row>
    <row r="699" spans="1:10" x14ac:dyDescent="0.35">
      <c r="A699" s="29"/>
      <c r="B699" s="74"/>
      <c r="C699" s="75"/>
      <c r="D699" s="29"/>
      <c r="E699" s="29"/>
      <c r="F699" s="29"/>
      <c r="G699" s="29"/>
      <c r="H699" s="27"/>
      <c r="I699" s="42"/>
      <c r="J699" s="42"/>
    </row>
    <row r="700" spans="1:10" x14ac:dyDescent="0.35">
      <c r="A700" s="29"/>
      <c r="B700" s="74"/>
      <c r="C700" s="75"/>
      <c r="D700" s="29"/>
      <c r="E700" s="29"/>
      <c r="F700" s="29"/>
      <c r="G700" s="29"/>
      <c r="H700" s="27"/>
      <c r="I700" s="42"/>
      <c r="J700" s="42"/>
    </row>
    <row r="701" spans="1:10" x14ac:dyDescent="0.35">
      <c r="A701" s="29"/>
      <c r="B701" s="74"/>
      <c r="C701" s="75"/>
      <c r="D701" s="29"/>
      <c r="E701" s="29"/>
      <c r="F701" s="29"/>
      <c r="G701" s="29"/>
      <c r="H701" s="27"/>
      <c r="I701" s="42"/>
      <c r="J701" s="42"/>
    </row>
    <row r="702" spans="1:10" x14ac:dyDescent="0.35">
      <c r="A702" s="29"/>
      <c r="B702" s="74"/>
      <c r="C702" s="75"/>
      <c r="D702" s="29"/>
      <c r="E702" s="29"/>
      <c r="F702" s="29"/>
      <c r="G702" s="29"/>
      <c r="H702" s="27"/>
      <c r="I702" s="42"/>
      <c r="J702" s="42"/>
    </row>
    <row r="703" spans="1:10" x14ac:dyDescent="0.35">
      <c r="A703" s="29"/>
      <c r="B703" s="74"/>
      <c r="C703" s="75"/>
      <c r="D703" s="29"/>
      <c r="E703" s="29"/>
      <c r="F703" s="29"/>
      <c r="G703" s="29"/>
      <c r="H703" s="27"/>
      <c r="I703" s="42"/>
      <c r="J703" s="42"/>
    </row>
    <row r="704" spans="1:10" x14ac:dyDescent="0.35">
      <c r="A704" s="29"/>
      <c r="B704" s="74"/>
      <c r="C704" s="75"/>
      <c r="D704" s="29"/>
      <c r="E704" s="29"/>
      <c r="F704" s="29"/>
      <c r="G704" s="29"/>
      <c r="H704" s="27"/>
      <c r="I704" s="42"/>
      <c r="J704" s="42"/>
    </row>
    <row r="705" spans="1:10" x14ac:dyDescent="0.35">
      <c r="A705" s="29"/>
      <c r="B705" s="74"/>
      <c r="C705" s="75"/>
      <c r="D705" s="29"/>
      <c r="E705" s="29"/>
      <c r="F705" s="29"/>
      <c r="G705" s="29"/>
      <c r="H705" s="27"/>
      <c r="I705" s="42"/>
      <c r="J705" s="42"/>
    </row>
    <row r="706" spans="1:10" x14ac:dyDescent="0.35">
      <c r="A706" s="29"/>
      <c r="B706" s="74"/>
      <c r="C706" s="75"/>
      <c r="D706" s="29"/>
      <c r="E706" s="29"/>
      <c r="F706" s="29"/>
      <c r="G706" s="29"/>
      <c r="H706" s="27"/>
      <c r="I706" s="42"/>
      <c r="J706" s="42"/>
    </row>
    <row r="707" spans="1:10" x14ac:dyDescent="0.35">
      <c r="A707" s="29"/>
      <c r="B707" s="74"/>
      <c r="C707" s="75"/>
      <c r="D707" s="29"/>
      <c r="E707" s="29"/>
      <c r="F707" s="29"/>
      <c r="G707" s="29"/>
      <c r="H707" s="27"/>
      <c r="I707" s="42"/>
      <c r="J707" s="42"/>
    </row>
    <row r="708" spans="1:10" x14ac:dyDescent="0.35">
      <c r="A708" s="29"/>
      <c r="B708" s="74"/>
      <c r="C708" s="75"/>
      <c r="D708" s="29"/>
      <c r="E708" s="29"/>
      <c r="F708" s="29"/>
      <c r="G708" s="29"/>
      <c r="H708" s="27"/>
      <c r="I708" s="42"/>
      <c r="J708" s="42"/>
    </row>
    <row r="709" spans="1:10" x14ac:dyDescent="0.35">
      <c r="A709" s="29"/>
      <c r="B709" s="74"/>
      <c r="C709" s="75"/>
      <c r="D709" s="29"/>
      <c r="E709" s="29"/>
      <c r="F709" s="29"/>
      <c r="G709" s="29"/>
      <c r="H709" s="27"/>
      <c r="I709" s="42"/>
      <c r="J709" s="42"/>
    </row>
    <row r="710" spans="1:10" x14ac:dyDescent="0.35">
      <c r="A710" s="29"/>
      <c r="B710" s="74"/>
      <c r="C710" s="75"/>
      <c r="D710" s="29"/>
      <c r="E710" s="29"/>
      <c r="F710" s="29"/>
      <c r="G710" s="29"/>
      <c r="H710" s="27"/>
      <c r="I710" s="42"/>
      <c r="J710" s="42"/>
    </row>
    <row r="711" spans="1:10" x14ac:dyDescent="0.35">
      <c r="A711" s="29"/>
      <c r="B711" s="74"/>
      <c r="C711" s="75"/>
      <c r="D711" s="29"/>
      <c r="E711" s="29"/>
      <c r="F711" s="29"/>
      <c r="G711" s="29"/>
      <c r="H711" s="27"/>
      <c r="I711" s="42"/>
      <c r="J711" s="42"/>
    </row>
    <row r="712" spans="1:10" x14ac:dyDescent="0.35">
      <c r="A712" s="29"/>
      <c r="B712" s="74"/>
      <c r="C712" s="75"/>
      <c r="D712" s="29"/>
      <c r="E712" s="29"/>
      <c r="F712" s="29"/>
      <c r="G712" s="29"/>
      <c r="H712" s="27"/>
      <c r="I712" s="42"/>
      <c r="J712" s="42"/>
    </row>
    <row r="713" spans="1:10" x14ac:dyDescent="0.35">
      <c r="A713" s="29"/>
      <c r="B713" s="74"/>
      <c r="C713" s="75"/>
      <c r="D713" s="29"/>
      <c r="E713" s="29"/>
      <c r="F713" s="29"/>
      <c r="G713" s="29"/>
      <c r="H713" s="27"/>
      <c r="I713" s="42"/>
      <c r="J713" s="42"/>
    </row>
    <row r="714" spans="1:10" x14ac:dyDescent="0.35">
      <c r="A714" s="29"/>
      <c r="B714" s="74"/>
      <c r="C714" s="75"/>
      <c r="D714" s="29"/>
      <c r="E714" s="29"/>
      <c r="F714" s="29"/>
      <c r="G714" s="29"/>
      <c r="H714" s="27"/>
      <c r="I714" s="42"/>
      <c r="J714" s="42"/>
    </row>
    <row r="715" spans="1:10" x14ac:dyDescent="0.35">
      <c r="A715" s="29"/>
      <c r="B715" s="74"/>
      <c r="C715" s="75"/>
      <c r="D715" s="29"/>
      <c r="E715" s="29"/>
      <c r="F715" s="29"/>
      <c r="G715" s="29"/>
      <c r="H715" s="27"/>
      <c r="I715" s="42"/>
      <c r="J715" s="42"/>
    </row>
    <row r="716" spans="1:10" x14ac:dyDescent="0.35">
      <c r="A716" s="29"/>
      <c r="B716" s="74"/>
      <c r="C716" s="75"/>
      <c r="D716" s="29"/>
      <c r="E716" s="29"/>
      <c r="F716" s="29"/>
      <c r="G716" s="29"/>
      <c r="H716" s="27"/>
      <c r="I716" s="42"/>
      <c r="J716" s="42"/>
    </row>
    <row r="717" spans="1:10" x14ac:dyDescent="0.35">
      <c r="A717" s="29"/>
      <c r="B717" s="74"/>
      <c r="C717" s="75"/>
      <c r="D717" s="29"/>
      <c r="E717" s="29"/>
      <c r="F717" s="29"/>
      <c r="G717" s="29"/>
      <c r="H717" s="27"/>
      <c r="I717" s="42"/>
      <c r="J717" s="42"/>
    </row>
    <row r="718" spans="1:10" x14ac:dyDescent="0.35">
      <c r="A718" s="29"/>
      <c r="B718" s="74"/>
      <c r="C718" s="75"/>
      <c r="D718" s="29"/>
      <c r="E718" s="29"/>
      <c r="F718" s="29"/>
      <c r="G718" s="29"/>
      <c r="H718" s="27"/>
      <c r="I718" s="42"/>
      <c r="J718" s="42"/>
    </row>
    <row r="719" spans="1:10" x14ac:dyDescent="0.35">
      <c r="A719" s="29"/>
      <c r="B719" s="74"/>
      <c r="C719" s="75"/>
      <c r="D719" s="29"/>
      <c r="E719" s="29"/>
      <c r="F719" s="29"/>
      <c r="G719" s="29"/>
      <c r="H719" s="27"/>
      <c r="I719" s="42"/>
      <c r="J719" s="42"/>
    </row>
    <row r="720" spans="1:10" x14ac:dyDescent="0.35">
      <c r="A720" s="29"/>
      <c r="B720" s="74"/>
      <c r="C720" s="75"/>
      <c r="D720" s="29"/>
      <c r="E720" s="29"/>
      <c r="F720" s="29"/>
      <c r="G720" s="29"/>
      <c r="H720" s="27"/>
      <c r="I720" s="42"/>
      <c r="J720" s="42"/>
    </row>
    <row r="721" spans="1:10" x14ac:dyDescent="0.35">
      <c r="A721" s="29"/>
      <c r="B721" s="74"/>
      <c r="C721" s="75"/>
      <c r="D721" s="29"/>
      <c r="E721" s="29"/>
      <c r="F721" s="29"/>
      <c r="G721" s="29"/>
      <c r="H721" s="27"/>
      <c r="I721" s="42"/>
      <c r="J721" s="42"/>
    </row>
    <row r="722" spans="1:10" x14ac:dyDescent="0.35">
      <c r="A722" s="29"/>
      <c r="B722" s="74"/>
      <c r="C722" s="75"/>
      <c r="D722" s="29"/>
      <c r="E722" s="29"/>
      <c r="F722" s="29"/>
      <c r="G722" s="29"/>
      <c r="H722" s="27"/>
      <c r="I722" s="42"/>
      <c r="J722" s="42"/>
    </row>
    <row r="723" spans="1:10" x14ac:dyDescent="0.35">
      <c r="A723" s="29"/>
      <c r="B723" s="74"/>
      <c r="C723" s="75"/>
      <c r="D723" s="29"/>
      <c r="E723" s="29"/>
      <c r="F723" s="29"/>
      <c r="G723" s="29"/>
      <c r="H723" s="27"/>
      <c r="I723" s="42"/>
      <c r="J723" s="42"/>
    </row>
    <row r="724" spans="1:10" x14ac:dyDescent="0.35">
      <c r="A724" s="29"/>
      <c r="B724" s="74"/>
      <c r="C724" s="75"/>
      <c r="D724" s="29"/>
      <c r="E724" s="29"/>
      <c r="F724" s="29"/>
      <c r="G724" s="29"/>
      <c r="H724" s="27"/>
      <c r="I724" s="42"/>
      <c r="J724" s="42"/>
    </row>
    <row r="725" spans="1:10" x14ac:dyDescent="0.35">
      <c r="A725" s="29"/>
      <c r="B725" s="74"/>
      <c r="C725" s="75"/>
      <c r="D725" s="29"/>
      <c r="E725" s="29"/>
      <c r="F725" s="29"/>
      <c r="G725" s="29"/>
      <c r="H725" s="27"/>
      <c r="I725" s="42"/>
      <c r="J725" s="42"/>
    </row>
    <row r="726" spans="1:10" x14ac:dyDescent="0.35">
      <c r="A726" s="29"/>
      <c r="B726" s="74"/>
      <c r="C726" s="75"/>
      <c r="D726" s="29"/>
      <c r="E726" s="29"/>
      <c r="F726" s="29"/>
      <c r="G726" s="29"/>
      <c r="H726" s="27"/>
      <c r="I726" s="42"/>
      <c r="J726" s="42"/>
    </row>
    <row r="727" spans="1:10" x14ac:dyDescent="0.35">
      <c r="A727" s="29"/>
      <c r="B727" s="74"/>
      <c r="C727" s="75"/>
      <c r="D727" s="29"/>
      <c r="E727" s="29"/>
      <c r="F727" s="29"/>
      <c r="G727" s="29"/>
      <c r="H727" s="27"/>
      <c r="I727" s="42"/>
      <c r="J727" s="42"/>
    </row>
    <row r="728" spans="1:10" x14ac:dyDescent="0.35">
      <c r="A728" s="29"/>
      <c r="B728" s="74"/>
      <c r="C728" s="75"/>
      <c r="D728" s="29"/>
      <c r="E728" s="29"/>
      <c r="F728" s="29"/>
      <c r="G728" s="29"/>
      <c r="H728" s="27"/>
      <c r="I728" s="42"/>
      <c r="J728" s="42"/>
    </row>
    <row r="729" spans="1:10" x14ac:dyDescent="0.35">
      <c r="A729" s="29"/>
      <c r="B729" s="74"/>
      <c r="C729" s="75"/>
      <c r="D729" s="29"/>
      <c r="E729" s="29"/>
      <c r="F729" s="29"/>
      <c r="G729" s="29"/>
      <c r="H729" s="27"/>
      <c r="I729" s="42"/>
      <c r="J729" s="42"/>
    </row>
    <row r="730" spans="1:10" x14ac:dyDescent="0.35">
      <c r="A730" s="29"/>
      <c r="B730" s="74"/>
      <c r="C730" s="75"/>
      <c r="D730" s="29"/>
      <c r="E730" s="29"/>
      <c r="F730" s="29"/>
      <c r="G730" s="29"/>
      <c r="H730" s="27"/>
      <c r="I730" s="42"/>
      <c r="J730" s="42"/>
    </row>
    <row r="731" spans="1:10" x14ac:dyDescent="0.35">
      <c r="A731" s="29"/>
      <c r="B731" s="74"/>
      <c r="C731" s="75"/>
      <c r="D731" s="29"/>
      <c r="E731" s="29"/>
      <c r="F731" s="29"/>
      <c r="G731" s="29"/>
      <c r="H731" s="27"/>
      <c r="I731" s="42"/>
      <c r="J731" s="42"/>
    </row>
    <row r="732" spans="1:10" x14ac:dyDescent="0.35">
      <c r="A732" s="29"/>
      <c r="B732" s="74"/>
      <c r="C732" s="75"/>
      <c r="D732" s="29"/>
      <c r="E732" s="29"/>
      <c r="F732" s="29"/>
      <c r="G732" s="29"/>
      <c r="H732" s="27"/>
      <c r="I732" s="42"/>
      <c r="J732" s="42"/>
    </row>
    <row r="733" spans="1:10" x14ac:dyDescent="0.35">
      <c r="A733" s="29"/>
      <c r="B733" s="74"/>
      <c r="C733" s="75"/>
      <c r="D733" s="29"/>
      <c r="E733" s="29"/>
      <c r="F733" s="29"/>
      <c r="G733" s="29"/>
      <c r="H733" s="27"/>
      <c r="I733" s="42"/>
      <c r="J733" s="42"/>
    </row>
    <row r="734" spans="1:10" x14ac:dyDescent="0.35">
      <c r="A734" s="29"/>
      <c r="B734" s="74"/>
      <c r="C734" s="75"/>
      <c r="D734" s="29"/>
      <c r="E734" s="29"/>
      <c r="F734" s="29"/>
      <c r="G734" s="29"/>
      <c r="H734" s="27"/>
      <c r="I734" s="42"/>
      <c r="J734" s="42"/>
    </row>
    <row r="735" spans="1:10" x14ac:dyDescent="0.35">
      <c r="A735" s="29"/>
      <c r="B735" s="74"/>
      <c r="C735" s="75"/>
      <c r="D735" s="29"/>
      <c r="E735" s="29"/>
      <c r="F735" s="29"/>
      <c r="G735" s="29"/>
      <c r="H735" s="27"/>
      <c r="I735" s="42"/>
      <c r="J735" s="42"/>
    </row>
    <row r="736" spans="1:10" x14ac:dyDescent="0.35">
      <c r="A736" s="29"/>
      <c r="B736" s="74"/>
      <c r="C736" s="75"/>
      <c r="D736" s="29"/>
      <c r="E736" s="29"/>
      <c r="F736" s="29"/>
      <c r="G736" s="29"/>
      <c r="H736" s="27"/>
      <c r="I736" s="42"/>
      <c r="J736" s="42"/>
    </row>
    <row r="737" spans="1:10" x14ac:dyDescent="0.35">
      <c r="A737" s="29"/>
      <c r="B737" s="74"/>
      <c r="C737" s="75"/>
      <c r="D737" s="29"/>
      <c r="E737" s="29"/>
      <c r="F737" s="29"/>
      <c r="G737" s="29"/>
      <c r="H737" s="27"/>
      <c r="I737" s="42"/>
      <c r="J737" s="42"/>
    </row>
    <row r="738" spans="1:10" x14ac:dyDescent="0.35">
      <c r="A738" s="29"/>
      <c r="B738" s="74"/>
      <c r="C738" s="75"/>
      <c r="D738" s="29"/>
      <c r="E738" s="29"/>
      <c r="F738" s="29"/>
      <c r="G738" s="29"/>
      <c r="H738" s="27"/>
      <c r="I738" s="42"/>
      <c r="J738" s="42"/>
    </row>
    <row r="739" spans="1:10" x14ac:dyDescent="0.35">
      <c r="A739" s="29"/>
      <c r="B739" s="74"/>
      <c r="C739" s="75"/>
      <c r="D739" s="29"/>
      <c r="E739" s="29"/>
      <c r="F739" s="29"/>
      <c r="G739" s="29"/>
      <c r="H739" s="27"/>
      <c r="I739" s="42"/>
      <c r="J739" s="42"/>
    </row>
    <row r="740" spans="1:10" x14ac:dyDescent="0.35">
      <c r="A740" s="29"/>
      <c r="B740" s="74"/>
      <c r="C740" s="75"/>
      <c r="D740" s="29"/>
      <c r="E740" s="29"/>
      <c r="F740" s="29"/>
      <c r="G740" s="29"/>
      <c r="H740" s="27"/>
      <c r="I740" s="42"/>
      <c r="J740" s="42"/>
    </row>
    <row r="741" spans="1:10" x14ac:dyDescent="0.35">
      <c r="A741" s="29"/>
      <c r="B741" s="74"/>
      <c r="C741" s="75"/>
      <c r="D741" s="29"/>
      <c r="E741" s="29"/>
      <c r="F741" s="29"/>
      <c r="G741" s="29"/>
      <c r="H741" s="27"/>
      <c r="I741" s="42"/>
      <c r="J741" s="42"/>
    </row>
    <row r="742" spans="1:10" x14ac:dyDescent="0.35">
      <c r="A742" s="29"/>
      <c r="B742" s="74"/>
      <c r="C742" s="75"/>
      <c r="D742" s="29"/>
      <c r="E742" s="29"/>
      <c r="F742" s="29"/>
      <c r="G742" s="29"/>
      <c r="H742" s="27"/>
      <c r="I742" s="42"/>
      <c r="J742" s="42"/>
    </row>
    <row r="743" spans="1:10" x14ac:dyDescent="0.35">
      <c r="A743" s="29"/>
      <c r="B743" s="74"/>
      <c r="C743" s="75"/>
      <c r="D743" s="29"/>
      <c r="E743" s="29"/>
      <c r="F743" s="29"/>
      <c r="G743" s="29"/>
      <c r="H743" s="27"/>
      <c r="I743" s="42"/>
      <c r="J743" s="42"/>
    </row>
    <row r="744" spans="1:10" x14ac:dyDescent="0.35">
      <c r="A744" s="29"/>
      <c r="B744" s="74"/>
      <c r="C744" s="75"/>
      <c r="D744" s="29"/>
      <c r="E744" s="29"/>
      <c r="F744" s="29"/>
      <c r="G744" s="29"/>
      <c r="H744" s="27"/>
      <c r="I744" s="42"/>
      <c r="J744" s="42"/>
    </row>
    <row r="745" spans="1:10" x14ac:dyDescent="0.35">
      <c r="A745" s="29"/>
      <c r="B745" s="74"/>
      <c r="C745" s="75"/>
      <c r="D745" s="29"/>
      <c r="E745" s="29"/>
      <c r="F745" s="29"/>
      <c r="G745" s="29"/>
      <c r="H745" s="27"/>
      <c r="I745" s="42"/>
      <c r="J745" s="42"/>
    </row>
    <row r="746" spans="1:10" x14ac:dyDescent="0.35">
      <c r="A746" s="29"/>
      <c r="B746" s="74"/>
      <c r="C746" s="75"/>
      <c r="D746" s="29"/>
      <c r="E746" s="29"/>
      <c r="F746" s="29"/>
      <c r="G746" s="29"/>
      <c r="H746" s="27"/>
      <c r="I746" s="42"/>
      <c r="J746" s="42"/>
    </row>
    <row r="747" spans="1:10" x14ac:dyDescent="0.35">
      <c r="A747" s="29"/>
      <c r="B747" s="74"/>
      <c r="C747" s="75"/>
      <c r="D747" s="29"/>
      <c r="E747" s="29"/>
      <c r="F747" s="29"/>
      <c r="G747" s="29"/>
      <c r="H747" s="27"/>
      <c r="I747" s="42"/>
      <c r="J747" s="42"/>
    </row>
    <row r="748" spans="1:10" x14ac:dyDescent="0.35">
      <c r="A748" s="29"/>
      <c r="B748" s="74"/>
      <c r="C748" s="75"/>
      <c r="D748" s="29"/>
      <c r="E748" s="29"/>
      <c r="F748" s="29"/>
      <c r="G748" s="29"/>
      <c r="H748" s="27"/>
      <c r="I748" s="42"/>
      <c r="J748" s="42"/>
    </row>
    <row r="749" spans="1:10" x14ac:dyDescent="0.35">
      <c r="A749" s="29"/>
      <c r="B749" s="74"/>
      <c r="C749" s="75"/>
      <c r="D749" s="29"/>
      <c r="E749" s="29"/>
      <c r="F749" s="29"/>
      <c r="G749" s="29"/>
      <c r="H749" s="27"/>
      <c r="I749" s="42"/>
      <c r="J749" s="42"/>
    </row>
    <row r="750" spans="1:10" x14ac:dyDescent="0.35">
      <c r="A750" s="29"/>
      <c r="B750" s="74"/>
      <c r="C750" s="75"/>
      <c r="D750" s="29"/>
      <c r="E750" s="29"/>
      <c r="F750" s="29"/>
      <c r="G750" s="29"/>
      <c r="H750" s="27"/>
      <c r="I750" s="42"/>
      <c r="J750" s="42"/>
    </row>
    <row r="751" spans="1:10" x14ac:dyDescent="0.35">
      <c r="A751" s="29"/>
      <c r="B751" s="74"/>
      <c r="C751" s="75"/>
      <c r="D751" s="29"/>
      <c r="E751" s="29"/>
      <c r="F751" s="29"/>
      <c r="G751" s="29"/>
      <c r="H751" s="27"/>
      <c r="I751" s="42"/>
      <c r="J751" s="42"/>
    </row>
    <row r="752" spans="1:10" x14ac:dyDescent="0.35">
      <c r="A752" s="29"/>
      <c r="B752" s="74"/>
      <c r="C752" s="75"/>
      <c r="D752" s="29"/>
      <c r="E752" s="29"/>
      <c r="F752" s="29"/>
      <c r="G752" s="29"/>
      <c r="H752" s="27"/>
      <c r="I752" s="42"/>
      <c r="J752" s="42"/>
    </row>
    <row r="753" spans="1:10" x14ac:dyDescent="0.35">
      <c r="A753" s="29"/>
      <c r="B753" s="74"/>
      <c r="C753" s="75"/>
      <c r="D753" s="29"/>
      <c r="E753" s="29"/>
      <c r="F753" s="29"/>
      <c r="G753" s="29"/>
      <c r="H753" s="27"/>
      <c r="I753" s="42"/>
      <c r="J753" s="42"/>
    </row>
    <row r="754" spans="1:10" x14ac:dyDescent="0.35">
      <c r="A754" s="29"/>
      <c r="B754" s="74"/>
      <c r="C754" s="75"/>
      <c r="D754" s="29"/>
      <c r="E754" s="29"/>
      <c r="F754" s="29"/>
      <c r="G754" s="29"/>
      <c r="H754" s="27"/>
      <c r="I754" s="42"/>
      <c r="J754" s="42"/>
    </row>
    <row r="755" spans="1:10" x14ac:dyDescent="0.35">
      <c r="A755" s="29"/>
      <c r="B755" s="74"/>
      <c r="C755" s="75"/>
      <c r="D755" s="29"/>
      <c r="E755" s="29"/>
      <c r="F755" s="29"/>
      <c r="G755" s="29"/>
      <c r="H755" s="27"/>
      <c r="I755" s="42"/>
      <c r="J755" s="42"/>
    </row>
    <row r="756" spans="1:10" x14ac:dyDescent="0.35">
      <c r="A756" s="29"/>
      <c r="B756" s="74"/>
      <c r="C756" s="75"/>
      <c r="D756" s="29"/>
      <c r="E756" s="29"/>
      <c r="F756" s="29"/>
      <c r="G756" s="29"/>
      <c r="H756" s="27"/>
      <c r="I756" s="42"/>
      <c r="J756" s="42"/>
    </row>
    <row r="757" spans="1:10" x14ac:dyDescent="0.35">
      <c r="A757" s="29"/>
      <c r="B757" s="74"/>
      <c r="C757" s="75"/>
      <c r="D757" s="29"/>
      <c r="E757" s="29"/>
      <c r="F757" s="29"/>
      <c r="G757" s="29"/>
      <c r="H757" s="27"/>
      <c r="I757" s="42"/>
      <c r="J757" s="42"/>
    </row>
    <row r="758" spans="1:10" x14ac:dyDescent="0.35">
      <c r="A758" s="29"/>
      <c r="B758" s="74"/>
      <c r="C758" s="75"/>
      <c r="D758" s="29"/>
      <c r="E758" s="29"/>
      <c r="F758" s="29"/>
      <c r="G758" s="29"/>
      <c r="H758" s="27"/>
      <c r="I758" s="42"/>
      <c r="J758" s="42"/>
    </row>
    <row r="759" spans="1:10" x14ac:dyDescent="0.35">
      <c r="A759" s="29"/>
      <c r="B759" s="74"/>
      <c r="C759" s="75"/>
      <c r="D759" s="29"/>
      <c r="E759" s="29"/>
      <c r="F759" s="29"/>
      <c r="G759" s="29"/>
      <c r="H759" s="27"/>
      <c r="I759" s="42"/>
      <c r="J759" s="42"/>
    </row>
  </sheetData>
  <sheetProtection password="CA23" sheet="1" objects="1" scenarios="1"/>
  <phoneticPr fontId="8" type="noConversion"/>
  <hyperlinks>
    <hyperlink ref="H2:I2" location="Instructions!A1" display="Return to Menu" xr:uid="{00000000-0004-0000-0B00-000000000000}"/>
  </hyperlinks>
  <pageMargins left="0.75" right="0.75" top="1" bottom="1" header="0.5" footer="0.5"/>
  <pageSetup paperSize="9" orientation="portrait" verticalDpi="0"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theme="9" tint="-0.249977111117893"/>
  </sheetPr>
  <dimension ref="A1:V206"/>
  <sheetViews>
    <sheetView zoomScale="75" zoomScaleNormal="75" workbookViewId="0">
      <selection activeCell="P28" sqref="P28"/>
    </sheetView>
  </sheetViews>
  <sheetFormatPr defaultRowHeight="12.75" x14ac:dyDescent="0.35"/>
  <cols>
    <col min="2" max="2" width="11.1328125" customWidth="1"/>
    <col min="12" max="12" width="9.1328125" customWidth="1"/>
    <col min="13" max="14" width="10" customWidth="1"/>
    <col min="15" max="15" width="10.6640625" customWidth="1"/>
    <col min="16" max="16" width="10" style="2" customWidth="1"/>
    <col min="17" max="17" width="10" customWidth="1"/>
    <col min="18" max="18" width="11" customWidth="1"/>
    <col min="19" max="19" width="11.33203125" customWidth="1"/>
  </cols>
  <sheetData>
    <row r="1" spans="1:22" ht="15" x14ac:dyDescent="0.4">
      <c r="A1" s="338" t="s">
        <v>520</v>
      </c>
      <c r="M1" s="358" t="s">
        <v>492</v>
      </c>
      <c r="O1" s="355" t="s">
        <v>493</v>
      </c>
      <c r="P1" s="356" t="s">
        <v>494</v>
      </c>
    </row>
    <row r="2" spans="1:22" ht="16.5" x14ac:dyDescent="0.45">
      <c r="A2" s="80" t="s">
        <v>93</v>
      </c>
      <c r="B2" s="81">
        <f>Weather_Site!D2</f>
        <v>0</v>
      </c>
      <c r="C2" s="81"/>
      <c r="D2" s="81"/>
      <c r="E2" s="81"/>
      <c r="H2" s="170" t="s">
        <v>202</v>
      </c>
      <c r="I2" s="169"/>
      <c r="J2" s="351"/>
      <c r="K2" s="351"/>
      <c r="O2" s="355" t="s">
        <v>495</v>
      </c>
      <c r="P2" s="356" t="s">
        <v>496</v>
      </c>
    </row>
    <row r="3" spans="1:22" x14ac:dyDescent="0.35">
      <c r="F3" s="353" t="s">
        <v>482</v>
      </c>
      <c r="L3" s="352"/>
      <c r="O3" s="355" t="s">
        <v>428</v>
      </c>
      <c r="P3" s="357" t="s">
        <v>504</v>
      </c>
    </row>
    <row r="4" spans="1:22" x14ac:dyDescent="0.35">
      <c r="A4" s="340" t="s">
        <v>480</v>
      </c>
      <c r="B4" s="341"/>
      <c r="C4" s="341"/>
      <c r="D4" s="342"/>
      <c r="E4" s="378">
        <v>18</v>
      </c>
      <c r="F4" s="354" t="s">
        <v>485</v>
      </c>
      <c r="O4" s="355" t="s">
        <v>497</v>
      </c>
      <c r="P4" s="356" t="s">
        <v>498</v>
      </c>
    </row>
    <row r="5" spans="1:22" x14ac:dyDescent="0.35">
      <c r="A5" s="340" t="s">
        <v>481</v>
      </c>
      <c r="B5" s="341"/>
      <c r="C5" s="341"/>
      <c r="D5" s="342"/>
      <c r="E5" s="378">
        <v>4</v>
      </c>
      <c r="F5" s="354" t="s">
        <v>483</v>
      </c>
      <c r="O5" s="355" t="s">
        <v>499</v>
      </c>
      <c r="P5" s="356" t="s">
        <v>500</v>
      </c>
    </row>
    <row r="6" spans="1:22" ht="15" x14ac:dyDescent="0.4">
      <c r="A6" s="340" t="s">
        <v>513</v>
      </c>
      <c r="B6" s="341"/>
      <c r="C6" s="339"/>
      <c r="D6" s="341"/>
      <c r="E6" s="378">
        <v>13</v>
      </c>
      <c r="F6" s="361" t="s">
        <v>514</v>
      </c>
      <c r="H6" s="368"/>
      <c r="I6" s="350"/>
      <c r="J6" s="38"/>
      <c r="K6" s="38"/>
      <c r="O6" s="355" t="s">
        <v>501</v>
      </c>
      <c r="P6" s="356" t="s">
        <v>502</v>
      </c>
    </row>
    <row r="7" spans="1:22" x14ac:dyDescent="0.35">
      <c r="A7" s="360" t="s">
        <v>88</v>
      </c>
      <c r="B7" s="360"/>
      <c r="C7" s="360">
        <f>Weather_Site!D6</f>
        <v>0</v>
      </c>
      <c r="H7" s="38"/>
      <c r="I7" s="38"/>
      <c r="J7" s="38"/>
      <c r="O7" s="355" t="s">
        <v>503</v>
      </c>
      <c r="P7" s="356" t="s">
        <v>505</v>
      </c>
    </row>
    <row r="8" spans="1:22" ht="15" x14ac:dyDescent="0.4">
      <c r="H8" s="350"/>
      <c r="I8" s="350"/>
      <c r="J8" s="350"/>
      <c r="K8" s="350"/>
      <c r="O8" s="355" t="s">
        <v>506</v>
      </c>
      <c r="P8" s="356" t="s">
        <v>507</v>
      </c>
    </row>
    <row r="9" spans="1:22" x14ac:dyDescent="0.35">
      <c r="O9" s="355" t="s">
        <v>508</v>
      </c>
      <c r="P9" s="356" t="s">
        <v>509</v>
      </c>
    </row>
    <row r="10" spans="1:22" ht="63.75" x14ac:dyDescent="0.35">
      <c r="A10" s="26" t="s">
        <v>28</v>
      </c>
      <c r="B10" s="26" t="s">
        <v>32</v>
      </c>
      <c r="C10" s="26" t="s">
        <v>27</v>
      </c>
      <c r="D10" s="26" t="s">
        <v>18</v>
      </c>
      <c r="E10" s="26" t="s">
        <v>19</v>
      </c>
      <c r="F10" s="26" t="s">
        <v>24</v>
      </c>
      <c r="G10" s="26" t="s">
        <v>20</v>
      </c>
      <c r="H10" s="347" t="s">
        <v>484</v>
      </c>
      <c r="I10" s="57" t="s">
        <v>112</v>
      </c>
      <c r="J10" s="57" t="s">
        <v>488</v>
      </c>
      <c r="K10" s="57" t="s">
        <v>489</v>
      </c>
      <c r="L10" s="347" t="s">
        <v>490</v>
      </c>
      <c r="M10" s="346" t="s">
        <v>486</v>
      </c>
      <c r="N10" s="348" t="s">
        <v>487</v>
      </c>
      <c r="O10" s="348" t="s">
        <v>491</v>
      </c>
      <c r="P10" s="348" t="s">
        <v>510</v>
      </c>
      <c r="Q10" s="348" t="s">
        <v>511</v>
      </c>
      <c r="R10" s="348" t="s">
        <v>512</v>
      </c>
      <c r="S10" s="348" t="s">
        <v>515</v>
      </c>
      <c r="T10" s="348" t="s">
        <v>43</v>
      </c>
      <c r="U10" s="369"/>
      <c r="V10" s="34"/>
    </row>
    <row r="11" spans="1:22" x14ac:dyDescent="0.35">
      <c r="A11" s="29" t="str">
        <f>Weather_Site!A12</f>
        <v>Sat</v>
      </c>
      <c r="B11" s="74">
        <f>Weather_Site!B12</f>
        <v>36533</v>
      </c>
      <c r="C11" s="75">
        <f>Weather_Site!C12</f>
        <v>0.66666666666666663</v>
      </c>
      <c r="D11" s="29">
        <f>Weather_Site!D12</f>
        <v>38.200000000000003</v>
      </c>
      <c r="E11" s="29">
        <f>Weather_Site!E12</f>
        <v>9.9</v>
      </c>
      <c r="F11" s="29">
        <f>Weather_Site!F12</f>
        <v>300</v>
      </c>
      <c r="G11" s="29">
        <f>Weather_Site!G12</f>
        <v>55</v>
      </c>
      <c r="H11" s="379"/>
      <c r="I11" s="27">
        <f>IF(Weather_Site!M12&lt;180,Weather_Site!M12+180,Weather_Site!M12-180)</f>
        <v>120</v>
      </c>
      <c r="J11" s="349">
        <f>'Forest(McArthur)'!U9</f>
        <v>3.47502911684172</v>
      </c>
      <c r="K11" s="349">
        <f>'Forest(VESTA)'!J14</f>
        <v>3.2044668492564572</v>
      </c>
      <c r="L11" s="380">
        <v>3.9</v>
      </c>
      <c r="M11" s="31">
        <f>IF(H11&gt;0,1/(1+EXP(-(16.626+0.7536*H11-2.2569*L11-34.106*$E$4/100))),0)</f>
        <v>0</v>
      </c>
      <c r="N11" s="31">
        <f t="shared" ref="N11" si="0">1/(1+EXP(-(14.626+0.2066*G11-1.8789*L11-30.442*$E$4/100)))</f>
        <v>0.99999811528112226</v>
      </c>
      <c r="O11" s="31">
        <f>1/(1+EXP(-(-11.138+1.4054*G11-3.4217*L11)))</f>
        <v>1</v>
      </c>
      <c r="P11" s="359">
        <f>IF(H11&gt;0,(4.0276+H11*EXP(-0.1246*L11))*60,0)</f>
        <v>0</v>
      </c>
      <c r="Q11" s="359">
        <f>(3.337+G11*EXP(-0.1284*L11)-0.7073*$E$5)*60</f>
        <v>2030.4985760586999</v>
      </c>
      <c r="R11" s="293">
        <f>IF(O11&gt;0.4,((9.5751+G11*EXP(-0.1795*L11)+0.3589*$E$4)*60),0)</f>
        <v>2600.7675679849062</v>
      </c>
      <c r="S11" s="362">
        <f>18600*$E$6/10*IF(O11&gt;0.49,R11,MAX(P11,Q11))/3600</f>
        <v>17468.488831631952</v>
      </c>
      <c r="T11" s="363">
        <f>0.01589*S11^0.633</f>
        <v>7.6996595946383941</v>
      </c>
      <c r="U11" s="366"/>
    </row>
    <row r="12" spans="1:22" x14ac:dyDescent="0.35">
      <c r="A12" s="29" t="str">
        <f>Weather_Site!A13</f>
        <v>Sat</v>
      </c>
      <c r="B12" s="74">
        <f>Weather_Site!B13</f>
        <v>36533</v>
      </c>
      <c r="C12" s="75">
        <f>Weather_Site!C13</f>
        <v>0.70833333333333337</v>
      </c>
      <c r="D12" s="29">
        <f>Weather_Site!D13</f>
        <v>36.4</v>
      </c>
      <c r="E12" s="29">
        <f>Weather_Site!E13</f>
        <v>10.8</v>
      </c>
      <c r="F12" s="29">
        <f>Weather_Site!F13</f>
        <v>260</v>
      </c>
      <c r="G12" s="29">
        <f>Weather_Site!G13</f>
        <v>45.7</v>
      </c>
      <c r="H12" s="379"/>
      <c r="I12" s="27">
        <f>IF(Weather_Site!M13&lt;180,Weather_Site!M13+180,Weather_Site!M13-180)</f>
        <v>80</v>
      </c>
      <c r="J12" s="349">
        <f>'Forest(McArthur)'!U10</f>
        <v>3.540949584306071</v>
      </c>
      <c r="K12" s="349">
        <f>'Forest(VESTA)'!J15</f>
        <v>3.3081717246939797</v>
      </c>
      <c r="L12" s="380">
        <v>8</v>
      </c>
      <c r="M12" s="31">
        <f t="shared" ref="M12:M22" si="1">IF(H12&gt;0,1/(1+EXP(-(16.626+0.7536*H12-2.2569*L12-34.106*$E$4/100))),0)</f>
        <v>0</v>
      </c>
      <c r="N12" s="31">
        <f t="shared" ref="N12:N22" si="2">1/(1+EXP(-(14.626+0.2066*G12-1.8789*L12-30.442*$E$4/100)))</f>
        <v>0.97226302475536508</v>
      </c>
      <c r="O12" s="31">
        <f t="shared" ref="O12:O22" si="3">1/(1+EXP(-(-11.138+1.4054*G12-3.4217*L12)))</f>
        <v>0.99999999999320743</v>
      </c>
      <c r="P12" s="359">
        <f t="shared" ref="P12:P22" si="4">IF(H12&gt;0,(4.0276+H12*EXP(-0.1246*L12))*60,0)</f>
        <v>0</v>
      </c>
      <c r="Q12" s="359">
        <f t="shared" ref="Q12:Q22" si="5">(3.337+G12*EXP(-0.1284*L12)-0.7073*$E$5)*60</f>
        <v>1012.1258834443897</v>
      </c>
      <c r="R12" s="293">
        <f t="shared" ref="R12:R22" si="6">IF(O12&gt;0.4,((9.5751+G12*EXP(-0.1795*L12)+0.3589*$E$4)*60),0)</f>
        <v>1614.3777421475165</v>
      </c>
      <c r="S12" s="362">
        <f t="shared" ref="S12:S22" si="7">18600*$E$6/10*IF(O12&gt;0.49,R12,MAX(P12,Q12))/3600</f>
        <v>10843.23716809082</v>
      </c>
      <c r="T12" s="363">
        <f t="shared" ref="T12:T22" si="8">0.01589*S12^0.633</f>
        <v>5.6935025167662321</v>
      </c>
      <c r="U12" s="366"/>
    </row>
    <row r="13" spans="1:22" x14ac:dyDescent="0.35">
      <c r="A13" s="29" t="str">
        <f>Weather_Site!A14</f>
        <v>Sat</v>
      </c>
      <c r="B13" s="74">
        <f>Weather_Site!B14</f>
        <v>36533</v>
      </c>
      <c r="C13" s="75">
        <f>Weather_Site!C14</f>
        <v>0.75</v>
      </c>
      <c r="D13" s="29">
        <f>Weather_Site!D14</f>
        <v>37.200000000000003</v>
      </c>
      <c r="E13" s="29">
        <f>Weather_Site!E14</f>
        <v>10.9</v>
      </c>
      <c r="F13" s="29">
        <f>Weather_Site!F14</f>
        <v>258.60000000000002</v>
      </c>
      <c r="G13" s="29">
        <f>Weather_Site!G14</f>
        <v>46.5</v>
      </c>
      <c r="H13" s="379"/>
      <c r="I13" s="27">
        <f>IF(Weather_Site!M14&lt;180,Weather_Site!M14+180,Weather_Site!M14-180)</f>
        <v>78.600000000000023</v>
      </c>
      <c r="J13" s="349">
        <f>'Forest(McArthur)'!U11</f>
        <v>3.5357797711772418</v>
      </c>
      <c r="K13" s="349">
        <f>'Forest(VESTA)'!J16</f>
        <v>3.3169140557746926</v>
      </c>
      <c r="L13" s="380">
        <v>5</v>
      </c>
      <c r="M13" s="31">
        <f t="shared" si="1"/>
        <v>0</v>
      </c>
      <c r="N13" s="31">
        <f t="shared" si="2"/>
        <v>0.99991380739702374</v>
      </c>
      <c r="O13" s="31">
        <f t="shared" si="3"/>
        <v>1</v>
      </c>
      <c r="P13" s="359">
        <f t="shared" si="4"/>
        <v>0</v>
      </c>
      <c r="Q13" s="359">
        <f t="shared" si="5"/>
        <v>1498.6745116851243</v>
      </c>
      <c r="R13" s="293">
        <f t="shared" si="6"/>
        <v>2099.286721788013</v>
      </c>
      <c r="S13" s="362">
        <f t="shared" si="7"/>
        <v>14100.209148009488</v>
      </c>
      <c r="T13" s="363">
        <f t="shared" si="8"/>
        <v>6.7233183130827134</v>
      </c>
      <c r="U13" s="366"/>
    </row>
    <row r="14" spans="1:22" x14ac:dyDescent="0.35">
      <c r="A14" s="29" t="str">
        <f>Weather_Site!A15</f>
        <v>Sat</v>
      </c>
      <c r="B14" s="74">
        <f>Weather_Site!B15</f>
        <v>36533</v>
      </c>
      <c r="C14" s="75">
        <f>Weather_Site!C15</f>
        <v>0.79166666666666663</v>
      </c>
      <c r="D14" s="29">
        <f>Weather_Site!D15</f>
        <v>37.299999999999997</v>
      </c>
      <c r="E14" s="29">
        <f>Weather_Site!E15</f>
        <v>11.7</v>
      </c>
      <c r="F14" s="29">
        <f>Weather_Site!F15</f>
        <v>260.8</v>
      </c>
      <c r="G14" s="29">
        <f>Weather_Site!G15</f>
        <v>46.3</v>
      </c>
      <c r="H14" s="379"/>
      <c r="I14" s="27">
        <f>IF(Weather_Site!M15&lt;180,Weather_Site!M15+180,Weather_Site!M15-180)</f>
        <v>80.800000000000011</v>
      </c>
      <c r="J14" s="349">
        <f>'Forest(McArthur)'!U12</f>
        <v>3.5743509286008321</v>
      </c>
      <c r="K14" s="349">
        <f>'Forest(VESTA)'!J17</f>
        <v>3.4066470730093363</v>
      </c>
      <c r="L14" s="380">
        <v>4</v>
      </c>
      <c r="M14" s="31">
        <f t="shared" si="1"/>
        <v>0</v>
      </c>
      <c r="N14" s="31">
        <f t="shared" si="2"/>
        <v>0.99998627695090536</v>
      </c>
      <c r="O14" s="31">
        <f t="shared" si="3"/>
        <v>1</v>
      </c>
      <c r="P14" s="359">
        <f t="shared" si="4"/>
        <v>0</v>
      </c>
      <c r="Q14" s="359">
        <f t="shared" si="5"/>
        <v>1692.6500785809453</v>
      </c>
      <c r="R14" s="293">
        <f t="shared" si="6"/>
        <v>2317.0228687902813</v>
      </c>
      <c r="S14" s="362">
        <f t="shared" si="7"/>
        <v>15562.670268708056</v>
      </c>
      <c r="T14" s="363">
        <f t="shared" si="8"/>
        <v>7.1567054402641848</v>
      </c>
      <c r="U14" s="366"/>
    </row>
    <row r="15" spans="1:22" x14ac:dyDescent="0.35">
      <c r="A15" s="29" t="str">
        <f>Weather_Site!A16</f>
        <v>Sat</v>
      </c>
      <c r="B15" s="74">
        <f>Weather_Site!B16</f>
        <v>36533</v>
      </c>
      <c r="C15" s="75">
        <f>Weather_Site!C16</f>
        <v>0.83333333333333337</v>
      </c>
      <c r="D15" s="29">
        <f>Weather_Site!D16</f>
        <v>35</v>
      </c>
      <c r="E15" s="29">
        <f>Weather_Site!E16</f>
        <v>14.1</v>
      </c>
      <c r="F15" s="29">
        <f>Weather_Site!F16</f>
        <v>261.5</v>
      </c>
      <c r="G15" s="29">
        <f>Weather_Site!G16</f>
        <v>48.3</v>
      </c>
      <c r="H15" s="379"/>
      <c r="I15" s="27">
        <f>IF(Weather_Site!M16&lt;180,Weather_Site!M16+180,Weather_Site!M16-180)</f>
        <v>81.5</v>
      </c>
      <c r="J15" s="349">
        <f>'Forest(McArthur)'!U13</f>
        <v>3.7365927064826865</v>
      </c>
      <c r="K15" s="349">
        <f>'Forest(VESTA)'!J18</f>
        <v>3.6981670043989361</v>
      </c>
      <c r="L15" s="380">
        <v>7</v>
      </c>
      <c r="M15" s="31">
        <f t="shared" si="1"/>
        <v>0</v>
      </c>
      <c r="N15" s="31">
        <f t="shared" si="2"/>
        <v>0.99745967576958594</v>
      </c>
      <c r="O15" s="31">
        <f t="shared" si="3"/>
        <v>0.99999999999999423</v>
      </c>
      <c r="P15" s="359">
        <f t="shared" si="4"/>
        <v>0</v>
      </c>
      <c r="Q15" s="359">
        <f t="shared" si="5"/>
        <v>1210.1216092483942</v>
      </c>
      <c r="R15" s="293">
        <f t="shared" si="6"/>
        <v>1787.0295123962339</v>
      </c>
      <c r="S15" s="362">
        <f t="shared" si="7"/>
        <v>12002.881558261372</v>
      </c>
      <c r="T15" s="363">
        <f t="shared" si="8"/>
        <v>6.0717185470737975</v>
      </c>
      <c r="U15" s="366"/>
    </row>
    <row r="16" spans="1:22" x14ac:dyDescent="0.35">
      <c r="A16" s="343" t="str">
        <f>Weather_Site!A17</f>
        <v>Sat</v>
      </c>
      <c r="B16" s="344">
        <f>Weather_Site!B17</f>
        <v>36533</v>
      </c>
      <c r="C16" s="345">
        <f>Weather_Site!C17</f>
        <v>0.875</v>
      </c>
      <c r="D16" s="343">
        <f>Weather_Site!D17</f>
        <v>34.5</v>
      </c>
      <c r="E16" s="343">
        <f>Weather_Site!E17</f>
        <v>14.5</v>
      </c>
      <c r="F16" s="343">
        <f>Weather_Site!F17</f>
        <v>265.8</v>
      </c>
      <c r="G16" s="343">
        <f>Weather_Site!G17</f>
        <v>30</v>
      </c>
      <c r="H16" s="379"/>
      <c r="I16" s="373">
        <f>IF(Weather_Site!M17&lt;180,Weather_Site!M17+180,Weather_Site!M17-180)</f>
        <v>85.800000000000011</v>
      </c>
      <c r="J16" s="374">
        <f>'Forest(McArthur)'!U14</f>
        <v>3.7677940728022707</v>
      </c>
      <c r="K16" s="374">
        <f>'Forest(VESTA)'!J19</f>
        <v>3.7495343946290536</v>
      </c>
      <c r="L16" s="380">
        <v>4</v>
      </c>
      <c r="M16" s="31">
        <f t="shared" si="1"/>
        <v>0</v>
      </c>
      <c r="N16" s="31">
        <f t="shared" si="2"/>
        <v>0.99960207141672075</v>
      </c>
      <c r="O16" s="31">
        <f t="shared" si="3"/>
        <v>0.99999997045053002</v>
      </c>
      <c r="P16" s="375">
        <f t="shared" si="4"/>
        <v>0</v>
      </c>
      <c r="Q16" s="375">
        <f t="shared" si="5"/>
        <v>1107.475826294349</v>
      </c>
      <c r="R16" s="376">
        <f t="shared" si="6"/>
        <v>1840.0261223263162</v>
      </c>
      <c r="S16" s="377">
        <f t="shared" si="7"/>
        <v>12358.842121625092</v>
      </c>
      <c r="T16" s="363">
        <f t="shared" si="8"/>
        <v>6.1850873115630938</v>
      </c>
      <c r="U16" s="367"/>
    </row>
    <row r="17" spans="1:21" x14ac:dyDescent="0.35">
      <c r="A17" s="343" t="str">
        <f>Weather_Site!A18</f>
        <v>Sat</v>
      </c>
      <c r="B17" s="344">
        <f>Weather_Site!B18</f>
        <v>36533</v>
      </c>
      <c r="C17" s="345">
        <f>Weather_Site!C18</f>
        <v>0.91666666666666663</v>
      </c>
      <c r="D17" s="343">
        <f>Weather_Site!D18</f>
        <v>34.299999999999997</v>
      </c>
      <c r="E17" s="343">
        <f>Weather_Site!E18</f>
        <v>14.3</v>
      </c>
      <c r="F17" s="343">
        <f>Weather_Site!F18</f>
        <v>261.8</v>
      </c>
      <c r="G17" s="343">
        <f>Weather_Site!G18</f>
        <v>28.2</v>
      </c>
      <c r="H17" s="379"/>
      <c r="I17" s="373">
        <f>IF(Weather_Site!M18&lt;180,Weather_Site!M18+180,Weather_Site!M18-180)</f>
        <v>81.800000000000011</v>
      </c>
      <c r="J17" s="374">
        <f>'Forest(McArthur)'!U15</f>
        <v>3.7601158572628455</v>
      </c>
      <c r="K17" s="374">
        <f>'Forest(VESTA)'!J20</f>
        <v>3.7266628968830533</v>
      </c>
      <c r="L17" s="380">
        <v>10</v>
      </c>
      <c r="M17" s="31">
        <f t="shared" si="1"/>
        <v>0</v>
      </c>
      <c r="N17" s="31">
        <f t="shared" si="2"/>
        <v>2.1532166071773884E-2</v>
      </c>
      <c r="O17" s="31">
        <f t="shared" si="3"/>
        <v>3.2601389403522783E-3</v>
      </c>
      <c r="P17" s="375">
        <f t="shared" si="4"/>
        <v>0</v>
      </c>
      <c r="Q17" s="375">
        <f t="shared" si="5"/>
        <v>499.02911441723302</v>
      </c>
      <c r="R17" s="376">
        <f t="shared" si="6"/>
        <v>0</v>
      </c>
      <c r="S17" s="377">
        <f t="shared" si="7"/>
        <v>3351.8122185024154</v>
      </c>
      <c r="T17" s="363">
        <f t="shared" si="8"/>
        <v>2.7078583010895043</v>
      </c>
      <c r="U17" s="364"/>
    </row>
    <row r="18" spans="1:21" x14ac:dyDescent="0.35">
      <c r="A18" s="343" t="str">
        <f>Weather_Site!A19</f>
        <v>Sat</v>
      </c>
      <c r="B18" s="344">
        <f>Weather_Site!B19</f>
        <v>36533</v>
      </c>
      <c r="C18" s="345">
        <f>Weather_Site!C19</f>
        <v>0.95833333333333337</v>
      </c>
      <c r="D18" s="343">
        <f>Weather_Site!D19</f>
        <v>31.2</v>
      </c>
      <c r="E18" s="343">
        <f>Weather_Site!E19</f>
        <v>16.3</v>
      </c>
      <c r="F18" s="343">
        <f>Weather_Site!F19</f>
        <v>257.7</v>
      </c>
      <c r="G18" s="343">
        <f>Weather_Site!G19</f>
        <v>26.3</v>
      </c>
      <c r="H18" s="379"/>
      <c r="I18" s="373">
        <f>IF(Weather_Site!M19&lt;180,Weather_Site!M19+180,Weather_Site!M19-180)</f>
        <v>77.699999999999989</v>
      </c>
      <c r="J18" s="374">
        <f>'Forest(McArthur)'!U16</f>
        <v>3.9401878968513424</v>
      </c>
      <c r="K18" s="374">
        <f>'Forest(VESTA)'!J21</f>
        <v>3.9984384888391151</v>
      </c>
      <c r="L18" s="380">
        <v>7</v>
      </c>
      <c r="M18" s="31">
        <f t="shared" si="1"/>
        <v>0</v>
      </c>
      <c r="N18" s="31">
        <f t="shared" si="2"/>
        <v>0.80654581675785886</v>
      </c>
      <c r="O18" s="31">
        <f t="shared" si="3"/>
        <v>0.86670338861166629</v>
      </c>
      <c r="P18" s="375">
        <f t="shared" si="4"/>
        <v>0</v>
      </c>
      <c r="Q18" s="375">
        <f t="shared" si="5"/>
        <v>672.80526549136164</v>
      </c>
      <c r="R18" s="376">
        <f t="shared" si="6"/>
        <v>1411.2934197933946</v>
      </c>
      <c r="S18" s="377">
        <f t="shared" si="7"/>
        <v>9479.1874696122995</v>
      </c>
      <c r="T18" s="363">
        <f t="shared" si="8"/>
        <v>5.2290164892878295</v>
      </c>
      <c r="U18" s="364"/>
    </row>
    <row r="19" spans="1:21" x14ac:dyDescent="0.35">
      <c r="A19" s="343" t="str">
        <f>Weather_Site!A20</f>
        <v>Sun</v>
      </c>
      <c r="B19" s="344">
        <f>Weather_Site!B20</f>
        <v>36534</v>
      </c>
      <c r="C19" s="345">
        <f>Weather_Site!C20</f>
        <v>0</v>
      </c>
      <c r="D19" s="343">
        <f>Weather_Site!D20</f>
        <v>28.8</v>
      </c>
      <c r="E19" s="343">
        <f>Weather_Site!E20</f>
        <v>24.2</v>
      </c>
      <c r="F19" s="343">
        <f>Weather_Site!F20</f>
        <v>262.10000000000002</v>
      </c>
      <c r="G19" s="343">
        <f>Weather_Site!G20</f>
        <v>17.2</v>
      </c>
      <c r="H19" s="379"/>
      <c r="I19" s="373">
        <f>IF(Weather_Site!M20&lt;180,Weather_Site!M20+180,Weather_Site!M20-180)</f>
        <v>82.100000000000023</v>
      </c>
      <c r="J19" s="374">
        <f>'Forest(McArthur)'!U17</f>
        <v>4.5593885368039979</v>
      </c>
      <c r="K19" s="374">
        <f>'Forest(VESTA)'!J22</f>
        <v>5.0594013106813502</v>
      </c>
      <c r="L19" s="380">
        <v>6</v>
      </c>
      <c r="M19" s="31">
        <f t="shared" si="1"/>
        <v>0</v>
      </c>
      <c r="N19" s="31">
        <f t="shared" si="2"/>
        <v>0.80636475798671858</v>
      </c>
      <c r="O19" s="31">
        <f t="shared" si="3"/>
        <v>5.5537026387612865E-4</v>
      </c>
      <c r="P19" s="375">
        <f t="shared" si="4"/>
        <v>0</v>
      </c>
      <c r="Q19" s="375">
        <f t="shared" si="5"/>
        <v>508.10639292385099</v>
      </c>
      <c r="R19" s="376">
        <f t="shared" si="6"/>
        <v>0</v>
      </c>
      <c r="S19" s="377">
        <f t="shared" si="7"/>
        <v>3412.781272471866</v>
      </c>
      <c r="T19" s="363">
        <f t="shared" si="8"/>
        <v>2.7389338863577786</v>
      </c>
      <c r="U19" s="364"/>
    </row>
    <row r="20" spans="1:21" x14ac:dyDescent="0.35">
      <c r="A20" s="343" t="str">
        <f>Weather_Site!A21</f>
        <v>Sun</v>
      </c>
      <c r="B20" s="344">
        <f>Weather_Site!B21</f>
        <v>36534</v>
      </c>
      <c r="C20" s="345">
        <f>Weather_Site!C21</f>
        <v>4.1666666666666664E-2</v>
      </c>
      <c r="D20" s="343">
        <f>Weather_Site!D21</f>
        <v>27</v>
      </c>
      <c r="E20" s="343">
        <f>Weather_Site!E21</f>
        <v>32.9</v>
      </c>
      <c r="F20" s="343">
        <f>Weather_Site!F21</f>
        <v>249</v>
      </c>
      <c r="G20" s="343">
        <f>Weather_Site!G21</f>
        <v>18.5</v>
      </c>
      <c r="H20" s="379"/>
      <c r="I20" s="373">
        <f>IF(Weather_Site!M21&lt;180,Weather_Site!M21+180,Weather_Site!M21-180)</f>
        <v>69</v>
      </c>
      <c r="J20" s="374">
        <f>'Forest(McArthur)'!U18</f>
        <v>5.3831966744589153</v>
      </c>
      <c r="K20" s="374">
        <f>'Forest(VESTA)'!J23</f>
        <v>6.2618132270990872</v>
      </c>
      <c r="L20" s="380">
        <v>5</v>
      </c>
      <c r="M20" s="31">
        <f t="shared" si="1"/>
        <v>0</v>
      </c>
      <c r="N20" s="31">
        <f t="shared" si="2"/>
        <v>0.9727225887661386</v>
      </c>
      <c r="O20" s="31">
        <f t="shared" si="3"/>
        <v>9.5643145676786903E-2</v>
      </c>
      <c r="P20" s="375">
        <f t="shared" si="4"/>
        <v>0</v>
      </c>
      <c r="Q20" s="375">
        <f t="shared" si="5"/>
        <v>614.59317131558703</v>
      </c>
      <c r="R20" s="376">
        <f t="shared" si="6"/>
        <v>0</v>
      </c>
      <c r="S20" s="377">
        <f t="shared" si="7"/>
        <v>4128.0174673363599</v>
      </c>
      <c r="T20" s="363">
        <f t="shared" si="8"/>
        <v>3.0895005961785698</v>
      </c>
      <c r="U20" s="364"/>
    </row>
    <row r="21" spans="1:21" x14ac:dyDescent="0.35">
      <c r="A21" s="29" t="str">
        <f>Weather_Site!A22</f>
        <v>Sun</v>
      </c>
      <c r="B21" s="74">
        <f>Weather_Site!B22</f>
        <v>36534</v>
      </c>
      <c r="C21" s="75">
        <f>Weather_Site!C22</f>
        <v>8.3333333333333329E-2</v>
      </c>
      <c r="D21" s="29">
        <f>Weather_Site!D22</f>
        <v>25.2</v>
      </c>
      <c r="E21" s="29">
        <f>Weather_Site!E22</f>
        <v>40.200000000000003</v>
      </c>
      <c r="F21" s="29">
        <f>Weather_Site!F22</f>
        <v>247.3</v>
      </c>
      <c r="G21" s="29">
        <f>Weather_Site!G22</f>
        <v>19.100000000000001</v>
      </c>
      <c r="H21" s="379">
        <v>40</v>
      </c>
      <c r="I21" s="27">
        <f>IF(Weather_Site!M22&lt;180,Weather_Site!M22+180,Weather_Site!M22-180)</f>
        <v>67.300000000000011</v>
      </c>
      <c r="J21" s="349">
        <f>'Forest(McArthur)'!U19</f>
        <v>6.2621663436271806</v>
      </c>
      <c r="K21" s="349">
        <f>'Forest(VESTA)'!J24</f>
        <v>7.2835423314358732</v>
      </c>
      <c r="L21" s="380">
        <v>4</v>
      </c>
      <c r="M21" s="31">
        <f t="shared" si="1"/>
        <v>0.99999999999998113</v>
      </c>
      <c r="N21" s="31">
        <f t="shared" si="2"/>
        <v>0.99622998815738129</v>
      </c>
      <c r="O21" s="31">
        <f t="shared" si="3"/>
        <v>0.88270925245759913</v>
      </c>
      <c r="P21" s="359">
        <f t="shared" si="4"/>
        <v>1699.6605252999407</v>
      </c>
      <c r="Q21" s="359">
        <f t="shared" si="5"/>
        <v>716.16298274073552</v>
      </c>
      <c r="R21" s="293">
        <f t="shared" si="6"/>
        <v>1521.052837881088</v>
      </c>
      <c r="S21" s="362">
        <f t="shared" si="7"/>
        <v>10216.40489443464</v>
      </c>
      <c r="T21" s="363">
        <f t="shared" si="8"/>
        <v>5.4828907485742304</v>
      </c>
      <c r="U21" s="364"/>
    </row>
    <row r="22" spans="1:21" x14ac:dyDescent="0.35">
      <c r="A22" s="29" t="str">
        <f>Weather_Site!A23</f>
        <v>Sun</v>
      </c>
      <c r="B22" s="74">
        <f>Weather_Site!B23</f>
        <v>36534</v>
      </c>
      <c r="C22" s="75">
        <f>Weather_Site!C23</f>
        <v>0.125</v>
      </c>
      <c r="D22" s="29">
        <f>Weather_Site!D23</f>
        <v>22.4</v>
      </c>
      <c r="E22" s="29">
        <f>Weather_Site!E23</f>
        <v>44.5</v>
      </c>
      <c r="F22" s="29">
        <f>Weather_Site!F23</f>
        <v>237.5</v>
      </c>
      <c r="G22" s="29">
        <f>Weather_Site!G23</f>
        <v>25.7</v>
      </c>
      <c r="H22" s="379">
        <v>40</v>
      </c>
      <c r="I22" s="27">
        <f>IF(Weather_Site!M23&lt;180,Weather_Site!M23+180,Weather_Site!M23-180)</f>
        <v>57.5</v>
      </c>
      <c r="J22" s="349">
        <f>'Forest(McArthur)'!U20</f>
        <v>7.0524370231127858</v>
      </c>
      <c r="K22" s="349">
        <f>'Forest(VESTA)'!J25</f>
        <v>7.9473017244213251</v>
      </c>
      <c r="L22" s="380">
        <v>3</v>
      </c>
      <c r="M22" s="31">
        <f t="shared" si="1"/>
        <v>0.999999999999998</v>
      </c>
      <c r="N22" s="31">
        <f t="shared" si="2"/>
        <v>0.99985217890485878</v>
      </c>
      <c r="O22" s="31">
        <f t="shared" si="3"/>
        <v>0.99999959349938972</v>
      </c>
      <c r="P22" s="359">
        <f t="shared" si="4"/>
        <v>1893.1308503323221</v>
      </c>
      <c r="Q22" s="359">
        <f t="shared" si="5"/>
        <v>1079.5130510349672</v>
      </c>
      <c r="R22" s="293">
        <f t="shared" si="6"/>
        <v>1862.0647132966149</v>
      </c>
      <c r="S22" s="362">
        <f t="shared" si="7"/>
        <v>12506.867990975597</v>
      </c>
      <c r="T22" s="363">
        <f t="shared" si="8"/>
        <v>6.231877953661666</v>
      </c>
      <c r="U22" s="364"/>
    </row>
    <row r="23" spans="1:21" x14ac:dyDescent="0.35">
      <c r="A23" s="29"/>
      <c r="B23" s="74"/>
      <c r="C23" s="75"/>
      <c r="D23" s="29"/>
      <c r="E23" s="29"/>
      <c r="F23" s="29"/>
      <c r="G23" s="29"/>
      <c r="H23" s="379">
        <v>20</v>
      </c>
      <c r="I23" s="27"/>
      <c r="J23" s="349"/>
      <c r="K23" s="349"/>
      <c r="L23" s="380">
        <v>10</v>
      </c>
      <c r="M23" s="31"/>
      <c r="N23" s="31"/>
      <c r="O23" s="31"/>
      <c r="P23" s="359"/>
      <c r="Q23" s="359"/>
      <c r="R23" s="293"/>
      <c r="S23" s="362"/>
      <c r="T23" s="363"/>
      <c r="U23" s="364"/>
    </row>
    <row r="24" spans="1:21" x14ac:dyDescent="0.35">
      <c r="A24" s="29"/>
      <c r="B24" s="74"/>
      <c r="C24" s="75"/>
      <c r="D24" s="29"/>
      <c r="E24" s="29"/>
      <c r="F24" s="29"/>
      <c r="G24" s="29"/>
      <c r="H24" s="379">
        <v>25</v>
      </c>
      <c r="I24" s="27"/>
      <c r="J24" s="349"/>
      <c r="K24" s="349"/>
      <c r="L24" s="380">
        <v>8</v>
      </c>
      <c r="M24" s="31"/>
      <c r="N24" s="31"/>
      <c r="O24" s="31"/>
      <c r="P24" s="359"/>
      <c r="Q24" s="359"/>
      <c r="R24" s="293"/>
      <c r="S24" s="362"/>
      <c r="T24" s="363"/>
      <c r="U24" s="364"/>
    </row>
    <row r="25" spans="1:21" x14ac:dyDescent="0.35">
      <c r="A25" s="29"/>
      <c r="B25" s="74"/>
      <c r="C25" s="75"/>
      <c r="D25" s="29"/>
      <c r="E25" s="29"/>
      <c r="F25" s="29"/>
      <c r="G25" s="29"/>
      <c r="H25" s="379"/>
      <c r="I25" s="27"/>
      <c r="J25" s="349"/>
      <c r="K25" s="349"/>
      <c r="L25" s="380"/>
      <c r="M25" s="31"/>
      <c r="N25" s="31"/>
      <c r="O25" s="31"/>
      <c r="P25" s="359"/>
      <c r="Q25" s="359"/>
      <c r="R25" s="293"/>
      <c r="S25" s="362"/>
      <c r="T25" s="363"/>
      <c r="U25" s="364"/>
    </row>
    <row r="26" spans="1:21" x14ac:dyDescent="0.35">
      <c r="A26" s="343"/>
      <c r="B26" s="344"/>
      <c r="C26" s="345"/>
      <c r="D26" s="343"/>
      <c r="E26" s="343"/>
      <c r="F26" s="343"/>
      <c r="G26" s="343"/>
      <c r="H26" s="379"/>
      <c r="I26" s="373"/>
      <c r="J26" s="374"/>
      <c r="K26" s="374"/>
      <c r="L26" s="380"/>
      <c r="M26" s="31"/>
      <c r="N26" s="31"/>
      <c r="O26" s="31"/>
      <c r="P26" s="375"/>
      <c r="Q26" s="375"/>
      <c r="R26" s="376"/>
      <c r="S26" s="377"/>
      <c r="T26" s="363"/>
      <c r="U26" s="364"/>
    </row>
    <row r="27" spans="1:21" x14ac:dyDescent="0.35">
      <c r="A27" s="343"/>
      <c r="B27" s="344"/>
      <c r="C27" s="345"/>
      <c r="D27" s="343"/>
      <c r="E27" s="343"/>
      <c r="F27" s="343"/>
      <c r="G27" s="343"/>
      <c r="H27" s="379"/>
      <c r="I27" s="373"/>
      <c r="J27" s="374"/>
      <c r="K27" s="374"/>
      <c r="L27" s="380"/>
      <c r="M27" s="31"/>
      <c r="N27" s="31"/>
      <c r="O27" s="31"/>
      <c r="P27" s="375"/>
      <c r="Q27" s="375"/>
      <c r="R27" s="376"/>
      <c r="S27" s="377"/>
      <c r="T27" s="363"/>
      <c r="U27" s="364"/>
    </row>
    <row r="28" spans="1:21" x14ac:dyDescent="0.35">
      <c r="A28" s="343"/>
      <c r="B28" s="344"/>
      <c r="C28" s="345"/>
      <c r="D28" s="343"/>
      <c r="E28" s="343"/>
      <c r="F28" s="343"/>
      <c r="G28" s="343"/>
      <c r="H28" s="379"/>
      <c r="I28" s="373"/>
      <c r="J28" s="374"/>
      <c r="K28" s="374"/>
      <c r="L28" s="380"/>
      <c r="M28" s="31"/>
      <c r="N28" s="31"/>
      <c r="O28" s="31"/>
      <c r="P28" s="375"/>
      <c r="Q28" s="375"/>
      <c r="R28" s="376"/>
      <c r="S28" s="377"/>
      <c r="T28" s="363"/>
      <c r="U28" s="364"/>
    </row>
    <row r="29" spans="1:21" x14ac:dyDescent="0.35">
      <c r="A29" s="343"/>
      <c r="B29" s="344"/>
      <c r="C29" s="345"/>
      <c r="D29" s="343"/>
      <c r="E29" s="343"/>
      <c r="F29" s="343"/>
      <c r="G29" s="343"/>
      <c r="H29" s="379"/>
      <c r="I29" s="373"/>
      <c r="J29" s="374"/>
      <c r="K29" s="374"/>
      <c r="L29" s="380"/>
      <c r="M29" s="31"/>
      <c r="N29" s="31"/>
      <c r="O29" s="31"/>
      <c r="P29" s="375"/>
      <c r="Q29" s="375"/>
      <c r="R29" s="376"/>
      <c r="S29" s="377"/>
      <c r="T29" s="363"/>
    </row>
    <row r="30" spans="1:21" x14ac:dyDescent="0.35">
      <c r="A30" s="343"/>
      <c r="B30" s="344"/>
      <c r="C30" s="345"/>
      <c r="D30" s="343"/>
      <c r="E30" s="343"/>
      <c r="F30" s="343"/>
      <c r="G30" s="343"/>
      <c r="H30" s="379"/>
      <c r="I30" s="373"/>
      <c r="J30" s="374"/>
      <c r="K30" s="374"/>
      <c r="L30" s="380"/>
      <c r="M30" s="31"/>
      <c r="N30" s="31"/>
      <c r="O30" s="31"/>
      <c r="P30" s="375"/>
      <c r="Q30" s="375"/>
      <c r="R30" s="376"/>
      <c r="S30" s="377"/>
      <c r="T30" s="363"/>
    </row>
    <row r="31" spans="1:21" x14ac:dyDescent="0.35">
      <c r="A31" s="29"/>
      <c r="B31" s="74"/>
      <c r="C31" s="75"/>
      <c r="D31" s="29"/>
      <c r="E31" s="29"/>
      <c r="F31" s="29"/>
      <c r="G31" s="29"/>
      <c r="H31" s="379"/>
      <c r="I31" s="27"/>
      <c r="J31" s="349"/>
      <c r="K31" s="349"/>
      <c r="L31" s="380"/>
      <c r="M31" s="31"/>
      <c r="N31" s="31"/>
      <c r="O31" s="31"/>
      <c r="P31" s="359"/>
      <c r="Q31" s="359"/>
      <c r="R31" s="293"/>
      <c r="S31" s="362"/>
      <c r="T31" s="363"/>
    </row>
    <row r="32" spans="1:21" x14ac:dyDescent="0.35">
      <c r="A32" s="29"/>
      <c r="B32" s="74"/>
      <c r="C32" s="75"/>
      <c r="D32" s="29"/>
      <c r="E32" s="29"/>
      <c r="F32" s="29"/>
      <c r="G32" s="29"/>
      <c r="H32" s="379"/>
      <c r="I32" s="27"/>
      <c r="J32" s="349"/>
      <c r="K32" s="349"/>
      <c r="L32" s="380"/>
      <c r="M32" s="31"/>
      <c r="N32" s="31"/>
      <c r="O32" s="31"/>
      <c r="P32" s="359"/>
      <c r="Q32" s="359"/>
      <c r="R32" s="293"/>
      <c r="S32" s="362"/>
      <c r="T32" s="363"/>
    </row>
    <row r="33" spans="1:20" x14ac:dyDescent="0.35">
      <c r="A33" s="29"/>
      <c r="B33" s="74"/>
      <c r="C33" s="75"/>
      <c r="D33" s="29"/>
      <c r="E33" s="29"/>
      <c r="F33" s="29"/>
      <c r="G33" s="29"/>
      <c r="H33" s="379"/>
      <c r="I33" s="27"/>
      <c r="J33" s="349"/>
      <c r="K33" s="349"/>
      <c r="L33" s="380"/>
      <c r="M33" s="31"/>
      <c r="N33" s="31"/>
      <c r="O33" s="31"/>
      <c r="P33" s="359"/>
      <c r="Q33" s="359"/>
      <c r="R33" s="293"/>
      <c r="S33" s="362"/>
      <c r="T33" s="363"/>
    </row>
    <row r="34" spans="1:20" x14ac:dyDescent="0.35">
      <c r="A34" s="29"/>
      <c r="B34" s="74"/>
      <c r="C34" s="75"/>
      <c r="D34" s="29"/>
      <c r="E34" s="29"/>
      <c r="F34" s="29"/>
      <c r="G34" s="29"/>
      <c r="H34" s="379"/>
      <c r="I34" s="27"/>
      <c r="J34" s="349"/>
      <c r="K34" s="349"/>
      <c r="L34" s="380"/>
      <c r="M34" s="31"/>
      <c r="N34" s="31"/>
      <c r="O34" s="31"/>
      <c r="P34" s="359"/>
      <c r="Q34" s="359"/>
      <c r="R34" s="293"/>
      <c r="S34" s="362"/>
      <c r="T34" s="363"/>
    </row>
    <row r="35" spans="1:20" x14ac:dyDescent="0.35">
      <c r="A35" s="29"/>
      <c r="B35" s="74"/>
      <c r="C35" s="75"/>
      <c r="D35" s="29"/>
      <c r="E35" s="29"/>
      <c r="F35" s="29"/>
      <c r="G35" s="29"/>
      <c r="H35" s="379"/>
      <c r="I35" s="27"/>
      <c r="J35" s="349"/>
      <c r="K35" s="349"/>
      <c r="L35" s="380"/>
      <c r="M35" s="31"/>
      <c r="N35" s="31"/>
      <c r="O35" s="31"/>
      <c r="P35" s="359"/>
      <c r="Q35" s="359"/>
      <c r="R35" s="293"/>
      <c r="S35" s="362"/>
      <c r="T35" s="363"/>
    </row>
    <row r="36" spans="1:20" x14ac:dyDescent="0.35">
      <c r="A36" s="343"/>
      <c r="B36" s="344"/>
      <c r="C36" s="345"/>
      <c r="D36" s="343"/>
      <c r="E36" s="343"/>
      <c r="F36" s="343"/>
      <c r="G36" s="343"/>
      <c r="H36" s="379"/>
      <c r="I36" s="373"/>
      <c r="J36" s="374"/>
      <c r="K36" s="374"/>
      <c r="L36" s="380"/>
      <c r="M36" s="31"/>
      <c r="N36" s="31"/>
      <c r="O36" s="31"/>
      <c r="P36" s="375"/>
      <c r="Q36" s="375"/>
      <c r="R36" s="376"/>
      <c r="S36" s="377"/>
      <c r="T36" s="363"/>
    </row>
    <row r="37" spans="1:20" x14ac:dyDescent="0.35">
      <c r="A37" s="343"/>
      <c r="B37" s="344"/>
      <c r="C37" s="345"/>
      <c r="D37" s="343"/>
      <c r="E37" s="343"/>
      <c r="F37" s="343"/>
      <c r="G37" s="343"/>
      <c r="H37" s="379"/>
      <c r="I37" s="373"/>
      <c r="J37" s="374"/>
      <c r="K37" s="374"/>
      <c r="L37" s="380"/>
      <c r="M37" s="31"/>
      <c r="N37" s="31"/>
      <c r="O37" s="31"/>
      <c r="P37" s="375"/>
      <c r="Q37" s="375"/>
      <c r="R37" s="376"/>
      <c r="S37" s="377"/>
      <c r="T37" s="363"/>
    </row>
    <row r="38" spans="1:20" x14ac:dyDescent="0.35">
      <c r="A38" s="343"/>
      <c r="B38" s="344"/>
      <c r="C38" s="345"/>
      <c r="D38" s="343"/>
      <c r="E38" s="343"/>
      <c r="F38" s="343"/>
      <c r="G38" s="343"/>
      <c r="H38" s="379"/>
      <c r="I38" s="373"/>
      <c r="J38" s="374"/>
      <c r="K38" s="374"/>
      <c r="L38" s="380"/>
      <c r="M38" s="31"/>
      <c r="N38" s="31"/>
      <c r="O38" s="31"/>
      <c r="P38" s="375"/>
      <c r="Q38" s="375"/>
      <c r="R38" s="376"/>
      <c r="S38" s="377"/>
      <c r="T38" s="363"/>
    </row>
    <row r="39" spans="1:20" x14ac:dyDescent="0.35">
      <c r="A39" s="343"/>
      <c r="B39" s="344"/>
      <c r="C39" s="345"/>
      <c r="D39" s="343"/>
      <c r="E39" s="343"/>
      <c r="F39" s="343"/>
      <c r="G39" s="343"/>
      <c r="H39" s="379"/>
      <c r="I39" s="373"/>
      <c r="J39" s="374"/>
      <c r="K39" s="374"/>
      <c r="L39" s="380"/>
      <c r="M39" s="31"/>
      <c r="N39" s="31"/>
      <c r="O39" s="31"/>
      <c r="P39" s="375"/>
      <c r="Q39" s="375"/>
      <c r="R39" s="376"/>
      <c r="S39" s="377"/>
      <c r="T39" s="363"/>
    </row>
    <row r="40" spans="1:20" x14ac:dyDescent="0.35">
      <c r="A40" s="343"/>
      <c r="B40" s="344"/>
      <c r="C40" s="345"/>
      <c r="D40" s="343"/>
      <c r="E40" s="343"/>
      <c r="F40" s="343"/>
      <c r="G40" s="343"/>
      <c r="H40" s="379"/>
      <c r="I40" s="373"/>
      <c r="J40" s="374"/>
      <c r="K40" s="374"/>
      <c r="L40" s="380"/>
      <c r="M40" s="31"/>
      <c r="N40" s="31"/>
      <c r="O40" s="31"/>
      <c r="P40" s="375"/>
      <c r="Q40" s="375"/>
      <c r="R40" s="376"/>
      <c r="S40" s="377"/>
      <c r="T40" s="363"/>
    </row>
    <row r="41" spans="1:20" x14ac:dyDescent="0.35">
      <c r="A41" s="29"/>
      <c r="B41" s="74"/>
      <c r="C41" s="75"/>
      <c r="D41" s="29"/>
      <c r="E41" s="29"/>
      <c r="F41" s="29"/>
      <c r="G41" s="29"/>
      <c r="H41" s="379"/>
      <c r="I41" s="27"/>
      <c r="J41" s="349"/>
      <c r="K41" s="349"/>
      <c r="L41" s="380"/>
      <c r="M41" s="31"/>
      <c r="N41" s="31"/>
      <c r="O41" s="31"/>
      <c r="P41" s="359"/>
      <c r="Q41" s="359"/>
      <c r="R41" s="293"/>
      <c r="S41" s="362"/>
      <c r="T41" s="363"/>
    </row>
    <row r="42" spans="1:20" x14ac:dyDescent="0.35">
      <c r="A42" s="29"/>
      <c r="B42" s="74"/>
      <c r="C42" s="75"/>
      <c r="D42" s="29"/>
      <c r="E42" s="29"/>
      <c r="F42" s="29"/>
      <c r="G42" s="29"/>
      <c r="H42" s="379"/>
      <c r="I42" s="27"/>
      <c r="J42" s="349"/>
      <c r="K42" s="349"/>
      <c r="L42" s="380"/>
      <c r="M42" s="31"/>
      <c r="N42" s="31"/>
      <c r="O42" s="31"/>
      <c r="P42" s="359"/>
      <c r="Q42" s="359"/>
      <c r="R42" s="293"/>
      <c r="S42" s="362"/>
      <c r="T42" s="363"/>
    </row>
    <row r="43" spans="1:20" x14ac:dyDescent="0.35">
      <c r="A43" s="29"/>
      <c r="B43" s="74"/>
      <c r="C43" s="75"/>
      <c r="D43" s="29"/>
      <c r="E43" s="29"/>
      <c r="F43" s="29"/>
      <c r="G43" s="29"/>
      <c r="H43" s="379"/>
      <c r="I43" s="27"/>
      <c r="J43" s="349"/>
      <c r="K43" s="349"/>
      <c r="L43" s="380"/>
      <c r="M43" s="31"/>
      <c r="N43" s="31"/>
      <c r="O43" s="31"/>
      <c r="P43" s="359"/>
      <c r="Q43" s="359"/>
      <c r="R43" s="293"/>
      <c r="S43" s="362"/>
      <c r="T43" s="363"/>
    </row>
    <row r="44" spans="1:20" x14ac:dyDescent="0.35">
      <c r="A44" s="29"/>
      <c r="B44" s="74"/>
      <c r="C44" s="75"/>
      <c r="D44" s="29"/>
      <c r="E44" s="29"/>
      <c r="F44" s="29"/>
      <c r="G44" s="29"/>
      <c r="H44" s="379"/>
      <c r="I44" s="27"/>
      <c r="J44" s="349"/>
      <c r="K44" s="349"/>
      <c r="L44" s="380"/>
      <c r="M44" s="31"/>
      <c r="N44" s="31"/>
      <c r="O44" s="31"/>
      <c r="P44" s="359"/>
      <c r="Q44" s="359"/>
      <c r="R44" s="293"/>
      <c r="S44" s="362"/>
      <c r="T44" s="363"/>
    </row>
    <row r="45" spans="1:20" x14ac:dyDescent="0.35">
      <c r="A45" s="29"/>
      <c r="B45" s="74"/>
      <c r="C45" s="75"/>
      <c r="D45" s="29"/>
      <c r="E45" s="29"/>
      <c r="F45" s="29"/>
      <c r="G45" s="29"/>
      <c r="H45" s="379"/>
      <c r="I45" s="27"/>
      <c r="J45" s="349"/>
      <c r="K45" s="349"/>
      <c r="L45" s="380"/>
      <c r="M45" s="31"/>
      <c r="N45" s="31"/>
      <c r="O45" s="31"/>
      <c r="P45" s="359"/>
      <c r="Q45" s="359"/>
      <c r="R45" s="293"/>
      <c r="S45" s="362"/>
      <c r="T45" s="363"/>
    </row>
    <row r="46" spans="1:20" x14ac:dyDescent="0.35">
      <c r="A46" s="343"/>
      <c r="B46" s="344"/>
      <c r="C46" s="345"/>
      <c r="D46" s="343"/>
      <c r="E46" s="343"/>
      <c r="F46" s="343"/>
      <c r="G46" s="343"/>
      <c r="H46" s="379"/>
      <c r="I46" s="373"/>
      <c r="J46" s="374"/>
      <c r="K46" s="374"/>
      <c r="L46" s="380"/>
      <c r="M46" s="31"/>
      <c r="N46" s="31"/>
      <c r="O46" s="31"/>
      <c r="P46" s="375"/>
      <c r="Q46" s="375"/>
      <c r="R46" s="376"/>
      <c r="S46" s="377"/>
      <c r="T46" s="363"/>
    </row>
    <row r="47" spans="1:20" x14ac:dyDescent="0.35">
      <c r="A47" s="343"/>
      <c r="B47" s="344"/>
      <c r="C47" s="345"/>
      <c r="D47" s="343"/>
      <c r="E47" s="343"/>
      <c r="F47" s="343"/>
      <c r="G47" s="343"/>
      <c r="H47" s="379"/>
      <c r="I47" s="373"/>
      <c r="J47" s="374"/>
      <c r="K47" s="374"/>
      <c r="L47" s="380"/>
      <c r="M47" s="31"/>
      <c r="N47" s="31"/>
      <c r="O47" s="31"/>
      <c r="P47" s="375"/>
      <c r="Q47" s="375"/>
      <c r="R47" s="376"/>
      <c r="S47" s="377"/>
      <c r="T47" s="363"/>
    </row>
    <row r="48" spans="1:20" x14ac:dyDescent="0.35">
      <c r="A48" s="343"/>
      <c r="B48" s="344"/>
      <c r="C48" s="345"/>
      <c r="D48" s="343"/>
      <c r="E48" s="343"/>
      <c r="F48" s="343"/>
      <c r="G48" s="343"/>
      <c r="H48" s="379"/>
      <c r="I48" s="373"/>
      <c r="J48" s="374"/>
      <c r="K48" s="374"/>
      <c r="L48" s="380"/>
      <c r="M48" s="31"/>
      <c r="N48" s="31"/>
      <c r="O48" s="31"/>
      <c r="P48" s="375"/>
      <c r="Q48" s="375"/>
      <c r="R48" s="376"/>
      <c r="S48" s="377"/>
      <c r="T48" s="363"/>
    </row>
    <row r="49" spans="1:20" x14ac:dyDescent="0.35">
      <c r="A49" s="343"/>
      <c r="B49" s="344"/>
      <c r="C49" s="345"/>
      <c r="D49" s="343"/>
      <c r="E49" s="343"/>
      <c r="F49" s="343"/>
      <c r="G49" s="343"/>
      <c r="H49" s="379"/>
      <c r="I49" s="373"/>
      <c r="J49" s="374"/>
      <c r="K49" s="374"/>
      <c r="L49" s="380"/>
      <c r="M49" s="31"/>
      <c r="N49" s="31"/>
      <c r="O49" s="31"/>
      <c r="P49" s="375"/>
      <c r="Q49" s="375"/>
      <c r="R49" s="376"/>
      <c r="S49" s="377"/>
      <c r="T49" s="363"/>
    </row>
    <row r="50" spans="1:20" x14ac:dyDescent="0.35">
      <c r="A50" s="343"/>
      <c r="B50" s="344"/>
      <c r="C50" s="345"/>
      <c r="D50" s="343"/>
      <c r="E50" s="343"/>
      <c r="F50" s="343"/>
      <c r="G50" s="343"/>
      <c r="H50" s="379"/>
      <c r="I50" s="373"/>
      <c r="J50" s="374"/>
      <c r="K50" s="374"/>
      <c r="L50" s="380"/>
      <c r="M50" s="31"/>
      <c r="N50" s="31"/>
      <c r="O50" s="31"/>
      <c r="P50" s="375"/>
      <c r="Q50" s="375"/>
      <c r="R50" s="376"/>
      <c r="S50" s="377"/>
      <c r="T50" s="363"/>
    </row>
    <row r="51" spans="1:20" x14ac:dyDescent="0.35">
      <c r="A51" s="29"/>
      <c r="B51" s="74"/>
      <c r="C51" s="75"/>
      <c r="D51" s="29"/>
      <c r="E51" s="29"/>
      <c r="F51" s="29"/>
      <c r="G51" s="29"/>
      <c r="H51" s="379"/>
      <c r="I51" s="27"/>
      <c r="J51" s="349"/>
      <c r="K51" s="349"/>
      <c r="L51" s="380"/>
      <c r="M51" s="31"/>
      <c r="N51" s="31"/>
      <c r="O51" s="31"/>
      <c r="P51" s="359"/>
      <c r="Q51" s="359"/>
      <c r="R51" s="293"/>
      <c r="S51" s="362"/>
      <c r="T51" s="363"/>
    </row>
    <row r="52" spans="1:20" x14ac:dyDescent="0.35">
      <c r="A52" s="29"/>
      <c r="B52" s="74"/>
      <c r="C52" s="75"/>
      <c r="D52" s="29"/>
      <c r="E52" s="29"/>
      <c r="F52" s="29"/>
      <c r="G52" s="29"/>
      <c r="H52" s="379"/>
      <c r="I52" s="27"/>
      <c r="J52" s="349"/>
      <c r="K52" s="349"/>
      <c r="L52" s="380"/>
      <c r="M52" s="31"/>
      <c r="N52" s="31"/>
      <c r="O52" s="31"/>
      <c r="P52" s="359"/>
      <c r="Q52" s="359"/>
      <c r="R52" s="293"/>
      <c r="S52" s="362"/>
      <c r="T52" s="363"/>
    </row>
    <row r="53" spans="1:20" x14ac:dyDescent="0.35">
      <c r="A53" s="29"/>
      <c r="B53" s="74"/>
      <c r="C53" s="75"/>
      <c r="D53" s="29"/>
      <c r="E53" s="29"/>
      <c r="F53" s="29"/>
      <c r="G53" s="29"/>
      <c r="H53" s="379"/>
      <c r="I53" s="27"/>
      <c r="J53" s="349"/>
      <c r="K53" s="349"/>
      <c r="L53" s="380"/>
      <c r="M53" s="31"/>
      <c r="N53" s="31"/>
      <c r="O53" s="31"/>
      <c r="P53" s="359"/>
      <c r="Q53" s="359"/>
      <c r="R53" s="293"/>
      <c r="S53" s="362"/>
      <c r="T53" s="363"/>
    </row>
    <row r="54" spans="1:20" x14ac:dyDescent="0.35">
      <c r="A54" s="29"/>
      <c r="B54" s="74"/>
      <c r="C54" s="75"/>
      <c r="D54" s="29"/>
      <c r="E54" s="29"/>
      <c r="F54" s="29"/>
      <c r="G54" s="29"/>
      <c r="H54" s="379"/>
      <c r="I54" s="27"/>
      <c r="J54" s="349"/>
      <c r="K54" s="349"/>
      <c r="L54" s="380"/>
      <c r="M54" s="31"/>
      <c r="N54" s="31"/>
      <c r="O54" s="31"/>
      <c r="P54" s="359"/>
      <c r="Q54" s="359"/>
      <c r="R54" s="293"/>
      <c r="S54" s="362"/>
      <c r="T54" s="363"/>
    </row>
    <row r="55" spans="1:20" x14ac:dyDescent="0.35">
      <c r="A55" s="29"/>
      <c r="B55" s="74"/>
      <c r="C55" s="75"/>
      <c r="D55" s="29"/>
      <c r="E55" s="29"/>
      <c r="F55" s="29"/>
      <c r="G55" s="29"/>
      <c r="H55" s="379"/>
      <c r="I55" s="27"/>
      <c r="J55" s="349"/>
      <c r="K55" s="349"/>
      <c r="L55" s="380"/>
      <c r="M55" s="31"/>
      <c r="N55" s="31"/>
      <c r="O55" s="31"/>
      <c r="P55" s="359"/>
      <c r="Q55" s="359"/>
      <c r="R55" s="293"/>
      <c r="S55" s="362"/>
      <c r="T55" s="363"/>
    </row>
    <row r="56" spans="1:20" x14ac:dyDescent="0.35">
      <c r="A56" s="343"/>
      <c r="B56" s="344"/>
      <c r="C56" s="345"/>
      <c r="D56" s="343"/>
      <c r="E56" s="343"/>
      <c r="F56" s="343"/>
      <c r="G56" s="343"/>
      <c r="H56" s="379"/>
      <c r="I56" s="373"/>
      <c r="J56" s="374"/>
      <c r="K56" s="374"/>
      <c r="L56" s="380"/>
      <c r="M56" s="31"/>
      <c r="N56" s="31"/>
      <c r="O56" s="31"/>
      <c r="P56" s="375"/>
      <c r="Q56" s="375"/>
      <c r="R56" s="376"/>
      <c r="S56" s="377"/>
      <c r="T56" s="363"/>
    </row>
    <row r="57" spans="1:20" x14ac:dyDescent="0.35">
      <c r="A57" s="343"/>
      <c r="B57" s="344"/>
      <c r="C57" s="345"/>
      <c r="D57" s="343"/>
      <c r="E57" s="343"/>
      <c r="F57" s="343"/>
      <c r="G57" s="343"/>
      <c r="H57" s="379"/>
      <c r="I57" s="373"/>
      <c r="J57" s="374"/>
      <c r="K57" s="374"/>
      <c r="L57" s="380"/>
      <c r="M57" s="31"/>
      <c r="N57" s="31"/>
      <c r="O57" s="31"/>
      <c r="P57" s="375"/>
      <c r="Q57" s="375"/>
      <c r="R57" s="376"/>
      <c r="S57" s="377"/>
      <c r="T57" s="363"/>
    </row>
    <row r="58" spans="1:20" x14ac:dyDescent="0.35">
      <c r="A58" s="343"/>
      <c r="B58" s="344"/>
      <c r="C58" s="345"/>
      <c r="D58" s="343"/>
      <c r="E58" s="343"/>
      <c r="F58" s="343"/>
      <c r="G58" s="343"/>
      <c r="H58" s="379"/>
      <c r="I58" s="373"/>
      <c r="J58" s="374"/>
      <c r="K58" s="374"/>
      <c r="L58" s="380"/>
      <c r="M58" s="31"/>
      <c r="N58" s="31"/>
      <c r="O58" s="31"/>
      <c r="P58" s="375"/>
      <c r="Q58" s="375"/>
      <c r="R58" s="376"/>
      <c r="S58" s="377"/>
      <c r="T58" s="363"/>
    </row>
    <row r="59" spans="1:20" x14ac:dyDescent="0.35">
      <c r="A59" s="343"/>
      <c r="B59" s="344"/>
      <c r="C59" s="345"/>
      <c r="D59" s="343"/>
      <c r="E59" s="343"/>
      <c r="F59" s="343"/>
      <c r="G59" s="343"/>
      <c r="H59" s="379"/>
      <c r="I59" s="373"/>
      <c r="J59" s="374"/>
      <c r="K59" s="374"/>
      <c r="L59" s="380"/>
      <c r="M59" s="31"/>
      <c r="N59" s="31"/>
      <c r="O59" s="31"/>
      <c r="P59" s="375"/>
      <c r="Q59" s="375"/>
      <c r="R59" s="376"/>
      <c r="S59" s="377"/>
      <c r="T59" s="363"/>
    </row>
    <row r="60" spans="1:20" x14ac:dyDescent="0.35">
      <c r="A60" s="343"/>
      <c r="B60" s="344"/>
      <c r="C60" s="345"/>
      <c r="D60" s="343"/>
      <c r="E60" s="343"/>
      <c r="F60" s="343"/>
      <c r="G60" s="343"/>
      <c r="H60" s="379"/>
      <c r="I60" s="373"/>
      <c r="J60" s="374"/>
      <c r="K60" s="374"/>
      <c r="L60" s="380"/>
      <c r="M60" s="31"/>
      <c r="N60" s="31"/>
      <c r="O60" s="31"/>
      <c r="P60" s="375"/>
      <c r="Q60" s="375"/>
      <c r="R60" s="376"/>
      <c r="S60" s="377"/>
      <c r="T60" s="363"/>
    </row>
    <row r="61" spans="1:20" x14ac:dyDescent="0.35">
      <c r="A61" s="29"/>
      <c r="B61" s="74"/>
      <c r="C61" s="75"/>
      <c r="D61" s="29"/>
      <c r="E61" s="29"/>
      <c r="F61" s="29"/>
      <c r="G61" s="29"/>
      <c r="H61" s="379"/>
      <c r="I61" s="27"/>
      <c r="J61" s="349"/>
      <c r="K61" s="349"/>
      <c r="L61" s="380"/>
      <c r="M61" s="31"/>
      <c r="N61" s="31"/>
      <c r="O61" s="31"/>
      <c r="P61" s="359"/>
      <c r="Q61" s="359"/>
      <c r="R61" s="293"/>
      <c r="S61" s="362"/>
      <c r="T61" s="363"/>
    </row>
    <row r="62" spans="1:20" x14ac:dyDescent="0.35">
      <c r="A62" s="29"/>
      <c r="B62" s="74"/>
      <c r="C62" s="75"/>
      <c r="D62" s="29"/>
      <c r="E62" s="29"/>
      <c r="F62" s="29"/>
      <c r="G62" s="29"/>
      <c r="H62" s="379"/>
      <c r="I62" s="27"/>
      <c r="J62" s="349"/>
      <c r="K62" s="349"/>
      <c r="L62" s="380"/>
      <c r="M62" s="31"/>
      <c r="N62" s="31"/>
      <c r="O62" s="31"/>
      <c r="P62" s="359"/>
      <c r="Q62" s="359"/>
      <c r="R62" s="293"/>
      <c r="S62" s="362"/>
      <c r="T62" s="363"/>
    </row>
    <row r="63" spans="1:20" x14ac:dyDescent="0.35">
      <c r="A63" s="29"/>
      <c r="B63" s="74"/>
      <c r="C63" s="75"/>
      <c r="D63" s="29"/>
      <c r="E63" s="29"/>
      <c r="F63" s="29"/>
      <c r="G63" s="29"/>
      <c r="H63" s="379"/>
      <c r="I63" s="27"/>
      <c r="J63" s="349"/>
      <c r="K63" s="349"/>
      <c r="L63" s="380"/>
      <c r="M63" s="31"/>
      <c r="N63" s="31"/>
      <c r="O63" s="31"/>
      <c r="P63" s="359"/>
      <c r="Q63" s="359"/>
      <c r="R63" s="293"/>
      <c r="S63" s="362"/>
      <c r="T63" s="363"/>
    </row>
    <row r="64" spans="1:20" x14ac:dyDescent="0.35">
      <c r="A64" s="29"/>
      <c r="B64" s="74"/>
      <c r="C64" s="75"/>
      <c r="D64" s="29"/>
      <c r="E64" s="29"/>
      <c r="F64" s="29"/>
      <c r="G64" s="29"/>
      <c r="H64" s="379"/>
      <c r="I64" s="27"/>
      <c r="J64" s="349"/>
      <c r="K64" s="349"/>
      <c r="L64" s="380"/>
      <c r="M64" s="31"/>
      <c r="N64" s="31"/>
      <c r="O64" s="31"/>
      <c r="P64" s="359"/>
      <c r="Q64" s="359"/>
      <c r="R64" s="293"/>
      <c r="S64" s="362"/>
      <c r="T64" s="363"/>
    </row>
    <row r="65" spans="1:20" x14ac:dyDescent="0.35">
      <c r="A65" s="29"/>
      <c r="B65" s="74"/>
      <c r="C65" s="75"/>
      <c r="D65" s="29"/>
      <c r="E65" s="29"/>
      <c r="F65" s="29"/>
      <c r="G65" s="29"/>
      <c r="H65" s="379"/>
      <c r="I65" s="27"/>
      <c r="J65" s="349"/>
      <c r="K65" s="349"/>
      <c r="L65" s="380"/>
      <c r="M65" s="31"/>
      <c r="N65" s="31"/>
      <c r="O65" s="31"/>
      <c r="P65" s="359"/>
      <c r="Q65" s="359"/>
      <c r="R65" s="293"/>
      <c r="S65" s="362"/>
      <c r="T65" s="363"/>
    </row>
    <row r="66" spans="1:20" x14ac:dyDescent="0.35">
      <c r="A66" s="343"/>
      <c r="B66" s="344"/>
      <c r="C66" s="345"/>
      <c r="D66" s="343"/>
      <c r="E66" s="343"/>
      <c r="F66" s="343"/>
      <c r="G66" s="343"/>
      <c r="H66" s="379"/>
      <c r="I66" s="373"/>
      <c r="J66" s="374"/>
      <c r="K66" s="374"/>
      <c r="L66" s="380"/>
      <c r="M66" s="31"/>
      <c r="N66" s="31"/>
      <c r="O66" s="31"/>
      <c r="P66" s="375"/>
      <c r="Q66" s="375"/>
      <c r="R66" s="376"/>
      <c r="S66" s="377"/>
      <c r="T66" s="363"/>
    </row>
    <row r="67" spans="1:20" x14ac:dyDescent="0.35">
      <c r="A67" s="343"/>
      <c r="B67" s="344"/>
      <c r="C67" s="345"/>
      <c r="D67" s="343"/>
      <c r="E67" s="343"/>
      <c r="F67" s="343"/>
      <c r="G67" s="343"/>
      <c r="H67" s="379"/>
      <c r="I67" s="373"/>
      <c r="J67" s="374"/>
      <c r="K67" s="374"/>
      <c r="L67" s="380"/>
      <c r="M67" s="31"/>
      <c r="N67" s="31"/>
      <c r="O67" s="31"/>
      <c r="P67" s="375"/>
      <c r="Q67" s="375"/>
      <c r="R67" s="376"/>
      <c r="S67" s="377"/>
      <c r="T67" s="363"/>
    </row>
    <row r="68" spans="1:20" x14ac:dyDescent="0.35">
      <c r="A68" s="343"/>
      <c r="B68" s="344"/>
      <c r="C68" s="345"/>
      <c r="D68" s="343"/>
      <c r="E68" s="343"/>
      <c r="F68" s="343"/>
      <c r="G68" s="343"/>
      <c r="H68" s="379"/>
      <c r="I68" s="373"/>
      <c r="J68" s="374"/>
      <c r="K68" s="374"/>
      <c r="L68" s="380"/>
      <c r="M68" s="31"/>
      <c r="N68" s="31"/>
      <c r="O68" s="31"/>
      <c r="P68" s="375"/>
      <c r="Q68" s="375"/>
      <c r="R68" s="376"/>
      <c r="S68" s="377"/>
      <c r="T68" s="363"/>
    </row>
    <row r="69" spans="1:20" x14ac:dyDescent="0.35">
      <c r="A69" s="343"/>
      <c r="B69" s="344"/>
      <c r="C69" s="345"/>
      <c r="D69" s="343"/>
      <c r="E69" s="343"/>
      <c r="F69" s="343"/>
      <c r="G69" s="343"/>
      <c r="H69" s="379"/>
      <c r="I69" s="373"/>
      <c r="J69" s="374"/>
      <c r="K69" s="374"/>
      <c r="L69" s="380"/>
      <c r="M69" s="31"/>
      <c r="N69" s="31"/>
      <c r="O69" s="31"/>
      <c r="P69" s="375"/>
      <c r="Q69" s="375"/>
      <c r="R69" s="376"/>
      <c r="S69" s="377"/>
      <c r="T69" s="363"/>
    </row>
    <row r="70" spans="1:20" x14ac:dyDescent="0.35">
      <c r="A70" s="343"/>
      <c r="B70" s="344"/>
      <c r="C70" s="345"/>
      <c r="D70" s="343"/>
      <c r="E70" s="343"/>
      <c r="F70" s="343"/>
      <c r="G70" s="343"/>
      <c r="H70" s="379"/>
      <c r="I70" s="373"/>
      <c r="J70" s="374"/>
      <c r="K70" s="374"/>
      <c r="L70" s="380"/>
      <c r="M70" s="31"/>
      <c r="N70" s="31"/>
      <c r="O70" s="31"/>
      <c r="P70" s="375"/>
      <c r="Q70" s="375"/>
      <c r="R70" s="376"/>
      <c r="S70" s="377"/>
      <c r="T70" s="363"/>
    </row>
    <row r="71" spans="1:20" x14ac:dyDescent="0.35">
      <c r="A71" s="29"/>
      <c r="B71" s="74"/>
      <c r="C71" s="75"/>
      <c r="D71" s="29"/>
      <c r="E71" s="29"/>
      <c r="F71" s="29"/>
      <c r="G71" s="29"/>
      <c r="H71" s="379"/>
      <c r="I71" s="27"/>
      <c r="J71" s="349"/>
      <c r="K71" s="349"/>
      <c r="L71" s="380"/>
      <c r="M71" s="31"/>
      <c r="N71" s="31"/>
      <c r="O71" s="31"/>
      <c r="P71" s="359"/>
      <c r="Q71" s="359"/>
      <c r="R71" s="293"/>
      <c r="S71" s="362"/>
      <c r="T71" s="363"/>
    </row>
    <row r="72" spans="1:20" x14ac:dyDescent="0.35">
      <c r="A72" s="29"/>
      <c r="B72" s="74"/>
      <c r="C72" s="75"/>
      <c r="D72" s="29"/>
      <c r="E72" s="29"/>
      <c r="F72" s="29"/>
      <c r="G72" s="29"/>
      <c r="H72" s="379"/>
      <c r="I72" s="27"/>
      <c r="J72" s="349"/>
      <c r="K72" s="349"/>
      <c r="L72" s="380"/>
      <c r="M72" s="31"/>
      <c r="N72" s="31"/>
      <c r="O72" s="31"/>
      <c r="P72" s="359"/>
      <c r="Q72" s="359"/>
      <c r="R72" s="293"/>
      <c r="S72" s="362"/>
      <c r="T72" s="363"/>
    </row>
    <row r="73" spans="1:20" x14ac:dyDescent="0.35">
      <c r="A73" s="29"/>
      <c r="B73" s="74"/>
      <c r="C73" s="75"/>
      <c r="D73" s="29"/>
      <c r="E73" s="29"/>
      <c r="F73" s="29"/>
      <c r="G73" s="29"/>
      <c r="H73" s="379"/>
      <c r="I73" s="27"/>
      <c r="J73" s="349"/>
      <c r="K73" s="349"/>
      <c r="L73" s="380"/>
      <c r="M73" s="31"/>
      <c r="N73" s="31"/>
      <c r="O73" s="31"/>
      <c r="P73" s="359"/>
      <c r="Q73" s="359"/>
      <c r="R73" s="293"/>
      <c r="S73" s="362"/>
      <c r="T73" s="363"/>
    </row>
    <row r="74" spans="1:20" x14ac:dyDescent="0.35">
      <c r="A74" s="29"/>
      <c r="B74" s="74"/>
      <c r="C74" s="75"/>
      <c r="D74" s="29"/>
      <c r="E74" s="29"/>
      <c r="F74" s="29"/>
      <c r="G74" s="29"/>
      <c r="H74" s="379"/>
      <c r="I74" s="27"/>
      <c r="J74" s="349"/>
      <c r="K74" s="349"/>
      <c r="L74" s="380"/>
      <c r="M74" s="31"/>
      <c r="N74" s="31"/>
      <c r="O74" s="31"/>
      <c r="P74" s="359"/>
      <c r="Q74" s="359"/>
      <c r="R74" s="293"/>
      <c r="S74" s="362"/>
      <c r="T74" s="363"/>
    </row>
    <row r="75" spans="1:20" x14ac:dyDescent="0.35">
      <c r="A75" s="29"/>
      <c r="B75" s="74"/>
      <c r="C75" s="75"/>
      <c r="D75" s="29"/>
      <c r="E75" s="29"/>
      <c r="F75" s="29"/>
      <c r="G75" s="29"/>
      <c r="H75" s="379"/>
      <c r="I75" s="27"/>
      <c r="J75" s="349"/>
      <c r="K75" s="349"/>
      <c r="L75" s="380"/>
      <c r="M75" s="31"/>
      <c r="N75" s="31"/>
      <c r="O75" s="31"/>
      <c r="P75" s="359"/>
      <c r="Q75" s="359"/>
      <c r="R75" s="293"/>
      <c r="S75" s="362"/>
      <c r="T75" s="363"/>
    </row>
    <row r="76" spans="1:20" x14ac:dyDescent="0.35">
      <c r="A76" s="343"/>
      <c r="B76" s="344"/>
      <c r="C76" s="345"/>
      <c r="D76" s="343"/>
      <c r="E76" s="343"/>
      <c r="F76" s="343"/>
      <c r="G76" s="343"/>
      <c r="H76" s="379"/>
      <c r="I76" s="373"/>
      <c r="J76" s="374"/>
      <c r="K76" s="374"/>
      <c r="L76" s="380"/>
      <c r="M76" s="31"/>
      <c r="N76" s="31"/>
      <c r="O76" s="31"/>
      <c r="P76" s="375"/>
      <c r="Q76" s="375"/>
      <c r="R76" s="376"/>
      <c r="S76" s="377"/>
      <c r="T76" s="363"/>
    </row>
    <row r="77" spans="1:20" x14ac:dyDescent="0.35">
      <c r="A77" s="343"/>
      <c r="B77" s="344"/>
      <c r="C77" s="345"/>
      <c r="D77" s="343"/>
      <c r="E77" s="343"/>
      <c r="F77" s="343"/>
      <c r="G77" s="343"/>
      <c r="H77" s="379"/>
      <c r="I77" s="373"/>
      <c r="J77" s="374"/>
      <c r="K77" s="374"/>
      <c r="L77" s="380"/>
      <c r="M77" s="31"/>
      <c r="N77" s="31"/>
      <c r="O77" s="31"/>
      <c r="P77" s="375"/>
      <c r="Q77" s="375"/>
      <c r="R77" s="376"/>
      <c r="S77" s="377"/>
      <c r="T77" s="363"/>
    </row>
    <row r="78" spans="1:20" x14ac:dyDescent="0.35">
      <c r="A78" s="343"/>
      <c r="B78" s="344"/>
      <c r="C78" s="345"/>
      <c r="D78" s="343"/>
      <c r="E78" s="343"/>
      <c r="F78" s="343"/>
      <c r="G78" s="343"/>
      <c r="H78" s="379"/>
      <c r="I78" s="373"/>
      <c r="J78" s="374"/>
      <c r="K78" s="374"/>
      <c r="L78" s="380"/>
      <c r="M78" s="31"/>
      <c r="N78" s="31"/>
      <c r="O78" s="31"/>
      <c r="P78" s="375"/>
      <c r="Q78" s="375"/>
      <c r="R78" s="376"/>
      <c r="S78" s="377"/>
      <c r="T78" s="363"/>
    </row>
    <row r="79" spans="1:20" x14ac:dyDescent="0.35">
      <c r="A79" s="343"/>
      <c r="B79" s="344"/>
      <c r="C79" s="345"/>
      <c r="D79" s="343"/>
      <c r="E79" s="343"/>
      <c r="F79" s="343"/>
      <c r="G79" s="343"/>
      <c r="H79" s="379"/>
      <c r="I79" s="373"/>
      <c r="J79" s="374"/>
      <c r="K79" s="374"/>
      <c r="L79" s="380"/>
      <c r="M79" s="31"/>
      <c r="N79" s="31"/>
      <c r="O79" s="31"/>
      <c r="P79" s="375"/>
      <c r="Q79" s="375"/>
      <c r="R79" s="376"/>
      <c r="S79" s="377"/>
      <c r="T79" s="363"/>
    </row>
    <row r="80" spans="1:20" x14ac:dyDescent="0.35">
      <c r="A80" s="343"/>
      <c r="B80" s="344"/>
      <c r="C80" s="345"/>
      <c r="D80" s="343"/>
      <c r="E80" s="343"/>
      <c r="F80" s="343"/>
      <c r="G80" s="343"/>
      <c r="H80" s="379"/>
      <c r="I80" s="373"/>
      <c r="J80" s="374"/>
      <c r="K80" s="374"/>
      <c r="L80" s="380"/>
      <c r="M80" s="31"/>
      <c r="N80" s="31"/>
      <c r="O80" s="31"/>
      <c r="P80" s="375"/>
      <c r="Q80" s="375"/>
      <c r="R80" s="376"/>
      <c r="S80" s="377"/>
      <c r="T80" s="363"/>
    </row>
    <row r="81" spans="1:20" x14ac:dyDescent="0.35">
      <c r="A81" s="29"/>
      <c r="B81" s="74"/>
      <c r="C81" s="75"/>
      <c r="D81" s="29"/>
      <c r="E81" s="29"/>
      <c r="F81" s="29"/>
      <c r="G81" s="29"/>
      <c r="H81" s="379"/>
      <c r="I81" s="27"/>
      <c r="J81" s="349"/>
      <c r="K81" s="349"/>
      <c r="L81" s="380"/>
      <c r="M81" s="31"/>
      <c r="N81" s="31"/>
      <c r="O81" s="31"/>
      <c r="P81" s="359"/>
      <c r="Q81" s="359"/>
      <c r="R81" s="293"/>
      <c r="S81" s="362"/>
      <c r="T81" s="363"/>
    </row>
    <row r="82" spans="1:20" x14ac:dyDescent="0.35">
      <c r="A82" s="29"/>
      <c r="B82" s="74"/>
      <c r="C82" s="75"/>
      <c r="D82" s="29"/>
      <c r="E82" s="29"/>
      <c r="F82" s="29"/>
      <c r="G82" s="29"/>
      <c r="H82" s="379"/>
      <c r="I82" s="27"/>
      <c r="J82" s="349"/>
      <c r="K82" s="349"/>
      <c r="L82" s="380"/>
      <c r="M82" s="31"/>
      <c r="N82" s="31"/>
      <c r="O82" s="31"/>
      <c r="P82" s="359"/>
      <c r="Q82" s="359"/>
      <c r="R82" s="293"/>
      <c r="S82" s="362"/>
      <c r="T82" s="363"/>
    </row>
    <row r="83" spans="1:20" x14ac:dyDescent="0.35">
      <c r="A83" s="29"/>
      <c r="B83" s="74"/>
      <c r="C83" s="75"/>
      <c r="D83" s="29"/>
      <c r="E83" s="29"/>
      <c r="F83" s="29"/>
      <c r="G83" s="29"/>
      <c r="H83" s="379"/>
      <c r="I83" s="27"/>
      <c r="J83" s="349"/>
      <c r="K83" s="349"/>
      <c r="L83" s="380"/>
      <c r="M83" s="31"/>
      <c r="N83" s="31"/>
      <c r="O83" s="31"/>
      <c r="P83" s="359"/>
      <c r="Q83" s="359"/>
      <c r="R83" s="293"/>
      <c r="S83" s="362"/>
      <c r="T83" s="363"/>
    </row>
    <row r="84" spans="1:20" x14ac:dyDescent="0.35">
      <c r="A84" s="29"/>
      <c r="B84" s="74"/>
      <c r="C84" s="75"/>
      <c r="D84" s="29"/>
      <c r="E84" s="29"/>
      <c r="F84" s="29"/>
      <c r="G84" s="29"/>
      <c r="H84" s="379"/>
      <c r="I84" s="27"/>
      <c r="J84" s="349"/>
      <c r="K84" s="349"/>
      <c r="L84" s="380"/>
      <c r="M84" s="31"/>
      <c r="N84" s="31"/>
      <c r="O84" s="31"/>
      <c r="P84" s="359"/>
      <c r="Q84" s="359"/>
      <c r="R84" s="293"/>
      <c r="S84" s="362"/>
      <c r="T84" s="363"/>
    </row>
    <row r="85" spans="1:20" x14ac:dyDescent="0.35">
      <c r="A85" s="29"/>
      <c r="B85" s="74"/>
      <c r="C85" s="75"/>
      <c r="D85" s="29"/>
      <c r="E85" s="29"/>
      <c r="F85" s="29"/>
      <c r="G85" s="29"/>
      <c r="H85" s="379"/>
      <c r="I85" s="27"/>
      <c r="J85" s="349"/>
      <c r="K85" s="349"/>
      <c r="L85" s="380"/>
      <c r="M85" s="31"/>
      <c r="N85" s="31"/>
      <c r="O85" s="31"/>
      <c r="P85" s="359"/>
      <c r="Q85" s="359"/>
      <c r="R85" s="293"/>
      <c r="S85" s="362"/>
      <c r="T85" s="363"/>
    </row>
    <row r="86" spans="1:20" x14ac:dyDescent="0.35">
      <c r="A86" s="343"/>
      <c r="B86" s="344"/>
      <c r="C86" s="345"/>
      <c r="D86" s="343"/>
      <c r="E86" s="343"/>
      <c r="F86" s="343"/>
      <c r="G86" s="343"/>
      <c r="H86" s="379"/>
      <c r="I86" s="373"/>
      <c r="J86" s="374"/>
      <c r="K86" s="374"/>
      <c r="L86" s="380"/>
      <c r="M86" s="31"/>
      <c r="N86" s="31"/>
      <c r="O86" s="31"/>
      <c r="P86" s="375"/>
      <c r="Q86" s="375"/>
      <c r="R86" s="376"/>
      <c r="S86" s="377"/>
      <c r="T86" s="363"/>
    </row>
    <row r="87" spans="1:20" x14ac:dyDescent="0.35">
      <c r="A87" s="343"/>
      <c r="B87" s="344"/>
      <c r="C87" s="345"/>
      <c r="D87" s="343"/>
      <c r="E87" s="343"/>
      <c r="F87" s="343"/>
      <c r="G87" s="343"/>
      <c r="H87" s="379"/>
      <c r="I87" s="373"/>
      <c r="J87" s="374"/>
      <c r="K87" s="374"/>
      <c r="L87" s="380"/>
      <c r="M87" s="31"/>
      <c r="N87" s="31"/>
      <c r="O87" s="31"/>
      <c r="P87" s="375"/>
      <c r="Q87" s="375"/>
      <c r="R87" s="376"/>
      <c r="S87" s="377"/>
      <c r="T87" s="363"/>
    </row>
    <row r="88" spans="1:20" x14ac:dyDescent="0.35">
      <c r="A88" s="343"/>
      <c r="B88" s="344"/>
      <c r="C88" s="345"/>
      <c r="D88" s="343"/>
      <c r="E88" s="343"/>
      <c r="F88" s="343"/>
      <c r="G88" s="343"/>
      <c r="H88" s="379"/>
      <c r="I88" s="373"/>
      <c r="J88" s="374"/>
      <c r="K88" s="374"/>
      <c r="L88" s="380"/>
      <c r="M88" s="31"/>
      <c r="N88" s="31"/>
      <c r="O88" s="31"/>
      <c r="P88" s="375"/>
      <c r="Q88" s="375"/>
      <c r="R88" s="376"/>
      <c r="S88" s="377"/>
      <c r="T88" s="363"/>
    </row>
    <row r="89" spans="1:20" x14ac:dyDescent="0.35">
      <c r="A89" s="343"/>
      <c r="B89" s="344"/>
      <c r="C89" s="345"/>
      <c r="D89" s="343"/>
      <c r="E89" s="343"/>
      <c r="F89" s="343"/>
      <c r="G89" s="343"/>
      <c r="H89" s="379"/>
      <c r="I89" s="373"/>
      <c r="J89" s="374"/>
      <c r="K89" s="374"/>
      <c r="L89" s="380"/>
      <c r="M89" s="31"/>
      <c r="N89" s="31"/>
      <c r="O89" s="31"/>
      <c r="P89" s="375"/>
      <c r="Q89" s="375"/>
      <c r="R89" s="376"/>
      <c r="S89" s="377"/>
      <c r="T89" s="363"/>
    </row>
    <row r="90" spans="1:20" x14ac:dyDescent="0.35">
      <c r="A90" s="343"/>
      <c r="B90" s="344"/>
      <c r="C90" s="345"/>
      <c r="D90" s="343"/>
      <c r="E90" s="343"/>
      <c r="F90" s="343"/>
      <c r="G90" s="343"/>
      <c r="H90" s="379"/>
      <c r="I90" s="373"/>
      <c r="J90" s="374"/>
      <c r="K90" s="374"/>
      <c r="L90" s="380"/>
      <c r="M90" s="31"/>
      <c r="N90" s="31"/>
      <c r="O90" s="31"/>
      <c r="P90" s="375"/>
      <c r="Q90" s="375"/>
      <c r="R90" s="376"/>
      <c r="S90" s="377"/>
      <c r="T90" s="363"/>
    </row>
    <row r="91" spans="1:20" x14ac:dyDescent="0.35">
      <c r="A91" s="29"/>
      <c r="B91" s="74"/>
      <c r="C91" s="75"/>
      <c r="D91" s="29"/>
      <c r="E91" s="29"/>
      <c r="F91" s="29"/>
      <c r="G91" s="29"/>
      <c r="H91" s="379"/>
      <c r="I91" s="27"/>
      <c r="J91" s="349"/>
      <c r="K91" s="349"/>
      <c r="L91" s="380"/>
      <c r="M91" s="31"/>
      <c r="N91" s="31"/>
      <c r="O91" s="31"/>
      <c r="P91" s="359"/>
      <c r="Q91" s="359"/>
      <c r="R91" s="293"/>
      <c r="S91" s="362"/>
      <c r="T91" s="363"/>
    </row>
    <row r="92" spans="1:20" x14ac:dyDescent="0.35">
      <c r="A92" s="29"/>
      <c r="B92" s="74"/>
      <c r="C92" s="75"/>
      <c r="D92" s="29"/>
      <c r="E92" s="29"/>
      <c r="F92" s="29"/>
      <c r="G92" s="29"/>
      <c r="H92" s="379"/>
      <c r="I92" s="27"/>
      <c r="J92" s="349"/>
      <c r="K92" s="349"/>
      <c r="L92" s="380"/>
      <c r="M92" s="31"/>
      <c r="N92" s="31"/>
      <c r="O92" s="31"/>
      <c r="P92" s="359"/>
      <c r="Q92" s="359"/>
      <c r="R92" s="293"/>
      <c r="S92" s="362"/>
      <c r="T92" s="363"/>
    </row>
    <row r="93" spans="1:20" x14ac:dyDescent="0.35">
      <c r="A93" s="29"/>
      <c r="B93" s="74"/>
      <c r="C93" s="75"/>
      <c r="D93" s="29"/>
      <c r="E93" s="29"/>
      <c r="F93" s="29"/>
      <c r="G93" s="29"/>
      <c r="H93" s="379"/>
      <c r="I93" s="27"/>
      <c r="J93" s="349"/>
      <c r="K93" s="349"/>
      <c r="L93" s="380"/>
      <c r="M93" s="31"/>
      <c r="N93" s="31"/>
      <c r="O93" s="31"/>
      <c r="P93" s="359"/>
      <c r="Q93" s="359"/>
      <c r="R93" s="293"/>
      <c r="S93" s="362"/>
      <c r="T93" s="363"/>
    </row>
    <row r="94" spans="1:20" x14ac:dyDescent="0.35">
      <c r="A94" s="29"/>
      <c r="B94" s="74"/>
      <c r="C94" s="75"/>
      <c r="D94" s="29"/>
      <c r="E94" s="29"/>
      <c r="F94" s="29"/>
      <c r="G94" s="29"/>
      <c r="H94" s="379"/>
      <c r="I94" s="27"/>
      <c r="J94" s="349"/>
      <c r="K94" s="349"/>
      <c r="L94" s="380"/>
      <c r="M94" s="31"/>
      <c r="N94" s="31"/>
      <c r="O94" s="31"/>
      <c r="P94" s="359"/>
      <c r="Q94" s="359"/>
      <c r="R94" s="293"/>
      <c r="S94" s="362"/>
      <c r="T94" s="363"/>
    </row>
    <row r="95" spans="1:20" x14ac:dyDescent="0.35">
      <c r="A95" s="29"/>
      <c r="B95" s="74"/>
      <c r="C95" s="75"/>
      <c r="D95" s="29"/>
      <c r="E95" s="29"/>
      <c r="F95" s="29"/>
      <c r="G95" s="29"/>
      <c r="H95" s="379"/>
      <c r="I95" s="27"/>
      <c r="J95" s="349"/>
      <c r="K95" s="349"/>
      <c r="L95" s="380"/>
      <c r="M95" s="31"/>
      <c r="N95" s="31"/>
      <c r="O95" s="31"/>
      <c r="P95" s="359"/>
      <c r="Q95" s="359"/>
      <c r="R95" s="293"/>
      <c r="S95" s="362"/>
      <c r="T95" s="363"/>
    </row>
    <row r="96" spans="1:20" x14ac:dyDescent="0.35">
      <c r="A96" s="343"/>
      <c r="B96" s="344"/>
      <c r="C96" s="345"/>
      <c r="D96" s="343"/>
      <c r="E96" s="343"/>
      <c r="F96" s="343"/>
      <c r="G96" s="343"/>
      <c r="H96" s="379"/>
      <c r="I96" s="373"/>
      <c r="J96" s="374"/>
      <c r="K96" s="374"/>
      <c r="L96" s="380"/>
      <c r="M96" s="31"/>
      <c r="N96" s="31"/>
      <c r="O96" s="31"/>
      <c r="P96" s="375"/>
      <c r="Q96" s="375"/>
      <c r="R96" s="376"/>
      <c r="S96" s="377"/>
      <c r="T96" s="363"/>
    </row>
    <row r="97" spans="1:20" x14ac:dyDescent="0.35">
      <c r="A97" s="343"/>
      <c r="B97" s="344"/>
      <c r="C97" s="345"/>
      <c r="D97" s="343"/>
      <c r="E97" s="343"/>
      <c r="F97" s="343"/>
      <c r="G97" s="343"/>
      <c r="H97" s="379"/>
      <c r="I97" s="373"/>
      <c r="J97" s="374"/>
      <c r="K97" s="374"/>
      <c r="L97" s="380"/>
      <c r="M97" s="31"/>
      <c r="N97" s="31"/>
      <c r="O97" s="31"/>
      <c r="P97" s="375"/>
      <c r="Q97" s="375"/>
      <c r="R97" s="376"/>
      <c r="S97" s="377"/>
      <c r="T97" s="363"/>
    </row>
    <row r="98" spans="1:20" x14ac:dyDescent="0.35">
      <c r="A98" s="343"/>
      <c r="B98" s="344"/>
      <c r="C98" s="345"/>
      <c r="D98" s="343"/>
      <c r="E98" s="343"/>
      <c r="F98" s="343"/>
      <c r="G98" s="343"/>
      <c r="H98" s="379"/>
      <c r="I98" s="373"/>
      <c r="J98" s="374"/>
      <c r="K98" s="374"/>
      <c r="L98" s="380"/>
      <c r="M98" s="31"/>
      <c r="N98" s="31"/>
      <c r="O98" s="31"/>
      <c r="P98" s="375"/>
      <c r="Q98" s="375"/>
      <c r="R98" s="376"/>
      <c r="S98" s="377"/>
      <c r="T98" s="363"/>
    </row>
    <row r="99" spans="1:20" x14ac:dyDescent="0.35">
      <c r="A99" s="343"/>
      <c r="B99" s="344"/>
      <c r="C99" s="345"/>
      <c r="D99" s="343"/>
      <c r="E99" s="343"/>
      <c r="F99" s="343"/>
      <c r="G99" s="343"/>
      <c r="H99" s="379"/>
      <c r="I99" s="373"/>
      <c r="J99" s="374"/>
      <c r="K99" s="374"/>
      <c r="L99" s="380"/>
      <c r="M99" s="31"/>
      <c r="N99" s="31"/>
      <c r="O99" s="31"/>
      <c r="P99" s="375"/>
      <c r="Q99" s="375"/>
      <c r="R99" s="376"/>
      <c r="S99" s="377"/>
      <c r="T99" s="363"/>
    </row>
    <row r="100" spans="1:20" x14ac:dyDescent="0.35">
      <c r="A100" s="343"/>
      <c r="B100" s="344"/>
      <c r="C100" s="345"/>
      <c r="D100" s="343"/>
      <c r="E100" s="343"/>
      <c r="F100" s="343"/>
      <c r="G100" s="343"/>
      <c r="H100" s="379"/>
      <c r="I100" s="373"/>
      <c r="J100" s="374"/>
      <c r="K100" s="374"/>
      <c r="L100" s="380"/>
      <c r="M100" s="31"/>
      <c r="N100" s="31"/>
      <c r="O100" s="31"/>
      <c r="P100" s="375"/>
      <c r="Q100" s="375"/>
      <c r="R100" s="376"/>
      <c r="S100" s="377"/>
      <c r="T100" s="363"/>
    </row>
    <row r="101" spans="1:20" x14ac:dyDescent="0.35">
      <c r="A101" s="29"/>
      <c r="B101" s="74"/>
      <c r="C101" s="75"/>
      <c r="D101" s="29"/>
      <c r="E101" s="29"/>
      <c r="F101" s="29"/>
      <c r="G101" s="29"/>
      <c r="H101" s="379"/>
      <c r="I101" s="27"/>
      <c r="J101" s="349"/>
      <c r="K101" s="349"/>
      <c r="L101" s="380"/>
      <c r="M101" s="31"/>
      <c r="N101" s="31"/>
      <c r="O101" s="31"/>
      <c r="P101" s="359"/>
      <c r="Q101" s="359"/>
      <c r="R101" s="293"/>
      <c r="S101" s="362"/>
      <c r="T101" s="363"/>
    </row>
    <row r="102" spans="1:20" x14ac:dyDescent="0.35">
      <c r="A102" s="29"/>
      <c r="B102" s="74"/>
      <c r="C102" s="75"/>
      <c r="D102" s="29"/>
      <c r="E102" s="29"/>
      <c r="F102" s="29"/>
      <c r="G102" s="29"/>
      <c r="H102" s="379"/>
      <c r="I102" s="27"/>
      <c r="J102" s="349"/>
      <c r="K102" s="349"/>
      <c r="L102" s="380"/>
      <c r="M102" s="31"/>
      <c r="N102" s="31"/>
      <c r="O102" s="31"/>
      <c r="P102" s="359"/>
      <c r="Q102" s="359"/>
      <c r="R102" s="293"/>
      <c r="S102" s="362"/>
      <c r="T102" s="363"/>
    </row>
    <row r="103" spans="1:20" x14ac:dyDescent="0.35">
      <c r="A103" s="29"/>
      <c r="B103" s="74"/>
      <c r="C103" s="75"/>
      <c r="D103" s="29"/>
      <c r="E103" s="29"/>
      <c r="F103" s="29"/>
      <c r="G103" s="29"/>
      <c r="H103" s="379"/>
      <c r="I103" s="27"/>
      <c r="J103" s="349"/>
      <c r="K103" s="349"/>
      <c r="L103" s="380"/>
      <c r="M103" s="31"/>
      <c r="N103" s="31"/>
      <c r="O103" s="31"/>
      <c r="P103" s="359"/>
      <c r="Q103" s="359"/>
      <c r="R103" s="293"/>
      <c r="S103" s="362"/>
      <c r="T103" s="363"/>
    </row>
    <row r="104" spans="1:20" x14ac:dyDescent="0.35">
      <c r="A104" s="29"/>
      <c r="B104" s="74"/>
      <c r="C104" s="75"/>
      <c r="D104" s="29"/>
      <c r="E104" s="29"/>
      <c r="F104" s="29"/>
      <c r="G104" s="29"/>
      <c r="H104" s="379"/>
      <c r="I104" s="27"/>
      <c r="J104" s="349"/>
      <c r="K104" s="349"/>
      <c r="L104" s="380"/>
      <c r="M104" s="31"/>
      <c r="N104" s="31"/>
      <c r="O104" s="31"/>
      <c r="P104" s="359"/>
      <c r="Q104" s="359"/>
      <c r="R104" s="293"/>
      <c r="S104" s="362"/>
      <c r="T104" s="363"/>
    </row>
    <row r="105" spans="1:20" x14ac:dyDescent="0.35">
      <c r="A105" s="29"/>
      <c r="B105" s="74"/>
      <c r="C105" s="75"/>
      <c r="D105" s="29"/>
      <c r="E105" s="29"/>
      <c r="F105" s="29"/>
      <c r="G105" s="29"/>
      <c r="H105" s="379"/>
      <c r="I105" s="27"/>
      <c r="J105" s="349"/>
      <c r="K105" s="349"/>
      <c r="L105" s="380"/>
      <c r="M105" s="31"/>
      <c r="N105" s="31"/>
      <c r="O105" s="31"/>
      <c r="P105" s="359"/>
      <c r="Q105" s="359"/>
      <c r="R105" s="293"/>
      <c r="S105" s="362"/>
      <c r="T105" s="363"/>
    </row>
    <row r="106" spans="1:20" x14ac:dyDescent="0.35">
      <c r="A106" s="343"/>
      <c r="B106" s="344"/>
      <c r="C106" s="345"/>
      <c r="D106" s="343"/>
      <c r="E106" s="343"/>
      <c r="F106" s="343"/>
      <c r="G106" s="343"/>
      <c r="H106" s="379"/>
      <c r="I106" s="373"/>
      <c r="J106" s="374"/>
      <c r="K106" s="374"/>
      <c r="L106" s="380"/>
      <c r="M106" s="31"/>
      <c r="N106" s="31"/>
      <c r="O106" s="31"/>
      <c r="P106" s="375"/>
      <c r="Q106" s="375"/>
      <c r="R106" s="376"/>
      <c r="S106" s="377"/>
      <c r="T106" s="363"/>
    </row>
    <row r="107" spans="1:20" x14ac:dyDescent="0.35">
      <c r="A107" s="343"/>
      <c r="B107" s="344"/>
      <c r="C107" s="345"/>
      <c r="D107" s="343"/>
      <c r="E107" s="343"/>
      <c r="F107" s="343"/>
      <c r="G107" s="343"/>
      <c r="H107" s="379"/>
      <c r="I107" s="373"/>
      <c r="J107" s="374"/>
      <c r="K107" s="374"/>
      <c r="L107" s="380"/>
      <c r="M107" s="31"/>
      <c r="N107" s="31"/>
      <c r="O107" s="31"/>
      <c r="P107" s="375"/>
      <c r="Q107" s="375"/>
      <c r="R107" s="376"/>
      <c r="S107" s="377"/>
      <c r="T107" s="363"/>
    </row>
    <row r="108" spans="1:20" x14ac:dyDescent="0.35">
      <c r="A108" s="343"/>
      <c r="B108" s="344"/>
      <c r="C108" s="345"/>
      <c r="D108" s="343"/>
      <c r="E108" s="343"/>
      <c r="F108" s="343"/>
      <c r="G108" s="343"/>
      <c r="H108" s="379"/>
      <c r="I108" s="373"/>
      <c r="J108" s="374"/>
      <c r="K108" s="374"/>
      <c r="L108" s="380"/>
      <c r="M108" s="31"/>
      <c r="N108" s="31"/>
      <c r="O108" s="31"/>
      <c r="P108" s="375"/>
      <c r="Q108" s="375"/>
      <c r="R108" s="376"/>
      <c r="S108" s="377"/>
      <c r="T108" s="363"/>
    </row>
    <row r="109" spans="1:20" x14ac:dyDescent="0.35">
      <c r="A109" s="343"/>
      <c r="B109" s="344"/>
      <c r="C109" s="345"/>
      <c r="D109" s="343"/>
      <c r="E109" s="343"/>
      <c r="F109" s="343"/>
      <c r="G109" s="343"/>
      <c r="H109" s="379"/>
      <c r="I109" s="373"/>
      <c r="J109" s="374"/>
      <c r="K109" s="374"/>
      <c r="L109" s="380"/>
      <c r="M109" s="31"/>
      <c r="N109" s="31"/>
      <c r="O109" s="31"/>
      <c r="P109" s="375"/>
      <c r="Q109" s="375"/>
      <c r="R109" s="376"/>
      <c r="S109" s="377"/>
      <c r="T109" s="363"/>
    </row>
    <row r="110" spans="1:20" x14ac:dyDescent="0.35">
      <c r="A110" s="343"/>
      <c r="B110" s="344"/>
      <c r="C110" s="345"/>
      <c r="D110" s="343"/>
      <c r="E110" s="343"/>
      <c r="F110" s="343"/>
      <c r="G110" s="343"/>
      <c r="H110" s="379"/>
      <c r="I110" s="373"/>
      <c r="J110" s="374"/>
      <c r="K110" s="374"/>
      <c r="L110" s="380"/>
      <c r="M110" s="31"/>
      <c r="N110" s="31"/>
      <c r="O110" s="31"/>
      <c r="P110" s="375"/>
      <c r="Q110" s="375"/>
      <c r="R110" s="376"/>
      <c r="S110" s="377"/>
      <c r="T110" s="363"/>
    </row>
    <row r="111" spans="1:20" x14ac:dyDescent="0.35">
      <c r="A111" s="29"/>
      <c r="B111" s="74"/>
      <c r="C111" s="75"/>
      <c r="D111" s="29"/>
      <c r="E111" s="29"/>
      <c r="F111" s="29"/>
      <c r="G111" s="29"/>
      <c r="H111" s="379"/>
      <c r="I111" s="27"/>
      <c r="J111" s="349"/>
      <c r="K111" s="349"/>
      <c r="L111" s="380"/>
      <c r="M111" s="31"/>
      <c r="N111" s="31"/>
      <c r="O111" s="31"/>
      <c r="P111" s="359"/>
      <c r="Q111" s="359"/>
      <c r="R111" s="293"/>
      <c r="S111" s="362"/>
      <c r="T111" s="363"/>
    </row>
    <row r="112" spans="1:20" x14ac:dyDescent="0.35">
      <c r="A112" s="29"/>
      <c r="B112" s="74"/>
      <c r="C112" s="75"/>
      <c r="D112" s="29"/>
      <c r="E112" s="29"/>
      <c r="F112" s="29"/>
      <c r="G112" s="29"/>
      <c r="H112" s="379"/>
      <c r="I112" s="27"/>
      <c r="J112" s="349"/>
      <c r="K112" s="349"/>
      <c r="L112" s="380"/>
      <c r="M112" s="31"/>
      <c r="N112" s="31"/>
      <c r="O112" s="31"/>
      <c r="P112" s="359"/>
      <c r="Q112" s="359"/>
      <c r="R112" s="293"/>
      <c r="S112" s="362"/>
      <c r="T112" s="363"/>
    </row>
    <row r="113" spans="1:20" x14ac:dyDescent="0.35">
      <c r="A113" s="29"/>
      <c r="B113" s="74"/>
      <c r="C113" s="75"/>
      <c r="D113" s="29"/>
      <c r="E113" s="29"/>
      <c r="F113" s="29"/>
      <c r="G113" s="29"/>
      <c r="H113" s="379"/>
      <c r="I113" s="27"/>
      <c r="J113" s="349"/>
      <c r="K113" s="349"/>
      <c r="L113" s="380"/>
      <c r="M113" s="31"/>
      <c r="N113" s="31"/>
      <c r="O113" s="31"/>
      <c r="P113" s="359"/>
      <c r="Q113" s="359"/>
      <c r="R113" s="293"/>
      <c r="S113" s="362"/>
      <c r="T113" s="363"/>
    </row>
    <row r="114" spans="1:20" x14ac:dyDescent="0.35">
      <c r="A114" s="29"/>
      <c r="B114" s="74"/>
      <c r="C114" s="75"/>
      <c r="D114" s="29"/>
      <c r="E114" s="29"/>
      <c r="F114" s="29"/>
      <c r="G114" s="29"/>
      <c r="H114" s="379"/>
      <c r="I114" s="27"/>
      <c r="J114" s="349"/>
      <c r="K114" s="349"/>
      <c r="L114" s="380"/>
      <c r="M114" s="31"/>
      <c r="N114" s="31"/>
      <c r="O114" s="31"/>
      <c r="P114" s="359"/>
      <c r="Q114" s="359"/>
      <c r="R114" s="293"/>
      <c r="S114" s="362"/>
      <c r="T114" s="363"/>
    </row>
    <row r="115" spans="1:20" x14ac:dyDescent="0.35">
      <c r="A115" s="29"/>
      <c r="B115" s="74"/>
      <c r="C115" s="75"/>
      <c r="D115" s="29"/>
      <c r="E115" s="29"/>
      <c r="F115" s="29"/>
      <c r="G115" s="29"/>
      <c r="H115" s="379"/>
      <c r="I115" s="27"/>
      <c r="J115" s="349"/>
      <c r="K115" s="349"/>
      <c r="L115" s="380"/>
      <c r="M115" s="31"/>
      <c r="N115" s="31"/>
      <c r="O115" s="31"/>
      <c r="P115" s="359"/>
      <c r="Q115" s="359"/>
      <c r="R115" s="293"/>
      <c r="S115" s="362"/>
      <c r="T115" s="363"/>
    </row>
    <row r="116" spans="1:20" x14ac:dyDescent="0.35">
      <c r="A116" s="343"/>
      <c r="B116" s="344"/>
      <c r="C116" s="345"/>
      <c r="D116" s="343"/>
      <c r="E116" s="343"/>
      <c r="F116" s="343"/>
      <c r="G116" s="343"/>
      <c r="H116" s="379"/>
      <c r="I116" s="373"/>
      <c r="J116" s="374"/>
      <c r="K116" s="374"/>
      <c r="L116" s="380"/>
      <c r="M116" s="31"/>
      <c r="N116" s="31"/>
      <c r="O116" s="31"/>
      <c r="P116" s="375"/>
      <c r="Q116" s="375"/>
      <c r="R116" s="376"/>
      <c r="S116" s="377"/>
      <c r="T116" s="363"/>
    </row>
    <row r="117" spans="1:20" x14ac:dyDescent="0.35">
      <c r="A117" s="343"/>
      <c r="B117" s="344"/>
      <c r="C117" s="345"/>
      <c r="D117" s="343"/>
      <c r="E117" s="343"/>
      <c r="F117" s="343"/>
      <c r="G117" s="343"/>
      <c r="H117" s="379"/>
      <c r="I117" s="373"/>
      <c r="J117" s="374"/>
      <c r="K117" s="374"/>
      <c r="L117" s="380"/>
      <c r="M117" s="31"/>
      <c r="N117" s="31"/>
      <c r="O117" s="31"/>
      <c r="P117" s="375"/>
      <c r="Q117" s="375"/>
      <c r="R117" s="376"/>
      <c r="S117" s="377"/>
      <c r="T117" s="363"/>
    </row>
    <row r="118" spans="1:20" x14ac:dyDescent="0.35">
      <c r="A118" s="343"/>
      <c r="B118" s="344"/>
      <c r="C118" s="345"/>
      <c r="D118" s="343"/>
      <c r="E118" s="343"/>
      <c r="F118" s="343"/>
      <c r="G118" s="343"/>
      <c r="H118" s="379"/>
      <c r="I118" s="373"/>
      <c r="J118" s="374"/>
      <c r="K118" s="374"/>
      <c r="L118" s="380"/>
      <c r="M118" s="31"/>
      <c r="N118" s="31"/>
      <c r="O118" s="31"/>
      <c r="P118" s="375"/>
      <c r="Q118" s="375"/>
      <c r="R118" s="376"/>
      <c r="S118" s="377"/>
      <c r="T118" s="363"/>
    </row>
    <row r="119" spans="1:20" x14ac:dyDescent="0.35">
      <c r="A119" s="343"/>
      <c r="B119" s="344"/>
      <c r="C119" s="345"/>
      <c r="D119" s="343"/>
      <c r="E119" s="343"/>
      <c r="F119" s="343"/>
      <c r="G119" s="343"/>
      <c r="H119" s="379"/>
      <c r="I119" s="373"/>
      <c r="J119" s="374"/>
      <c r="K119" s="374"/>
      <c r="L119" s="380"/>
      <c r="M119" s="31"/>
      <c r="N119" s="31"/>
      <c r="O119" s="31"/>
      <c r="P119" s="375"/>
      <c r="Q119" s="375"/>
      <c r="R119" s="376"/>
      <c r="S119" s="377"/>
      <c r="T119" s="363"/>
    </row>
    <row r="120" spans="1:20" x14ac:dyDescent="0.35">
      <c r="A120" s="343"/>
      <c r="B120" s="344"/>
      <c r="C120" s="345"/>
      <c r="D120" s="343"/>
      <c r="E120" s="343"/>
      <c r="F120" s="343"/>
      <c r="G120" s="343"/>
      <c r="H120" s="379"/>
      <c r="I120" s="373"/>
      <c r="J120" s="374"/>
      <c r="K120" s="374"/>
      <c r="L120" s="380"/>
      <c r="M120" s="31"/>
      <c r="N120" s="31"/>
      <c r="O120" s="31"/>
      <c r="P120" s="375"/>
      <c r="Q120" s="375"/>
      <c r="R120" s="376"/>
      <c r="S120" s="377"/>
      <c r="T120" s="363"/>
    </row>
    <row r="121" spans="1:20" x14ac:dyDescent="0.35">
      <c r="A121" s="29"/>
      <c r="B121" s="74"/>
      <c r="C121" s="75"/>
      <c r="D121" s="29"/>
      <c r="E121" s="29"/>
      <c r="F121" s="29"/>
      <c r="G121" s="29"/>
      <c r="H121" s="379"/>
      <c r="I121" s="27"/>
      <c r="J121" s="349"/>
      <c r="K121" s="349"/>
      <c r="L121" s="380"/>
      <c r="M121" s="31"/>
      <c r="N121" s="31"/>
      <c r="O121" s="31"/>
      <c r="P121" s="359"/>
      <c r="Q121" s="359"/>
      <c r="R121" s="293"/>
      <c r="S121" s="362"/>
      <c r="T121" s="363"/>
    </row>
    <row r="122" spans="1:20" x14ac:dyDescent="0.35">
      <c r="A122" s="29"/>
      <c r="B122" s="74"/>
      <c r="C122" s="75"/>
      <c r="D122" s="29"/>
      <c r="E122" s="29"/>
      <c r="F122" s="29"/>
      <c r="G122" s="29"/>
      <c r="H122" s="379"/>
      <c r="I122" s="27"/>
      <c r="J122" s="349"/>
      <c r="K122" s="349"/>
      <c r="L122" s="380"/>
      <c r="M122" s="31"/>
      <c r="N122" s="31"/>
      <c r="O122" s="31"/>
      <c r="P122" s="359"/>
      <c r="Q122" s="359"/>
      <c r="R122" s="293"/>
      <c r="S122" s="362"/>
      <c r="T122" s="363"/>
    </row>
    <row r="123" spans="1:20" x14ac:dyDescent="0.35">
      <c r="A123" s="29"/>
      <c r="B123" s="74"/>
      <c r="C123" s="75"/>
      <c r="D123" s="29"/>
      <c r="E123" s="29"/>
      <c r="F123" s="29"/>
      <c r="G123" s="29"/>
      <c r="H123" s="379"/>
      <c r="I123" s="27"/>
      <c r="J123" s="349"/>
      <c r="K123" s="349"/>
      <c r="L123" s="380"/>
      <c r="M123" s="31"/>
      <c r="N123" s="31"/>
      <c r="O123" s="31"/>
      <c r="P123" s="359"/>
      <c r="Q123" s="359"/>
      <c r="R123" s="293"/>
      <c r="S123" s="362"/>
      <c r="T123" s="363"/>
    </row>
    <row r="124" spans="1:20" x14ac:dyDescent="0.35">
      <c r="A124" s="29"/>
      <c r="B124" s="74"/>
      <c r="C124" s="75"/>
      <c r="D124" s="29"/>
      <c r="E124" s="29"/>
      <c r="F124" s="29"/>
      <c r="G124" s="29"/>
      <c r="H124" s="379"/>
      <c r="I124" s="27"/>
      <c r="J124" s="349"/>
      <c r="K124" s="349"/>
      <c r="L124" s="380"/>
      <c r="M124" s="31"/>
      <c r="N124" s="31"/>
      <c r="O124" s="31"/>
      <c r="P124" s="359"/>
      <c r="Q124" s="359"/>
      <c r="R124" s="293"/>
      <c r="S124" s="362"/>
      <c r="T124" s="363"/>
    </row>
    <row r="125" spans="1:20" x14ac:dyDescent="0.35">
      <c r="A125" s="29"/>
      <c r="B125" s="74"/>
      <c r="C125" s="75"/>
      <c r="D125" s="29"/>
      <c r="E125" s="29"/>
      <c r="F125" s="29"/>
      <c r="G125" s="29"/>
      <c r="H125" s="379"/>
      <c r="I125" s="27"/>
      <c r="J125" s="349"/>
      <c r="K125" s="349"/>
      <c r="L125" s="380"/>
      <c r="M125" s="31"/>
      <c r="N125" s="31"/>
      <c r="O125" s="31"/>
      <c r="P125" s="359"/>
      <c r="Q125" s="359"/>
      <c r="R125" s="293"/>
      <c r="S125" s="362"/>
      <c r="T125" s="363"/>
    </row>
    <row r="126" spans="1:20" x14ac:dyDescent="0.35">
      <c r="A126" s="343"/>
      <c r="B126" s="344"/>
      <c r="C126" s="345"/>
      <c r="D126" s="343"/>
      <c r="E126" s="343"/>
      <c r="F126" s="343"/>
      <c r="G126" s="343"/>
      <c r="H126" s="379"/>
      <c r="I126" s="373"/>
      <c r="J126" s="374"/>
      <c r="K126" s="374"/>
      <c r="L126" s="380"/>
      <c r="M126" s="31"/>
      <c r="N126" s="31"/>
      <c r="O126" s="31"/>
      <c r="P126" s="375"/>
      <c r="Q126" s="375"/>
      <c r="R126" s="376"/>
      <c r="S126" s="377"/>
      <c r="T126" s="363"/>
    </row>
    <row r="127" spans="1:20" x14ac:dyDescent="0.35">
      <c r="A127" s="343"/>
      <c r="B127" s="344"/>
      <c r="C127" s="345"/>
      <c r="D127" s="343"/>
      <c r="E127" s="343"/>
      <c r="F127" s="343"/>
      <c r="G127" s="343"/>
      <c r="H127" s="379"/>
      <c r="I127" s="373"/>
      <c r="J127" s="374"/>
      <c r="K127" s="374"/>
      <c r="L127" s="380"/>
      <c r="M127" s="31"/>
      <c r="N127" s="31"/>
      <c r="O127" s="31"/>
      <c r="P127" s="375"/>
      <c r="Q127" s="375"/>
      <c r="R127" s="376"/>
      <c r="S127" s="377"/>
      <c r="T127" s="363"/>
    </row>
    <row r="128" spans="1:20" x14ac:dyDescent="0.35">
      <c r="A128" s="343"/>
      <c r="B128" s="344"/>
      <c r="C128" s="345"/>
      <c r="D128" s="343"/>
      <c r="E128" s="343"/>
      <c r="F128" s="343"/>
      <c r="G128" s="343"/>
      <c r="H128" s="379"/>
      <c r="I128" s="373"/>
      <c r="J128" s="374"/>
      <c r="K128" s="374"/>
      <c r="L128" s="380"/>
      <c r="M128" s="31"/>
      <c r="N128" s="31"/>
      <c r="O128" s="31"/>
      <c r="P128" s="375"/>
      <c r="Q128" s="375"/>
      <c r="R128" s="376"/>
      <c r="S128" s="377"/>
      <c r="T128" s="363"/>
    </row>
    <row r="129" spans="1:20" x14ac:dyDescent="0.35">
      <c r="A129" s="343"/>
      <c r="B129" s="344"/>
      <c r="C129" s="345"/>
      <c r="D129" s="343"/>
      <c r="E129" s="343"/>
      <c r="F129" s="343"/>
      <c r="G129" s="343"/>
      <c r="H129" s="379"/>
      <c r="I129" s="373"/>
      <c r="J129" s="374"/>
      <c r="K129" s="374"/>
      <c r="L129" s="380"/>
      <c r="M129" s="31"/>
      <c r="N129" s="31"/>
      <c r="O129" s="31"/>
      <c r="P129" s="375"/>
      <c r="Q129" s="375"/>
      <c r="R129" s="376"/>
      <c r="S129" s="377"/>
      <c r="T129" s="363"/>
    </row>
    <row r="130" spans="1:20" x14ac:dyDescent="0.35">
      <c r="A130" s="343"/>
      <c r="B130" s="344"/>
      <c r="C130" s="345"/>
      <c r="D130" s="343"/>
      <c r="E130" s="343"/>
      <c r="F130" s="343"/>
      <c r="G130" s="343"/>
      <c r="H130" s="379"/>
      <c r="I130" s="373"/>
      <c r="J130" s="374"/>
      <c r="K130" s="374"/>
      <c r="L130" s="380"/>
      <c r="M130" s="31"/>
      <c r="N130" s="31"/>
      <c r="O130" s="31"/>
      <c r="P130" s="375"/>
      <c r="Q130" s="375"/>
      <c r="R130" s="376"/>
      <c r="S130" s="377"/>
      <c r="T130" s="363"/>
    </row>
    <row r="131" spans="1:20" x14ac:dyDescent="0.35">
      <c r="A131" s="29"/>
      <c r="B131" s="74"/>
      <c r="C131" s="75"/>
      <c r="D131" s="29"/>
      <c r="E131" s="29"/>
      <c r="F131" s="29"/>
      <c r="G131" s="29"/>
      <c r="H131" s="379"/>
      <c r="I131" s="27"/>
      <c r="J131" s="349"/>
      <c r="K131" s="349"/>
      <c r="L131" s="380"/>
      <c r="M131" s="31"/>
      <c r="N131" s="31"/>
      <c r="O131" s="31"/>
      <c r="P131" s="359"/>
      <c r="Q131" s="359"/>
      <c r="R131" s="293"/>
      <c r="S131" s="362"/>
      <c r="T131" s="363"/>
    </row>
    <row r="132" spans="1:20" x14ac:dyDescent="0.35">
      <c r="A132" s="29"/>
      <c r="B132" s="74"/>
      <c r="C132" s="75"/>
      <c r="D132" s="29"/>
      <c r="E132" s="29"/>
      <c r="F132" s="29"/>
      <c r="G132" s="29"/>
      <c r="H132" s="379"/>
      <c r="I132" s="27"/>
      <c r="J132" s="349"/>
      <c r="K132" s="349"/>
      <c r="L132" s="380"/>
      <c r="M132" s="31"/>
      <c r="N132" s="31"/>
      <c r="O132" s="31"/>
      <c r="P132" s="359"/>
      <c r="Q132" s="359"/>
      <c r="R132" s="293"/>
      <c r="S132" s="362"/>
      <c r="T132" s="363"/>
    </row>
    <row r="133" spans="1:20" x14ac:dyDescent="0.35">
      <c r="A133" s="29"/>
      <c r="B133" s="74"/>
      <c r="C133" s="75"/>
      <c r="D133" s="29"/>
      <c r="E133" s="29"/>
      <c r="F133" s="29"/>
      <c r="G133" s="29"/>
      <c r="H133" s="379"/>
      <c r="I133" s="27"/>
      <c r="J133" s="349"/>
      <c r="K133" s="349"/>
      <c r="L133" s="380"/>
      <c r="M133" s="31"/>
      <c r="N133" s="31"/>
      <c r="O133" s="31"/>
      <c r="P133" s="359"/>
      <c r="Q133" s="359"/>
      <c r="R133" s="293"/>
      <c r="S133" s="362"/>
      <c r="T133" s="363"/>
    </row>
    <row r="134" spans="1:20" x14ac:dyDescent="0.35">
      <c r="A134" s="29"/>
      <c r="B134" s="74"/>
      <c r="C134" s="75"/>
      <c r="D134" s="29"/>
      <c r="E134" s="29"/>
      <c r="F134" s="29"/>
      <c r="G134" s="29"/>
      <c r="H134" s="379"/>
      <c r="I134" s="27"/>
      <c r="J134" s="349"/>
      <c r="K134" s="349"/>
      <c r="L134" s="380"/>
      <c r="M134" s="31"/>
      <c r="N134" s="31"/>
      <c r="O134" s="31"/>
      <c r="P134" s="359"/>
      <c r="Q134" s="359"/>
      <c r="R134" s="293"/>
      <c r="S134" s="362"/>
      <c r="T134" s="363"/>
    </row>
    <row r="135" spans="1:20" x14ac:dyDescent="0.35">
      <c r="A135" s="29"/>
      <c r="B135" s="74"/>
      <c r="C135" s="75"/>
      <c r="D135" s="29"/>
      <c r="E135" s="29"/>
      <c r="F135" s="29"/>
      <c r="G135" s="29"/>
      <c r="H135" s="379"/>
      <c r="I135" s="27"/>
      <c r="J135" s="349"/>
      <c r="K135" s="349"/>
      <c r="L135" s="380"/>
      <c r="M135" s="31"/>
      <c r="N135" s="31"/>
      <c r="O135" s="31"/>
      <c r="P135" s="359"/>
      <c r="Q135" s="359"/>
      <c r="R135" s="293"/>
      <c r="S135" s="362"/>
      <c r="T135" s="363"/>
    </row>
    <row r="136" spans="1:20" x14ac:dyDescent="0.35">
      <c r="A136" s="343"/>
      <c r="B136" s="344"/>
      <c r="C136" s="345"/>
      <c r="D136" s="343"/>
      <c r="E136" s="343"/>
      <c r="F136" s="343"/>
      <c r="G136" s="343"/>
      <c r="H136" s="379"/>
      <c r="I136" s="373"/>
      <c r="J136" s="374"/>
      <c r="K136" s="374"/>
      <c r="L136" s="380"/>
      <c r="M136" s="31"/>
      <c r="N136" s="31"/>
      <c r="O136" s="31"/>
      <c r="P136" s="375"/>
      <c r="Q136" s="375"/>
      <c r="R136" s="376"/>
      <c r="S136" s="377"/>
      <c r="T136" s="363"/>
    </row>
    <row r="137" spans="1:20" x14ac:dyDescent="0.35">
      <c r="A137" s="343"/>
      <c r="B137" s="344"/>
      <c r="C137" s="345"/>
      <c r="D137" s="343"/>
      <c r="E137" s="343"/>
      <c r="F137" s="343"/>
      <c r="G137" s="343"/>
      <c r="H137" s="379"/>
      <c r="I137" s="373"/>
      <c r="J137" s="374"/>
      <c r="K137" s="374"/>
      <c r="L137" s="380"/>
      <c r="M137" s="31"/>
      <c r="N137" s="31"/>
      <c r="O137" s="31"/>
      <c r="P137" s="375"/>
      <c r="Q137" s="375"/>
      <c r="R137" s="376"/>
      <c r="S137" s="377"/>
      <c r="T137" s="363"/>
    </row>
    <row r="138" spans="1:20" x14ac:dyDescent="0.35">
      <c r="A138" s="343"/>
      <c r="B138" s="344"/>
      <c r="C138" s="345"/>
      <c r="D138" s="343"/>
      <c r="E138" s="343"/>
      <c r="F138" s="343"/>
      <c r="G138" s="343"/>
      <c r="H138" s="379"/>
      <c r="I138" s="373"/>
      <c r="J138" s="374"/>
      <c r="K138" s="374"/>
      <c r="L138" s="380"/>
      <c r="M138" s="31"/>
      <c r="N138" s="31"/>
      <c r="O138" s="31"/>
      <c r="P138" s="375"/>
      <c r="Q138" s="375"/>
      <c r="R138" s="376"/>
      <c r="S138" s="377"/>
      <c r="T138" s="363"/>
    </row>
    <row r="139" spans="1:20" x14ac:dyDescent="0.35">
      <c r="A139" s="343"/>
      <c r="B139" s="344"/>
      <c r="C139" s="345"/>
      <c r="D139" s="343"/>
      <c r="E139" s="343"/>
      <c r="F139" s="343"/>
      <c r="G139" s="343"/>
      <c r="H139" s="379"/>
      <c r="I139" s="373"/>
      <c r="J139" s="374"/>
      <c r="K139" s="374"/>
      <c r="L139" s="380"/>
      <c r="M139" s="31"/>
      <c r="N139" s="31"/>
      <c r="O139" s="31"/>
      <c r="P139" s="375"/>
      <c r="Q139" s="375"/>
      <c r="R139" s="376"/>
      <c r="S139" s="377"/>
      <c r="T139" s="363"/>
    </row>
    <row r="140" spans="1:20" x14ac:dyDescent="0.35">
      <c r="A140" s="343"/>
      <c r="B140" s="344"/>
      <c r="C140" s="345"/>
      <c r="D140" s="343"/>
      <c r="E140" s="343"/>
      <c r="F140" s="343"/>
      <c r="G140" s="343"/>
      <c r="H140" s="379"/>
      <c r="I140" s="373"/>
      <c r="J140" s="374"/>
      <c r="K140" s="374"/>
      <c r="L140" s="380"/>
      <c r="M140" s="31"/>
      <c r="N140" s="31"/>
      <c r="O140" s="31"/>
      <c r="P140" s="375"/>
      <c r="Q140" s="375"/>
      <c r="R140" s="376"/>
      <c r="S140" s="377"/>
      <c r="T140" s="363"/>
    </row>
    <row r="141" spans="1:20" x14ac:dyDescent="0.35">
      <c r="A141" s="29"/>
      <c r="B141" s="74"/>
      <c r="C141" s="75"/>
      <c r="D141" s="29"/>
      <c r="E141" s="29"/>
      <c r="F141" s="29"/>
      <c r="G141" s="29"/>
      <c r="H141" s="379"/>
      <c r="I141" s="27"/>
      <c r="J141" s="349"/>
      <c r="K141" s="349"/>
      <c r="L141" s="380"/>
      <c r="M141" s="31"/>
      <c r="N141" s="31"/>
      <c r="O141" s="31"/>
      <c r="P141" s="359"/>
      <c r="Q141" s="359"/>
      <c r="R141" s="293"/>
      <c r="S141" s="362"/>
      <c r="T141" s="363"/>
    </row>
    <row r="142" spans="1:20" x14ac:dyDescent="0.35">
      <c r="A142" s="29"/>
      <c r="B142" s="74"/>
      <c r="C142" s="75"/>
      <c r="D142" s="29"/>
      <c r="E142" s="29"/>
      <c r="F142" s="29"/>
      <c r="G142" s="29"/>
      <c r="H142" s="379"/>
      <c r="I142" s="27"/>
      <c r="J142" s="349"/>
      <c r="K142" s="349"/>
      <c r="L142" s="380"/>
      <c r="M142" s="31"/>
      <c r="N142" s="31"/>
      <c r="O142" s="31"/>
      <c r="P142" s="359"/>
      <c r="Q142" s="359"/>
      <c r="R142" s="293"/>
      <c r="S142" s="362"/>
      <c r="T142" s="363"/>
    </row>
    <row r="143" spans="1:20" x14ac:dyDescent="0.35">
      <c r="A143" s="29"/>
      <c r="B143" s="74"/>
      <c r="C143" s="75"/>
      <c r="D143" s="29"/>
      <c r="E143" s="29"/>
      <c r="F143" s="29"/>
      <c r="G143" s="29"/>
      <c r="H143" s="379"/>
      <c r="I143" s="27"/>
      <c r="J143" s="349"/>
      <c r="K143" s="349"/>
      <c r="L143" s="380"/>
      <c r="M143" s="31"/>
      <c r="N143" s="31"/>
      <c r="O143" s="31"/>
      <c r="P143" s="359"/>
      <c r="Q143" s="359"/>
      <c r="R143" s="293"/>
      <c r="S143" s="362"/>
      <c r="T143" s="363"/>
    </row>
    <row r="144" spans="1:20" x14ac:dyDescent="0.35">
      <c r="A144" s="29"/>
      <c r="B144" s="74"/>
      <c r="C144" s="75"/>
      <c r="D144" s="29"/>
      <c r="E144" s="29"/>
      <c r="F144" s="29"/>
      <c r="G144" s="29"/>
      <c r="H144" s="379"/>
      <c r="I144" s="27"/>
      <c r="J144" s="349"/>
      <c r="K144" s="349"/>
      <c r="L144" s="380"/>
      <c r="M144" s="31"/>
      <c r="N144" s="31"/>
      <c r="O144" s="31"/>
      <c r="P144" s="359"/>
      <c r="Q144" s="359"/>
      <c r="R144" s="293"/>
      <c r="S144" s="362"/>
      <c r="T144" s="363"/>
    </row>
    <row r="145" spans="1:20" x14ac:dyDescent="0.35">
      <c r="A145" s="29"/>
      <c r="B145" s="74"/>
      <c r="C145" s="75"/>
      <c r="D145" s="29"/>
      <c r="E145" s="29"/>
      <c r="F145" s="29"/>
      <c r="G145" s="29"/>
      <c r="H145" s="379"/>
      <c r="I145" s="27"/>
      <c r="J145" s="349"/>
      <c r="K145" s="349"/>
      <c r="L145" s="380"/>
      <c r="M145" s="31"/>
      <c r="N145" s="31"/>
      <c r="O145" s="31"/>
      <c r="P145" s="359"/>
      <c r="Q145" s="359"/>
      <c r="R145" s="293"/>
      <c r="S145" s="362"/>
      <c r="T145" s="363"/>
    </row>
    <row r="146" spans="1:20" x14ac:dyDescent="0.35">
      <c r="A146" s="343"/>
      <c r="B146" s="344"/>
      <c r="C146" s="345"/>
      <c r="D146" s="343"/>
      <c r="E146" s="343"/>
      <c r="F146" s="343"/>
      <c r="G146" s="343"/>
      <c r="H146" s="379"/>
      <c r="I146" s="373"/>
      <c r="J146" s="374"/>
      <c r="K146" s="374"/>
      <c r="L146" s="380"/>
      <c r="M146" s="31"/>
      <c r="N146" s="31"/>
      <c r="O146" s="31"/>
      <c r="P146" s="375"/>
      <c r="Q146" s="375"/>
      <c r="R146" s="376"/>
      <c r="S146" s="377"/>
      <c r="T146" s="363"/>
    </row>
    <row r="147" spans="1:20" x14ac:dyDescent="0.35">
      <c r="A147" s="343"/>
      <c r="B147" s="344"/>
      <c r="C147" s="345"/>
      <c r="D147" s="343"/>
      <c r="E147" s="343"/>
      <c r="F147" s="343"/>
      <c r="G147" s="343"/>
      <c r="H147" s="379"/>
      <c r="I147" s="373"/>
      <c r="J147" s="374"/>
      <c r="K147" s="374"/>
      <c r="L147" s="380"/>
      <c r="M147" s="31"/>
      <c r="N147" s="31"/>
      <c r="O147" s="31"/>
      <c r="P147" s="375"/>
      <c r="Q147" s="375"/>
      <c r="R147" s="376"/>
      <c r="S147" s="377"/>
      <c r="T147" s="363"/>
    </row>
    <row r="148" spans="1:20" x14ac:dyDescent="0.35">
      <c r="A148" s="343"/>
      <c r="B148" s="344"/>
      <c r="C148" s="345"/>
      <c r="D148" s="343"/>
      <c r="E148" s="343"/>
      <c r="F148" s="343"/>
      <c r="G148" s="343"/>
      <c r="H148" s="379"/>
      <c r="I148" s="373"/>
      <c r="J148" s="374"/>
      <c r="K148" s="374"/>
      <c r="L148" s="380"/>
      <c r="M148" s="31"/>
      <c r="N148" s="31"/>
      <c r="O148" s="31"/>
      <c r="P148" s="375"/>
      <c r="Q148" s="375"/>
      <c r="R148" s="376"/>
      <c r="S148" s="377"/>
      <c r="T148" s="363"/>
    </row>
    <row r="149" spans="1:20" x14ac:dyDescent="0.35">
      <c r="A149" s="343"/>
      <c r="B149" s="344"/>
      <c r="C149" s="345"/>
      <c r="D149" s="343"/>
      <c r="E149" s="343"/>
      <c r="F149" s="343"/>
      <c r="G149" s="343"/>
      <c r="H149" s="379"/>
      <c r="I149" s="373"/>
      <c r="J149" s="374"/>
      <c r="K149" s="374"/>
      <c r="L149" s="380"/>
      <c r="M149" s="31"/>
      <c r="N149" s="31"/>
      <c r="O149" s="31"/>
      <c r="P149" s="375"/>
      <c r="Q149" s="375"/>
      <c r="R149" s="376"/>
      <c r="S149" s="377"/>
      <c r="T149" s="363"/>
    </row>
    <row r="150" spans="1:20" x14ac:dyDescent="0.35">
      <c r="A150" s="343"/>
      <c r="B150" s="344"/>
      <c r="C150" s="345"/>
      <c r="D150" s="343"/>
      <c r="E150" s="343"/>
      <c r="F150" s="343"/>
      <c r="G150" s="343"/>
      <c r="H150" s="379"/>
      <c r="I150" s="373"/>
      <c r="J150" s="374"/>
      <c r="K150" s="374"/>
      <c r="L150" s="380"/>
      <c r="M150" s="31"/>
      <c r="N150" s="31"/>
      <c r="O150" s="31"/>
      <c r="P150" s="375"/>
      <c r="Q150" s="375"/>
      <c r="R150" s="376"/>
      <c r="S150" s="377"/>
      <c r="T150" s="363"/>
    </row>
    <row r="151" spans="1:20" x14ac:dyDescent="0.35">
      <c r="A151" s="29"/>
      <c r="B151" s="74"/>
      <c r="C151" s="75"/>
      <c r="D151" s="29"/>
      <c r="E151" s="29"/>
      <c r="F151" s="29"/>
      <c r="G151" s="29"/>
      <c r="H151" s="379"/>
      <c r="I151" s="27"/>
      <c r="J151" s="349"/>
      <c r="K151" s="349"/>
      <c r="L151" s="380"/>
      <c r="M151" s="31"/>
      <c r="N151" s="31"/>
      <c r="O151" s="31"/>
      <c r="P151" s="359"/>
      <c r="Q151" s="359"/>
      <c r="R151" s="293"/>
      <c r="S151" s="362"/>
      <c r="T151" s="363"/>
    </row>
    <row r="152" spans="1:20" x14ac:dyDescent="0.35">
      <c r="A152" s="29"/>
      <c r="B152" s="74"/>
      <c r="C152" s="75"/>
      <c r="D152" s="29"/>
      <c r="E152" s="29"/>
      <c r="F152" s="29"/>
      <c r="G152" s="29"/>
      <c r="H152" s="379"/>
      <c r="I152" s="27"/>
      <c r="J152" s="349"/>
      <c r="K152" s="349"/>
      <c r="L152" s="380"/>
      <c r="M152" s="31"/>
      <c r="N152" s="31"/>
      <c r="O152" s="31"/>
      <c r="P152" s="359"/>
      <c r="Q152" s="359"/>
      <c r="R152" s="293"/>
      <c r="S152" s="362"/>
      <c r="T152" s="363"/>
    </row>
    <row r="153" spans="1:20" x14ac:dyDescent="0.35">
      <c r="A153" s="29"/>
      <c r="B153" s="74"/>
      <c r="C153" s="75"/>
      <c r="D153" s="29"/>
      <c r="E153" s="29"/>
      <c r="F153" s="29"/>
      <c r="G153" s="29"/>
      <c r="H153" s="379"/>
      <c r="I153" s="27"/>
      <c r="J153" s="349"/>
      <c r="K153" s="349"/>
      <c r="L153" s="380"/>
      <c r="M153" s="31"/>
      <c r="N153" s="31"/>
      <c r="O153" s="31"/>
      <c r="P153" s="359"/>
      <c r="Q153" s="359"/>
      <c r="R153" s="293"/>
      <c r="S153" s="362"/>
      <c r="T153" s="363"/>
    </row>
    <row r="154" spans="1:20" x14ac:dyDescent="0.35">
      <c r="A154" s="29"/>
      <c r="B154" s="74"/>
      <c r="C154" s="75"/>
      <c r="D154" s="29"/>
      <c r="E154" s="29"/>
      <c r="F154" s="29"/>
      <c r="G154" s="29"/>
      <c r="H154" s="379"/>
      <c r="I154" s="27"/>
      <c r="J154" s="349"/>
      <c r="K154" s="349"/>
      <c r="L154" s="380"/>
      <c r="M154" s="31"/>
      <c r="N154" s="31"/>
      <c r="O154" s="31"/>
      <c r="P154" s="359"/>
      <c r="Q154" s="359"/>
      <c r="R154" s="293"/>
      <c r="S154" s="362"/>
      <c r="T154" s="363"/>
    </row>
    <row r="155" spans="1:20" x14ac:dyDescent="0.35">
      <c r="A155" s="29"/>
      <c r="B155" s="74"/>
      <c r="C155" s="75"/>
      <c r="D155" s="29"/>
      <c r="E155" s="29"/>
      <c r="F155" s="29"/>
      <c r="G155" s="29"/>
      <c r="H155" s="379"/>
      <c r="I155" s="27"/>
      <c r="J155" s="349"/>
      <c r="K155" s="349"/>
      <c r="L155" s="380"/>
      <c r="M155" s="31"/>
      <c r="N155" s="31"/>
      <c r="O155" s="31"/>
      <c r="P155" s="359"/>
      <c r="Q155" s="359"/>
      <c r="R155" s="293"/>
      <c r="S155" s="362"/>
      <c r="T155" s="363"/>
    </row>
    <row r="156" spans="1:20" x14ac:dyDescent="0.35">
      <c r="A156" s="343"/>
      <c r="B156" s="344"/>
      <c r="C156" s="345"/>
      <c r="D156" s="343"/>
      <c r="E156" s="343"/>
      <c r="F156" s="343"/>
      <c r="G156" s="343"/>
      <c r="H156" s="379"/>
      <c r="I156" s="373"/>
      <c r="J156" s="374"/>
      <c r="K156" s="374"/>
      <c r="L156" s="380"/>
      <c r="M156" s="31"/>
      <c r="N156" s="31"/>
      <c r="O156" s="31"/>
      <c r="P156" s="375"/>
      <c r="Q156" s="375"/>
      <c r="R156" s="376"/>
      <c r="S156" s="377"/>
      <c r="T156" s="363"/>
    </row>
    <row r="157" spans="1:20" x14ac:dyDescent="0.35">
      <c r="A157" s="343"/>
      <c r="B157" s="344"/>
      <c r="C157" s="345"/>
      <c r="D157" s="343"/>
      <c r="E157" s="343"/>
      <c r="F157" s="343"/>
      <c r="G157" s="343"/>
      <c r="H157" s="379"/>
      <c r="I157" s="373"/>
      <c r="J157" s="374"/>
      <c r="K157" s="374"/>
      <c r="L157" s="380"/>
      <c r="M157" s="31"/>
      <c r="N157" s="31"/>
      <c r="O157" s="31"/>
      <c r="P157" s="375"/>
      <c r="Q157" s="375"/>
      <c r="R157" s="376"/>
      <c r="S157" s="377"/>
      <c r="T157" s="363"/>
    </row>
    <row r="158" spans="1:20" x14ac:dyDescent="0.35">
      <c r="A158" s="343"/>
      <c r="B158" s="344"/>
      <c r="C158" s="345"/>
      <c r="D158" s="343"/>
      <c r="E158" s="343"/>
      <c r="F158" s="343"/>
      <c r="G158" s="343"/>
      <c r="H158" s="379"/>
      <c r="I158" s="373"/>
      <c r="J158" s="374"/>
      <c r="K158" s="374"/>
      <c r="L158" s="380"/>
      <c r="M158" s="31"/>
      <c r="N158" s="31"/>
      <c r="O158" s="31"/>
      <c r="P158" s="375"/>
      <c r="Q158" s="375"/>
      <c r="R158" s="376"/>
      <c r="S158" s="377"/>
      <c r="T158" s="363"/>
    </row>
    <row r="159" spans="1:20" x14ac:dyDescent="0.35">
      <c r="A159" s="343"/>
      <c r="B159" s="344"/>
      <c r="C159" s="345"/>
      <c r="D159" s="343"/>
      <c r="E159" s="343"/>
      <c r="F159" s="343"/>
      <c r="G159" s="343"/>
      <c r="H159" s="379"/>
      <c r="I159" s="373"/>
      <c r="J159" s="374"/>
      <c r="K159" s="374"/>
      <c r="L159" s="380"/>
      <c r="M159" s="31"/>
      <c r="N159" s="31"/>
      <c r="O159" s="31"/>
      <c r="P159" s="375"/>
      <c r="Q159" s="375"/>
      <c r="R159" s="376"/>
      <c r="S159" s="377"/>
      <c r="T159" s="363"/>
    </row>
    <row r="160" spans="1:20" x14ac:dyDescent="0.35">
      <c r="A160" s="343"/>
      <c r="B160" s="344"/>
      <c r="C160" s="345"/>
      <c r="D160" s="343"/>
      <c r="E160" s="343"/>
      <c r="F160" s="343"/>
      <c r="G160" s="343"/>
      <c r="H160" s="379"/>
      <c r="I160" s="373"/>
      <c r="J160" s="374"/>
      <c r="K160" s="374"/>
      <c r="L160" s="380"/>
      <c r="M160" s="31"/>
      <c r="N160" s="31"/>
      <c r="O160" s="31"/>
      <c r="P160" s="375"/>
      <c r="Q160" s="375"/>
      <c r="R160" s="376"/>
      <c r="S160" s="377"/>
      <c r="T160" s="363"/>
    </row>
    <row r="161" spans="1:20" x14ac:dyDescent="0.35">
      <c r="A161" s="29"/>
      <c r="B161" s="74"/>
      <c r="C161" s="75"/>
      <c r="D161" s="29"/>
      <c r="E161" s="29"/>
      <c r="F161" s="29"/>
      <c r="G161" s="29"/>
      <c r="H161" s="379"/>
      <c r="I161" s="27"/>
      <c r="J161" s="349"/>
      <c r="K161" s="349"/>
      <c r="L161" s="380"/>
      <c r="M161" s="31"/>
      <c r="N161" s="31"/>
      <c r="O161" s="31"/>
      <c r="P161" s="359"/>
      <c r="Q161" s="359"/>
      <c r="R161" s="293"/>
      <c r="S161" s="362"/>
      <c r="T161" s="363"/>
    </row>
    <row r="162" spans="1:20" x14ac:dyDescent="0.35">
      <c r="A162" s="29"/>
      <c r="B162" s="74"/>
      <c r="C162" s="75"/>
      <c r="D162" s="29"/>
      <c r="E162" s="29"/>
      <c r="F162" s="29"/>
      <c r="G162" s="29"/>
      <c r="H162" s="379"/>
      <c r="I162" s="27"/>
      <c r="J162" s="349"/>
      <c r="K162" s="349"/>
      <c r="L162" s="380"/>
      <c r="M162" s="31"/>
      <c r="N162" s="31"/>
      <c r="O162" s="31"/>
      <c r="P162" s="359"/>
      <c r="Q162" s="359"/>
      <c r="R162" s="293"/>
      <c r="S162" s="362"/>
      <c r="T162" s="363"/>
    </row>
    <row r="163" spans="1:20" x14ac:dyDescent="0.35">
      <c r="A163" s="29"/>
      <c r="B163" s="74"/>
      <c r="C163" s="75"/>
      <c r="D163" s="29"/>
      <c r="E163" s="29"/>
      <c r="F163" s="29"/>
      <c r="G163" s="29"/>
      <c r="H163" s="379"/>
      <c r="I163" s="27"/>
      <c r="J163" s="349"/>
      <c r="K163" s="349"/>
      <c r="L163" s="380"/>
      <c r="M163" s="31"/>
      <c r="N163" s="31"/>
      <c r="O163" s="31"/>
      <c r="P163" s="359"/>
      <c r="Q163" s="359"/>
      <c r="R163" s="293"/>
      <c r="S163" s="362"/>
      <c r="T163" s="363"/>
    </row>
    <row r="164" spans="1:20" x14ac:dyDescent="0.35">
      <c r="A164" s="29"/>
      <c r="B164" s="74"/>
      <c r="C164" s="75"/>
      <c r="D164" s="29"/>
      <c r="E164" s="29"/>
      <c r="F164" s="29"/>
      <c r="G164" s="29"/>
      <c r="H164" s="379"/>
      <c r="I164" s="27"/>
      <c r="J164" s="349"/>
      <c r="K164" s="349"/>
      <c r="L164" s="380"/>
      <c r="M164" s="31"/>
      <c r="N164" s="31"/>
      <c r="O164" s="31"/>
      <c r="P164" s="359"/>
      <c r="Q164" s="359"/>
      <c r="R164" s="293"/>
      <c r="S164" s="362"/>
      <c r="T164" s="363"/>
    </row>
    <row r="165" spans="1:20" x14ac:dyDescent="0.35">
      <c r="A165" s="29"/>
      <c r="B165" s="74"/>
      <c r="C165" s="75"/>
      <c r="D165" s="29"/>
      <c r="E165" s="29"/>
      <c r="F165" s="29"/>
      <c r="G165" s="29"/>
      <c r="H165" s="379"/>
      <c r="I165" s="27"/>
      <c r="J165" s="349"/>
      <c r="K165" s="349"/>
      <c r="L165" s="380"/>
      <c r="M165" s="31"/>
      <c r="N165" s="31"/>
      <c r="O165" s="31"/>
      <c r="P165" s="359"/>
      <c r="Q165" s="359"/>
      <c r="R165" s="293"/>
      <c r="S165" s="362"/>
      <c r="T165" s="363"/>
    </row>
    <row r="166" spans="1:20" x14ac:dyDescent="0.35">
      <c r="A166" s="343"/>
      <c r="B166" s="344"/>
      <c r="C166" s="345"/>
      <c r="D166" s="343"/>
      <c r="E166" s="343"/>
      <c r="F166" s="343"/>
      <c r="G166" s="343"/>
      <c r="H166" s="379"/>
      <c r="I166" s="373"/>
      <c r="J166" s="374"/>
      <c r="K166" s="374"/>
      <c r="L166" s="380"/>
      <c r="M166" s="31"/>
      <c r="N166" s="31"/>
      <c r="O166" s="31"/>
      <c r="P166" s="375"/>
      <c r="Q166" s="375"/>
      <c r="R166" s="376"/>
      <c r="S166" s="377"/>
      <c r="T166" s="363"/>
    </row>
    <row r="167" spans="1:20" x14ac:dyDescent="0.35">
      <c r="A167" s="343"/>
      <c r="B167" s="344"/>
      <c r="C167" s="345"/>
      <c r="D167" s="343"/>
      <c r="E167" s="343"/>
      <c r="F167" s="343"/>
      <c r="G167" s="343"/>
      <c r="H167" s="379"/>
      <c r="I167" s="373"/>
      <c r="J167" s="374"/>
      <c r="K167" s="374"/>
      <c r="L167" s="380"/>
      <c r="M167" s="31"/>
      <c r="N167" s="31"/>
      <c r="O167" s="31"/>
      <c r="P167" s="375"/>
      <c r="Q167" s="375"/>
      <c r="R167" s="376"/>
      <c r="S167" s="377"/>
      <c r="T167" s="363"/>
    </row>
    <row r="168" spans="1:20" x14ac:dyDescent="0.35">
      <c r="A168" s="343"/>
      <c r="B168" s="344"/>
      <c r="C168" s="345"/>
      <c r="D168" s="343"/>
      <c r="E168" s="343"/>
      <c r="F168" s="343"/>
      <c r="G168" s="343"/>
      <c r="H168" s="379"/>
      <c r="I168" s="373"/>
      <c r="J168" s="374"/>
      <c r="K168" s="374"/>
      <c r="L168" s="380"/>
      <c r="M168" s="31"/>
      <c r="N168" s="31"/>
      <c r="O168" s="31"/>
      <c r="P168" s="375"/>
      <c r="Q168" s="375"/>
      <c r="R168" s="376"/>
      <c r="S168" s="377"/>
      <c r="T168" s="363"/>
    </row>
    <row r="169" spans="1:20" x14ac:dyDescent="0.35">
      <c r="A169" s="343"/>
      <c r="B169" s="344"/>
      <c r="C169" s="345"/>
      <c r="D169" s="343"/>
      <c r="E169" s="343"/>
      <c r="F169" s="343"/>
      <c r="G169" s="343"/>
      <c r="H169" s="379"/>
      <c r="I169" s="373"/>
      <c r="J169" s="374"/>
      <c r="K169" s="374"/>
      <c r="L169" s="380"/>
      <c r="M169" s="31"/>
      <c r="N169" s="31"/>
      <c r="O169" s="31"/>
      <c r="P169" s="375"/>
      <c r="Q169" s="375"/>
      <c r="R169" s="376"/>
      <c r="S169" s="377"/>
      <c r="T169" s="363"/>
    </row>
    <row r="170" spans="1:20" x14ac:dyDescent="0.35">
      <c r="A170" s="343"/>
      <c r="B170" s="344"/>
      <c r="C170" s="345"/>
      <c r="D170" s="343"/>
      <c r="E170" s="343"/>
      <c r="F170" s="343"/>
      <c r="G170" s="343"/>
      <c r="H170" s="379"/>
      <c r="I170" s="373"/>
      <c r="J170" s="374"/>
      <c r="K170" s="374"/>
      <c r="L170" s="380"/>
      <c r="M170" s="31"/>
      <c r="N170" s="31"/>
      <c r="O170" s="31"/>
      <c r="P170" s="375"/>
      <c r="Q170" s="375"/>
      <c r="R170" s="376"/>
      <c r="S170" s="377"/>
      <c r="T170" s="363"/>
    </row>
    <row r="171" spans="1:20" x14ac:dyDescent="0.35">
      <c r="A171" s="29"/>
      <c r="B171" s="74"/>
      <c r="C171" s="75"/>
      <c r="D171" s="29"/>
      <c r="E171" s="29"/>
      <c r="F171" s="29"/>
      <c r="G171" s="29"/>
      <c r="H171" s="379"/>
      <c r="I171" s="27"/>
      <c r="J171" s="349"/>
      <c r="K171" s="349"/>
      <c r="L171" s="380"/>
      <c r="M171" s="31"/>
      <c r="N171" s="31"/>
      <c r="O171" s="31"/>
      <c r="P171" s="359"/>
      <c r="Q171" s="359"/>
      <c r="R171" s="293"/>
      <c r="S171" s="362"/>
      <c r="T171" s="363"/>
    </row>
    <row r="172" spans="1:20" x14ac:dyDescent="0.35">
      <c r="A172" s="29"/>
      <c r="B172" s="74"/>
      <c r="C172" s="75"/>
      <c r="D172" s="29"/>
      <c r="E172" s="29"/>
      <c r="F172" s="29"/>
      <c r="G172" s="29"/>
      <c r="H172" s="379"/>
      <c r="I172" s="27"/>
      <c r="J172" s="349"/>
      <c r="K172" s="349"/>
      <c r="L172" s="380"/>
      <c r="M172" s="31"/>
      <c r="N172" s="31"/>
      <c r="O172" s="31"/>
      <c r="P172" s="359"/>
      <c r="Q172" s="359"/>
      <c r="R172" s="293"/>
      <c r="S172" s="362"/>
      <c r="T172" s="363"/>
    </row>
    <row r="173" spans="1:20" x14ac:dyDescent="0.35">
      <c r="A173" s="29"/>
      <c r="B173" s="74"/>
      <c r="C173" s="75"/>
      <c r="D173" s="29"/>
      <c r="E173" s="29"/>
      <c r="F173" s="29"/>
      <c r="G173" s="29"/>
      <c r="H173" s="379"/>
      <c r="I173" s="27"/>
      <c r="J173" s="349"/>
      <c r="K173" s="349"/>
      <c r="L173" s="380"/>
      <c r="M173" s="31"/>
      <c r="N173" s="31"/>
      <c r="O173" s="31"/>
      <c r="P173" s="359"/>
      <c r="Q173" s="359"/>
      <c r="R173" s="293"/>
      <c r="S173" s="362"/>
      <c r="T173" s="363"/>
    </row>
    <row r="174" spans="1:20" x14ac:dyDescent="0.35">
      <c r="A174" s="29"/>
      <c r="B174" s="74"/>
      <c r="C174" s="75"/>
      <c r="D174" s="29"/>
      <c r="E174" s="29"/>
      <c r="F174" s="29"/>
      <c r="G174" s="29"/>
      <c r="H174" s="379"/>
      <c r="I174" s="27"/>
      <c r="J174" s="349"/>
      <c r="K174" s="349"/>
      <c r="L174" s="380"/>
      <c r="M174" s="31"/>
      <c r="N174" s="31"/>
      <c r="O174" s="31"/>
      <c r="P174" s="359"/>
      <c r="Q174" s="359"/>
      <c r="R174" s="293"/>
      <c r="S174" s="362"/>
      <c r="T174" s="363"/>
    </row>
    <row r="175" spans="1:20" x14ac:dyDescent="0.35">
      <c r="A175" s="29"/>
      <c r="B175" s="74"/>
      <c r="C175" s="75"/>
      <c r="D175" s="29"/>
      <c r="E175" s="29"/>
      <c r="F175" s="29"/>
      <c r="G175" s="29"/>
      <c r="H175" s="379"/>
      <c r="I175" s="27"/>
      <c r="J175" s="349"/>
      <c r="K175" s="349"/>
      <c r="L175" s="380"/>
      <c r="M175" s="31"/>
      <c r="N175" s="31"/>
      <c r="O175" s="31"/>
      <c r="P175" s="359"/>
      <c r="Q175" s="359"/>
      <c r="R175" s="293"/>
      <c r="S175" s="362"/>
      <c r="T175" s="363"/>
    </row>
    <row r="176" spans="1:20" x14ac:dyDescent="0.35">
      <c r="A176" s="343"/>
      <c r="B176" s="344"/>
      <c r="C176" s="345"/>
      <c r="D176" s="343"/>
      <c r="E176" s="343"/>
      <c r="F176" s="343"/>
      <c r="G176" s="343"/>
      <c r="H176" s="379"/>
      <c r="I176" s="373"/>
      <c r="J176" s="374"/>
      <c r="K176" s="374"/>
      <c r="L176" s="380"/>
      <c r="M176" s="31"/>
      <c r="N176" s="31"/>
      <c r="O176" s="31"/>
      <c r="P176" s="375"/>
      <c r="Q176" s="375"/>
      <c r="R176" s="376"/>
      <c r="S176" s="377"/>
      <c r="T176" s="363"/>
    </row>
    <row r="177" spans="1:20" x14ac:dyDescent="0.35">
      <c r="A177" s="343"/>
      <c r="B177" s="344"/>
      <c r="C177" s="345"/>
      <c r="D177" s="343"/>
      <c r="E177" s="343"/>
      <c r="F177" s="343"/>
      <c r="G177" s="343"/>
      <c r="H177" s="379"/>
      <c r="I177" s="373"/>
      <c r="J177" s="374"/>
      <c r="K177" s="374"/>
      <c r="L177" s="380"/>
      <c r="M177" s="31"/>
      <c r="N177" s="31"/>
      <c r="O177" s="31"/>
      <c r="P177" s="375"/>
      <c r="Q177" s="375"/>
      <c r="R177" s="376"/>
      <c r="S177" s="377"/>
      <c r="T177" s="363"/>
    </row>
    <row r="178" spans="1:20" x14ac:dyDescent="0.35">
      <c r="A178" s="343"/>
      <c r="B178" s="344"/>
      <c r="C178" s="345"/>
      <c r="D178" s="343"/>
      <c r="E178" s="343"/>
      <c r="F178" s="343"/>
      <c r="G178" s="343"/>
      <c r="H178" s="379"/>
      <c r="I178" s="373"/>
      <c r="J178" s="374"/>
      <c r="K178" s="374"/>
      <c r="L178" s="380"/>
      <c r="M178" s="31"/>
      <c r="N178" s="31"/>
      <c r="O178" s="31"/>
      <c r="P178" s="375"/>
      <c r="Q178" s="375"/>
      <c r="R178" s="376"/>
      <c r="S178" s="377"/>
      <c r="T178" s="363"/>
    </row>
    <row r="179" spans="1:20" x14ac:dyDescent="0.35">
      <c r="A179" s="343"/>
      <c r="B179" s="344"/>
      <c r="C179" s="345"/>
      <c r="D179" s="343"/>
      <c r="E179" s="343"/>
      <c r="F179" s="343"/>
      <c r="G179" s="343"/>
      <c r="H179" s="379"/>
      <c r="I179" s="373"/>
      <c r="J179" s="374"/>
      <c r="K179" s="374"/>
      <c r="L179" s="380"/>
      <c r="M179" s="31"/>
      <c r="N179" s="31"/>
      <c r="O179" s="31"/>
      <c r="P179" s="375"/>
      <c r="Q179" s="375"/>
      <c r="R179" s="376"/>
      <c r="S179" s="377"/>
      <c r="T179" s="363"/>
    </row>
    <row r="180" spans="1:20" x14ac:dyDescent="0.35">
      <c r="A180" s="343"/>
      <c r="B180" s="344"/>
      <c r="C180" s="345"/>
      <c r="D180" s="343"/>
      <c r="E180" s="343"/>
      <c r="F180" s="343"/>
      <c r="G180" s="343"/>
      <c r="H180" s="379"/>
      <c r="I180" s="373"/>
      <c r="J180" s="374"/>
      <c r="K180" s="374"/>
      <c r="L180" s="380"/>
      <c r="M180" s="31"/>
      <c r="N180" s="31"/>
      <c r="O180" s="31"/>
      <c r="P180" s="375"/>
      <c r="Q180" s="375"/>
      <c r="R180" s="376"/>
      <c r="S180" s="377"/>
      <c r="T180" s="363"/>
    </row>
    <row r="181" spans="1:20" x14ac:dyDescent="0.35">
      <c r="A181" s="29"/>
      <c r="B181" s="74"/>
      <c r="C181" s="75"/>
      <c r="D181" s="29"/>
      <c r="E181" s="29"/>
      <c r="F181" s="29"/>
      <c r="G181" s="29"/>
      <c r="H181" s="379"/>
      <c r="I181" s="27"/>
      <c r="J181" s="349"/>
      <c r="K181" s="349"/>
      <c r="L181" s="380"/>
      <c r="M181" s="31"/>
      <c r="N181" s="31"/>
      <c r="O181" s="31"/>
      <c r="P181" s="359"/>
      <c r="Q181" s="359"/>
      <c r="R181" s="293"/>
      <c r="S181" s="362"/>
      <c r="T181" s="363"/>
    </row>
    <row r="182" spans="1:20" x14ac:dyDescent="0.35">
      <c r="A182" s="29"/>
      <c r="B182" s="74"/>
      <c r="C182" s="75"/>
      <c r="D182" s="29"/>
      <c r="E182" s="29"/>
      <c r="F182" s="29"/>
      <c r="G182" s="29"/>
      <c r="H182" s="379"/>
      <c r="I182" s="27"/>
      <c r="J182" s="349"/>
      <c r="K182" s="349"/>
      <c r="L182" s="380"/>
      <c r="M182" s="31"/>
      <c r="N182" s="31"/>
      <c r="O182" s="31"/>
      <c r="P182" s="359"/>
      <c r="Q182" s="359"/>
      <c r="R182" s="293"/>
      <c r="S182" s="362"/>
      <c r="T182" s="363"/>
    </row>
    <row r="183" spans="1:20" x14ac:dyDescent="0.35">
      <c r="A183" s="29"/>
      <c r="B183" s="74"/>
      <c r="C183" s="75"/>
      <c r="D183" s="29"/>
      <c r="E183" s="29"/>
      <c r="F183" s="29"/>
      <c r="G183" s="29"/>
      <c r="H183" s="379"/>
      <c r="I183" s="27"/>
      <c r="J183" s="349"/>
      <c r="K183" s="349"/>
      <c r="L183" s="380"/>
      <c r="M183" s="31"/>
      <c r="N183" s="31"/>
      <c r="O183" s="31"/>
      <c r="P183" s="359"/>
      <c r="Q183" s="359"/>
      <c r="R183" s="293"/>
      <c r="S183" s="362"/>
      <c r="T183" s="363"/>
    </row>
    <row r="184" spans="1:20" x14ac:dyDescent="0.35">
      <c r="A184" s="29"/>
      <c r="B184" s="74"/>
      <c r="C184" s="75"/>
      <c r="D184" s="29"/>
      <c r="E184" s="29"/>
      <c r="F184" s="29"/>
      <c r="G184" s="29"/>
      <c r="H184" s="379"/>
      <c r="I184" s="27"/>
      <c r="J184" s="349"/>
      <c r="K184" s="349"/>
      <c r="L184" s="380"/>
      <c r="M184" s="31"/>
      <c r="N184" s="31"/>
      <c r="O184" s="31"/>
      <c r="P184" s="359"/>
      <c r="Q184" s="359"/>
      <c r="R184" s="293"/>
      <c r="S184" s="362"/>
      <c r="T184" s="363"/>
    </row>
    <row r="185" spans="1:20" x14ac:dyDescent="0.35">
      <c r="A185" s="29"/>
      <c r="B185" s="74"/>
      <c r="C185" s="75"/>
      <c r="D185" s="29"/>
      <c r="E185" s="29"/>
      <c r="F185" s="29"/>
      <c r="G185" s="29"/>
      <c r="H185" s="379"/>
      <c r="I185" s="27"/>
      <c r="J185" s="349"/>
      <c r="K185" s="349"/>
      <c r="L185" s="380"/>
      <c r="M185" s="31"/>
      <c r="N185" s="31"/>
      <c r="O185" s="31"/>
      <c r="P185" s="359"/>
      <c r="Q185" s="359"/>
      <c r="R185" s="293"/>
      <c r="S185" s="362"/>
      <c r="T185" s="363"/>
    </row>
    <row r="186" spans="1:20" x14ac:dyDescent="0.35">
      <c r="A186" s="343"/>
      <c r="B186" s="344"/>
      <c r="C186" s="345"/>
      <c r="D186" s="343"/>
      <c r="E186" s="343"/>
      <c r="F186" s="343"/>
      <c r="G186" s="343"/>
      <c r="H186" s="379"/>
      <c r="I186" s="373"/>
      <c r="J186" s="374"/>
      <c r="K186" s="374"/>
      <c r="L186" s="380"/>
      <c r="M186" s="31"/>
      <c r="N186" s="31"/>
      <c r="O186" s="31"/>
      <c r="P186" s="375"/>
      <c r="Q186" s="375"/>
      <c r="R186" s="376"/>
      <c r="S186" s="377"/>
      <c r="T186" s="363"/>
    </row>
    <row r="187" spans="1:20" x14ac:dyDescent="0.35">
      <c r="A187" s="343"/>
      <c r="B187" s="344"/>
      <c r="C187" s="345"/>
      <c r="D187" s="343"/>
      <c r="E187" s="343"/>
      <c r="F187" s="343"/>
      <c r="G187" s="343"/>
      <c r="H187" s="379"/>
      <c r="I187" s="373"/>
      <c r="J187" s="374"/>
      <c r="K187" s="374"/>
      <c r="L187" s="380"/>
      <c r="M187" s="31"/>
      <c r="N187" s="31"/>
      <c r="O187" s="31"/>
      <c r="P187" s="375"/>
      <c r="Q187" s="375"/>
      <c r="R187" s="376"/>
      <c r="S187" s="377"/>
      <c r="T187" s="363"/>
    </row>
    <row r="188" spans="1:20" x14ac:dyDescent="0.35">
      <c r="A188" s="343"/>
      <c r="B188" s="344"/>
      <c r="C188" s="345"/>
      <c r="D188" s="343"/>
      <c r="E188" s="343"/>
      <c r="F188" s="343"/>
      <c r="G188" s="343"/>
      <c r="H188" s="379"/>
      <c r="I188" s="373"/>
      <c r="J188" s="374"/>
      <c r="K188" s="374"/>
      <c r="L188" s="380"/>
      <c r="M188" s="31"/>
      <c r="N188" s="31"/>
      <c r="O188" s="31"/>
      <c r="P188" s="375"/>
      <c r="Q188" s="375"/>
      <c r="R188" s="376"/>
      <c r="S188" s="377"/>
      <c r="T188" s="363"/>
    </row>
    <row r="189" spans="1:20" x14ac:dyDescent="0.35">
      <c r="A189" s="343"/>
      <c r="B189" s="344"/>
      <c r="C189" s="345"/>
      <c r="D189" s="343"/>
      <c r="E189" s="343"/>
      <c r="F189" s="343"/>
      <c r="G189" s="343"/>
      <c r="H189" s="379"/>
      <c r="I189" s="373"/>
      <c r="J189" s="374"/>
      <c r="K189" s="374"/>
      <c r="L189" s="380"/>
      <c r="M189" s="31"/>
      <c r="N189" s="31"/>
      <c r="O189" s="31"/>
      <c r="P189" s="375"/>
      <c r="Q189" s="375"/>
      <c r="R189" s="376"/>
      <c r="S189" s="377"/>
      <c r="T189" s="363"/>
    </row>
    <row r="190" spans="1:20" x14ac:dyDescent="0.35">
      <c r="A190" s="343"/>
      <c r="B190" s="344"/>
      <c r="C190" s="345"/>
      <c r="D190" s="343"/>
      <c r="E190" s="343"/>
      <c r="F190" s="343"/>
      <c r="G190" s="343"/>
      <c r="H190" s="379"/>
      <c r="I190" s="373"/>
      <c r="J190" s="374"/>
      <c r="K190" s="374"/>
      <c r="L190" s="380"/>
      <c r="M190" s="31"/>
      <c r="N190" s="31"/>
      <c r="O190" s="31"/>
      <c r="P190" s="375"/>
      <c r="Q190" s="375"/>
      <c r="R190" s="376"/>
      <c r="S190" s="377"/>
      <c r="T190" s="363"/>
    </row>
    <row r="191" spans="1:20" x14ac:dyDescent="0.35">
      <c r="A191" s="29"/>
      <c r="B191" s="74"/>
      <c r="C191" s="75"/>
      <c r="D191" s="29"/>
      <c r="E191" s="29"/>
      <c r="F191" s="29"/>
      <c r="G191" s="29"/>
      <c r="H191" s="379"/>
      <c r="I191" s="27"/>
      <c r="J191" s="349"/>
      <c r="K191" s="349"/>
      <c r="L191" s="380"/>
      <c r="M191" s="31"/>
      <c r="N191" s="31"/>
      <c r="O191" s="31"/>
      <c r="P191" s="359"/>
      <c r="Q191" s="359"/>
      <c r="R191" s="293"/>
      <c r="S191" s="362"/>
      <c r="T191" s="363"/>
    </row>
    <row r="192" spans="1:20" x14ac:dyDescent="0.35">
      <c r="A192" s="29"/>
      <c r="B192" s="74"/>
      <c r="C192" s="75"/>
      <c r="D192" s="29"/>
      <c r="E192" s="29"/>
      <c r="F192" s="29"/>
      <c r="G192" s="29"/>
      <c r="H192" s="379"/>
      <c r="I192" s="27"/>
      <c r="J192" s="349"/>
      <c r="K192" s="349"/>
      <c r="L192" s="380"/>
      <c r="M192" s="31"/>
      <c r="N192" s="31"/>
      <c r="O192" s="31"/>
      <c r="P192" s="359"/>
      <c r="Q192" s="359"/>
      <c r="R192" s="293"/>
      <c r="S192" s="362"/>
      <c r="T192" s="363"/>
    </row>
    <row r="193" spans="1:20" x14ac:dyDescent="0.35">
      <c r="A193" s="29"/>
      <c r="B193" s="74"/>
      <c r="C193" s="75"/>
      <c r="D193" s="29"/>
      <c r="E193" s="29"/>
      <c r="F193" s="29"/>
      <c r="G193" s="29"/>
      <c r="H193" s="379"/>
      <c r="I193" s="27"/>
      <c r="J193" s="349"/>
      <c r="K193" s="349"/>
      <c r="L193" s="380"/>
      <c r="M193" s="31"/>
      <c r="N193" s="31"/>
      <c r="O193" s="31"/>
      <c r="P193" s="359"/>
      <c r="Q193" s="359"/>
      <c r="R193" s="293"/>
      <c r="S193" s="362"/>
      <c r="T193" s="363"/>
    </row>
    <row r="194" spans="1:20" x14ac:dyDescent="0.35">
      <c r="A194" s="29"/>
      <c r="B194" s="74"/>
      <c r="C194" s="75"/>
      <c r="D194" s="29"/>
      <c r="E194" s="29"/>
      <c r="F194" s="29"/>
      <c r="G194" s="29"/>
      <c r="H194" s="379"/>
      <c r="I194" s="27"/>
      <c r="J194" s="349"/>
      <c r="K194" s="349"/>
      <c r="L194" s="380"/>
      <c r="M194" s="31"/>
      <c r="N194" s="31"/>
      <c r="O194" s="31"/>
      <c r="P194" s="359"/>
      <c r="Q194" s="359"/>
      <c r="R194" s="293"/>
      <c r="S194" s="362"/>
      <c r="T194" s="363"/>
    </row>
    <row r="195" spans="1:20" x14ac:dyDescent="0.35">
      <c r="A195" s="29"/>
      <c r="B195" s="74"/>
      <c r="C195" s="75"/>
      <c r="D195" s="29"/>
      <c r="E195" s="29"/>
      <c r="F195" s="29"/>
      <c r="G195" s="29"/>
      <c r="H195" s="379"/>
      <c r="I195" s="27"/>
      <c r="J195" s="349"/>
      <c r="K195" s="349"/>
      <c r="L195" s="380"/>
      <c r="M195" s="31"/>
      <c r="N195" s="31"/>
      <c r="O195" s="31"/>
      <c r="P195" s="359"/>
      <c r="Q195" s="359"/>
      <c r="R195" s="293"/>
      <c r="S195" s="362"/>
      <c r="T195" s="363"/>
    </row>
    <row r="196" spans="1:20" x14ac:dyDescent="0.35">
      <c r="A196" s="343"/>
      <c r="B196" s="344"/>
      <c r="C196" s="345"/>
      <c r="D196" s="343"/>
      <c r="E196" s="343"/>
      <c r="F196" s="343"/>
      <c r="G196" s="343"/>
      <c r="H196" s="379"/>
      <c r="I196" s="373"/>
      <c r="J196" s="374"/>
      <c r="K196" s="374"/>
      <c r="L196" s="380"/>
      <c r="M196" s="31"/>
      <c r="N196" s="31"/>
      <c r="O196" s="31"/>
      <c r="P196" s="375"/>
      <c r="Q196" s="375"/>
      <c r="R196" s="376"/>
      <c r="S196" s="377"/>
      <c r="T196" s="363"/>
    </row>
    <row r="197" spans="1:20" x14ac:dyDescent="0.35">
      <c r="A197" s="343"/>
      <c r="B197" s="344"/>
      <c r="C197" s="345"/>
      <c r="D197" s="343"/>
      <c r="E197" s="343"/>
      <c r="F197" s="343"/>
      <c r="G197" s="343"/>
      <c r="H197" s="379"/>
      <c r="I197" s="373"/>
      <c r="J197" s="374"/>
      <c r="K197" s="374"/>
      <c r="L197" s="380"/>
      <c r="M197" s="31"/>
      <c r="N197" s="31"/>
      <c r="O197" s="31"/>
      <c r="P197" s="375"/>
      <c r="Q197" s="375"/>
      <c r="R197" s="376"/>
      <c r="S197" s="377"/>
      <c r="T197" s="363"/>
    </row>
    <row r="198" spans="1:20" x14ac:dyDescent="0.35">
      <c r="A198" s="343"/>
      <c r="B198" s="344"/>
      <c r="C198" s="345"/>
      <c r="D198" s="343"/>
      <c r="E198" s="343"/>
      <c r="F198" s="343"/>
      <c r="G198" s="343"/>
      <c r="H198" s="379"/>
      <c r="I198" s="373"/>
      <c r="J198" s="374"/>
      <c r="K198" s="374"/>
      <c r="L198" s="380"/>
      <c r="M198" s="31"/>
      <c r="N198" s="31"/>
      <c r="O198" s="31"/>
      <c r="P198" s="375"/>
      <c r="Q198" s="375"/>
      <c r="R198" s="376"/>
      <c r="S198" s="377"/>
      <c r="T198" s="363"/>
    </row>
    <row r="199" spans="1:20" x14ac:dyDescent="0.35">
      <c r="A199" s="343"/>
      <c r="B199" s="344"/>
      <c r="C199" s="345"/>
      <c r="D199" s="343"/>
      <c r="E199" s="343"/>
      <c r="F199" s="343"/>
      <c r="G199" s="343"/>
      <c r="H199" s="379"/>
      <c r="I199" s="373"/>
      <c r="J199" s="374"/>
      <c r="K199" s="374"/>
      <c r="L199" s="380"/>
      <c r="M199" s="31"/>
      <c r="N199" s="31"/>
      <c r="O199" s="31"/>
      <c r="P199" s="375"/>
      <c r="Q199" s="375"/>
      <c r="R199" s="376"/>
      <c r="S199" s="377"/>
      <c r="T199" s="363"/>
    </row>
    <row r="200" spans="1:20" x14ac:dyDescent="0.35">
      <c r="A200" s="343"/>
      <c r="B200" s="344"/>
      <c r="C200" s="345"/>
      <c r="D200" s="343"/>
      <c r="E200" s="343"/>
      <c r="F200" s="343"/>
      <c r="G200" s="343"/>
      <c r="H200" s="379"/>
      <c r="I200" s="373"/>
      <c r="J200" s="374"/>
      <c r="K200" s="374"/>
      <c r="L200" s="380"/>
      <c r="M200" s="31"/>
      <c r="N200" s="31"/>
      <c r="O200" s="31"/>
      <c r="P200" s="375"/>
      <c r="Q200" s="375"/>
      <c r="R200" s="376"/>
      <c r="S200" s="377"/>
      <c r="T200" s="363"/>
    </row>
    <row r="201" spans="1:20" x14ac:dyDescent="0.35">
      <c r="A201" s="29"/>
      <c r="B201" s="74"/>
      <c r="C201" s="75"/>
      <c r="D201" s="29"/>
      <c r="E201" s="29"/>
      <c r="F201" s="29"/>
      <c r="G201" s="29"/>
      <c r="H201" s="379"/>
      <c r="I201" s="27"/>
      <c r="J201" s="349"/>
      <c r="K201" s="349"/>
      <c r="L201" s="380"/>
      <c r="M201" s="31"/>
      <c r="N201" s="31"/>
      <c r="O201" s="31"/>
      <c r="P201" s="359"/>
      <c r="Q201" s="359"/>
      <c r="R201" s="293"/>
      <c r="S201" s="362"/>
      <c r="T201" s="363"/>
    </row>
    <row r="202" spans="1:20" x14ac:dyDescent="0.35">
      <c r="A202" s="29"/>
      <c r="B202" s="74"/>
      <c r="C202" s="75"/>
      <c r="D202" s="29"/>
      <c r="E202" s="29"/>
      <c r="F202" s="29"/>
      <c r="G202" s="29"/>
      <c r="H202" s="379"/>
      <c r="I202" s="27"/>
      <c r="J202" s="349"/>
      <c r="K202" s="349"/>
      <c r="L202" s="380"/>
      <c r="M202" s="31"/>
      <c r="N202" s="31"/>
      <c r="O202" s="31"/>
      <c r="P202" s="359"/>
      <c r="Q202" s="359"/>
      <c r="R202" s="293"/>
      <c r="S202" s="362"/>
      <c r="T202" s="363"/>
    </row>
    <row r="203" spans="1:20" x14ac:dyDescent="0.35">
      <c r="A203" s="29"/>
      <c r="B203" s="74"/>
      <c r="C203" s="75"/>
      <c r="D203" s="29"/>
      <c r="E203" s="29"/>
      <c r="F203" s="29"/>
      <c r="G203" s="29"/>
      <c r="H203" s="379"/>
      <c r="I203" s="27"/>
      <c r="J203" s="349"/>
      <c r="K203" s="349"/>
      <c r="L203" s="380"/>
      <c r="M203" s="31"/>
      <c r="N203" s="31"/>
      <c r="O203" s="31"/>
      <c r="P203" s="359"/>
      <c r="Q203" s="359"/>
      <c r="R203" s="293"/>
      <c r="S203" s="362"/>
      <c r="T203" s="363"/>
    </row>
    <row r="204" spans="1:20" x14ac:dyDescent="0.35">
      <c r="A204" s="29"/>
      <c r="B204" s="74"/>
      <c r="C204" s="75"/>
      <c r="D204" s="29"/>
      <c r="E204" s="29"/>
      <c r="F204" s="29"/>
      <c r="G204" s="29"/>
      <c r="H204" s="379"/>
      <c r="I204" s="27"/>
      <c r="J204" s="349"/>
      <c r="K204" s="349"/>
      <c r="L204" s="380"/>
      <c r="M204" s="31"/>
      <c r="N204" s="31"/>
      <c r="O204" s="31"/>
      <c r="P204" s="359"/>
      <c r="Q204" s="359"/>
      <c r="R204" s="293"/>
      <c r="S204" s="362"/>
      <c r="T204" s="363"/>
    </row>
    <row r="205" spans="1:20" x14ac:dyDescent="0.35">
      <c r="A205" s="29"/>
      <c r="B205" s="74"/>
      <c r="C205" s="75"/>
      <c r="D205" s="29"/>
      <c r="E205" s="29"/>
      <c r="F205" s="29"/>
      <c r="G205" s="29"/>
      <c r="H205" s="379"/>
      <c r="I205" s="27"/>
      <c r="J205" s="349"/>
      <c r="K205" s="349"/>
      <c r="L205" s="380"/>
      <c r="M205" s="31"/>
      <c r="N205" s="31"/>
      <c r="O205" s="31"/>
      <c r="P205" s="359"/>
      <c r="Q205" s="359"/>
      <c r="R205" s="293"/>
      <c r="S205" s="362"/>
      <c r="T205" s="363"/>
    </row>
    <row r="206" spans="1:20" x14ac:dyDescent="0.35">
      <c r="A206" s="29"/>
      <c r="B206" s="74"/>
      <c r="C206" s="75"/>
      <c r="D206" s="29"/>
      <c r="E206" s="29"/>
      <c r="F206" s="29"/>
      <c r="G206" s="29"/>
      <c r="H206" s="379"/>
      <c r="I206" s="27"/>
      <c r="J206" s="349"/>
      <c r="K206" s="349"/>
      <c r="L206" s="380"/>
      <c r="M206" s="31"/>
      <c r="N206" s="31"/>
      <c r="O206" s="31"/>
      <c r="P206" s="359"/>
      <c r="Q206" s="359"/>
      <c r="R206" s="293"/>
      <c r="S206" s="362"/>
      <c r="T206" s="363"/>
    </row>
  </sheetData>
  <sheetProtection password="CA23" sheet="1" objects="1" scenarios="1"/>
  <conditionalFormatting sqref="M11:N206">
    <cfRule type="colorScale" priority="3">
      <colorScale>
        <cfvo type="num" val="0.4"/>
        <cfvo type="num" val="1"/>
        <color theme="4" tint="0.79998168889431442"/>
        <color rgb="FFFF9B9B"/>
      </colorScale>
    </cfRule>
  </conditionalFormatting>
  <conditionalFormatting sqref="O11:O206">
    <cfRule type="colorScale" priority="2">
      <colorScale>
        <cfvo type="num" val="0.5"/>
        <cfvo type="num" val="1"/>
        <color theme="8" tint="0.79998168889431442"/>
        <color rgb="FFFF9B9B"/>
      </colorScale>
    </cfRule>
  </conditionalFormatting>
  <conditionalFormatting sqref="T11:T206">
    <cfRule type="colorScale" priority="1">
      <colorScale>
        <cfvo type="num" val="0"/>
        <cfvo type="num" val="4"/>
        <cfvo type="num" val="8"/>
        <color rgb="FF63BE7B"/>
        <color rgb="FFFFEB84"/>
        <color rgb="FFF8696B"/>
      </colorScale>
    </cfRule>
  </conditionalFormatting>
  <hyperlinks>
    <hyperlink ref="H2:I2" location="Instructions!A1" display="Return to Menu" xr:uid="{00000000-0004-0000-0C00-000000000000}"/>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AG34"/>
  <sheetViews>
    <sheetView zoomScale="75" workbookViewId="0">
      <selection activeCell="Q6" sqref="Q6:Q24"/>
    </sheetView>
  </sheetViews>
  <sheetFormatPr defaultRowHeight="12.75" x14ac:dyDescent="0.35"/>
  <cols>
    <col min="1" max="1" width="13.53125" customWidth="1"/>
    <col min="2" max="2" width="12.86328125" customWidth="1"/>
    <col min="21" max="22" width="10.6640625" customWidth="1"/>
    <col min="27" max="27" width="10.1328125" customWidth="1"/>
  </cols>
  <sheetData>
    <row r="1" spans="1:33" ht="15" x14ac:dyDescent="0.4">
      <c r="A1" s="80" t="s">
        <v>93</v>
      </c>
      <c r="B1" s="81">
        <f>Weather_Site!D2</f>
        <v>0</v>
      </c>
      <c r="C1" s="81"/>
      <c r="D1" s="81"/>
      <c r="E1" s="81"/>
    </row>
    <row r="3" spans="1:33" x14ac:dyDescent="0.35">
      <c r="H3" t="s">
        <v>178</v>
      </c>
      <c r="J3" s="181" t="s">
        <v>170</v>
      </c>
      <c r="K3" s="182"/>
      <c r="L3" s="182"/>
      <c r="M3" s="182"/>
      <c r="N3" s="182"/>
      <c r="O3" s="182"/>
      <c r="P3" s="182"/>
      <c r="Q3" s="182"/>
      <c r="R3" s="182"/>
      <c r="S3" s="183"/>
      <c r="T3" s="295" t="s">
        <v>451</v>
      </c>
      <c r="U3" s="296"/>
      <c r="V3" s="296"/>
      <c r="W3" s="296"/>
      <c r="X3" s="296"/>
      <c r="Y3" s="297"/>
      <c r="Z3" s="300" t="s">
        <v>452</v>
      </c>
      <c r="AA3" s="301"/>
      <c r="AB3" s="301"/>
      <c r="AC3" s="301"/>
      <c r="AD3" s="301"/>
      <c r="AE3" s="302"/>
      <c r="AF3" s="303" t="s">
        <v>44</v>
      </c>
      <c r="AG3" s="304"/>
    </row>
    <row r="4" spans="1:33" ht="51" x14ac:dyDescent="0.35">
      <c r="A4" s="11" t="s">
        <v>28</v>
      </c>
      <c r="B4" s="11" t="s">
        <v>32</v>
      </c>
      <c r="C4" s="11" t="s">
        <v>27</v>
      </c>
      <c r="D4" s="11" t="s">
        <v>18</v>
      </c>
      <c r="E4" s="11" t="s">
        <v>19</v>
      </c>
      <c r="F4" s="11" t="s">
        <v>24</v>
      </c>
      <c r="G4" s="11" t="s">
        <v>20</v>
      </c>
      <c r="H4" s="92" t="s">
        <v>176</v>
      </c>
      <c r="I4" s="92" t="s">
        <v>177</v>
      </c>
      <c r="J4" s="215" t="s">
        <v>168</v>
      </c>
      <c r="K4" s="215" t="s">
        <v>169</v>
      </c>
      <c r="L4" s="216" t="s">
        <v>221</v>
      </c>
      <c r="M4" s="258" t="s">
        <v>352</v>
      </c>
      <c r="N4" s="217" t="s">
        <v>171</v>
      </c>
      <c r="O4" s="217" t="s">
        <v>172</v>
      </c>
      <c r="P4" s="217" t="s">
        <v>173</v>
      </c>
      <c r="Q4" s="218" t="s">
        <v>174</v>
      </c>
      <c r="R4" s="219" t="s">
        <v>175</v>
      </c>
      <c r="S4" s="220" t="s">
        <v>273</v>
      </c>
      <c r="T4" s="215" t="s">
        <v>168</v>
      </c>
      <c r="U4" s="215" t="s">
        <v>169</v>
      </c>
      <c r="V4" s="216" t="s">
        <v>221</v>
      </c>
      <c r="W4" s="217" t="s">
        <v>171</v>
      </c>
      <c r="X4" s="217" t="s">
        <v>172</v>
      </c>
      <c r="Y4" s="217" t="s">
        <v>173</v>
      </c>
      <c r="Z4" s="298" t="s">
        <v>168</v>
      </c>
      <c r="AA4" s="298" t="s">
        <v>169</v>
      </c>
      <c r="AB4" s="299" t="s">
        <v>221</v>
      </c>
      <c r="AC4" s="91" t="s">
        <v>171</v>
      </c>
      <c r="AD4" s="91" t="s">
        <v>172</v>
      </c>
      <c r="AE4" s="91" t="s">
        <v>173</v>
      </c>
      <c r="AF4" s="298" t="s">
        <v>168</v>
      </c>
      <c r="AG4" s="299" t="s">
        <v>221</v>
      </c>
    </row>
    <row r="5" spans="1:33" x14ac:dyDescent="0.35">
      <c r="A5" s="29" t="str">
        <f>Weather_Site!A12</f>
        <v>Sat</v>
      </c>
      <c r="B5" s="74">
        <f>Weather_Site!B12</f>
        <v>36533</v>
      </c>
      <c r="C5" s="75">
        <f>Weather_Site!C12</f>
        <v>0.66666666666666663</v>
      </c>
      <c r="D5" s="29">
        <f>Weather_Site!D12</f>
        <v>38.200000000000003</v>
      </c>
      <c r="E5" s="29">
        <f>Weather_Site!E12</f>
        <v>9.9</v>
      </c>
      <c r="F5" s="29">
        <f>Weather_Site!F12</f>
        <v>300</v>
      </c>
      <c r="G5" s="29">
        <f>Weather_Site!G12</f>
        <v>55</v>
      </c>
      <c r="H5" s="33">
        <f>'Forest(McArthur)'!N9</f>
        <v>106.70958860106325</v>
      </c>
      <c r="I5" s="33">
        <f>Grass!I9</f>
        <v>93.919903569195824</v>
      </c>
      <c r="J5" s="320">
        <f>'Forest(McArthur)'!O9</f>
        <v>640.25753160637942</v>
      </c>
      <c r="K5" s="320">
        <f>'Forest(McArthur)'!AB9</f>
        <v>260.28605378252314</v>
      </c>
      <c r="L5" s="320">
        <f>'Forest(VESTA)'!P14</f>
        <v>7972.5137728304244</v>
      </c>
      <c r="M5" s="320" t="e">
        <f>RedBook!AA14</f>
        <v>#DIV/0!</v>
      </c>
      <c r="N5" s="321">
        <f>Grass!W9</f>
        <v>14906.843668240554</v>
      </c>
      <c r="O5" s="321">
        <f>Grass!AB9</f>
        <v>12660.533026864428</v>
      </c>
      <c r="P5" s="321">
        <f>Grass!AG9</f>
        <v>6321.887610638365</v>
      </c>
      <c r="Q5" s="321">
        <f>Heath!$L9</f>
        <v>7567.6894301181137</v>
      </c>
      <c r="R5" s="322">
        <f>Buttongrass!M13</f>
        <v>3897.1730491336157</v>
      </c>
      <c r="S5" s="323">
        <f>'WA Mallee'!J9</f>
        <v>5451.6210689129821</v>
      </c>
      <c r="T5" s="315">
        <f>'Forest(McArthur)'!S9</f>
        <v>1521.7769062726745</v>
      </c>
      <c r="U5" s="315">
        <f>'Forest(McArthur)'!AF9</f>
        <v>598.65792369980329</v>
      </c>
      <c r="V5" s="315">
        <f>'Forest(VESTA)'!T14</f>
        <v>86501.774435210114</v>
      </c>
      <c r="W5" s="316">
        <f>Grass!Z9</f>
        <v>46214.196740279367</v>
      </c>
      <c r="X5" s="316">
        <f>Grass!AE9</f>
        <v>26166.789659923405</v>
      </c>
      <c r="Y5" s="316">
        <f>Grass!AJ9</f>
        <v>4899.7789926252653</v>
      </c>
      <c r="Z5" s="317">
        <f>'Forest(McArthur)'!Q9</f>
        <v>7.5233479108829311</v>
      </c>
      <c r="AA5" s="317">
        <f>'Forest(McArthur)'!AD9</f>
        <v>3.2797160615566243</v>
      </c>
      <c r="AB5" s="317">
        <f>'Forest(VESTA)'!R14</f>
        <v>33.36824747266413</v>
      </c>
      <c r="AC5" s="317">
        <f>Grass!Y9</f>
        <v>4.0905322473854806</v>
      </c>
      <c r="AD5" s="317">
        <f>Grass!AD9</f>
        <v>1.7173047024246979</v>
      </c>
      <c r="AE5" s="317">
        <f>Grass!AI9</f>
        <v>0.5338514340571433</v>
      </c>
      <c r="AF5" s="318">
        <f>'Forest(McArthur)'!R9</f>
        <v>2204.2314140835497</v>
      </c>
      <c r="AG5" s="319">
        <f>'Forest(VESTA)'!S14</f>
        <v>9363.7007064744339</v>
      </c>
    </row>
    <row r="6" spans="1:33" x14ac:dyDescent="0.35">
      <c r="A6" s="29" t="str">
        <f>Weather_Site!A13</f>
        <v>Sat</v>
      </c>
      <c r="B6" s="74">
        <f>Weather_Site!B13</f>
        <v>36533</v>
      </c>
      <c r="C6" s="75">
        <f>Weather_Site!C13</f>
        <v>0.70833333333333337</v>
      </c>
      <c r="D6" s="29">
        <f>Weather_Site!D13</f>
        <v>36.4</v>
      </c>
      <c r="E6" s="29">
        <f>Weather_Site!E13</f>
        <v>10.8</v>
      </c>
      <c r="F6" s="29">
        <f>Weather_Site!F13</f>
        <v>260</v>
      </c>
      <c r="G6" s="29">
        <f>Weather_Site!G13</f>
        <v>45.7</v>
      </c>
      <c r="H6" s="33">
        <f>'Forest(McArthur)'!N10</f>
        <v>78.304182609992907</v>
      </c>
      <c r="I6" s="33">
        <f>Grass!I10</f>
        <v>56.856002606946547</v>
      </c>
      <c r="J6" s="320">
        <f>'Forest(McArthur)'!O10</f>
        <v>469.82509565995747</v>
      </c>
      <c r="K6" s="320">
        <f>'Forest(McArthur)'!AB10</f>
        <v>181.65780647116085</v>
      </c>
      <c r="L6" s="320">
        <f>'Forest(VESTA)'!P15</f>
        <v>6326.9477427171196</v>
      </c>
      <c r="M6" s="320" t="e">
        <f>RedBook!AA15</f>
        <v>#DIV/0!</v>
      </c>
      <c r="N6" s="321">
        <f>Grass!W10</f>
        <v>12033.928081000207</v>
      </c>
      <c r="O6" s="321">
        <f>Grass!AB10</f>
        <v>10212.21613864832</v>
      </c>
      <c r="P6" s="321">
        <f>Grass!AG10</f>
        <v>5099.4175282571941</v>
      </c>
      <c r="Q6" s="321">
        <f>Heath!$L10</f>
        <v>6249.3561734149343</v>
      </c>
      <c r="R6" s="322">
        <f>Buttongrass!M14</f>
        <v>3044.6430342991944</v>
      </c>
      <c r="S6" s="323">
        <f>'WA Mallee'!J10</f>
        <v>4488.0413273343111</v>
      </c>
      <c r="T6" s="315">
        <f>'Forest(McArthur)'!S10</f>
        <v>1116.6896838665</v>
      </c>
      <c r="U6" s="315">
        <f>'Forest(McArthur)'!AF10</f>
        <v>417.81295488366999</v>
      </c>
      <c r="V6" s="315">
        <f>'Forest(VESTA)'!T15</f>
        <v>68647.383008480741</v>
      </c>
      <c r="W6" s="316">
        <f>Grass!Z10</f>
        <v>37307.583836716847</v>
      </c>
      <c r="X6" s="316">
        <f>Grass!AE10</f>
        <v>21106.608315358353</v>
      </c>
      <c r="Y6" s="316">
        <f>Grass!AJ10</f>
        <v>3952.3035552757387</v>
      </c>
      <c r="Z6" s="317">
        <f>'Forest(McArthur)'!Q10</f>
        <v>5.3077262435794479</v>
      </c>
      <c r="AA6" s="317">
        <f>'Forest(McArthur)'!AD10</f>
        <v>2.0433231059948076</v>
      </c>
      <c r="AB6" s="317">
        <f>'Forest(VESTA)'!R15</f>
        <v>28.232117478433089</v>
      </c>
      <c r="AC6" s="317">
        <f>Grass!Y10</f>
        <v>3.8327672024638</v>
      </c>
      <c r="AD6" s="317">
        <f>Grass!AD10</f>
        <v>1.60682977744061</v>
      </c>
      <c r="AE6" s="317">
        <f>Grass!AI10</f>
        <v>0.48295164253696776</v>
      </c>
      <c r="AF6" s="318">
        <f>'Forest(McArthur)'!R10</f>
        <v>1521.6495081181295</v>
      </c>
      <c r="AG6" s="319">
        <f>'Forest(VESTA)'!S15</f>
        <v>8271.8944583170505</v>
      </c>
    </row>
    <row r="7" spans="1:33" x14ac:dyDescent="0.35">
      <c r="A7" s="29" t="str">
        <f>Weather_Site!A14</f>
        <v>Sat</v>
      </c>
      <c r="B7" s="74">
        <f>Weather_Site!B14</f>
        <v>36533</v>
      </c>
      <c r="C7" s="75">
        <f>Weather_Site!C14</f>
        <v>0.75</v>
      </c>
      <c r="D7" s="29">
        <f>Weather_Site!D14</f>
        <v>37.200000000000003</v>
      </c>
      <c r="E7" s="29">
        <f>Weather_Site!E14</f>
        <v>10.9</v>
      </c>
      <c r="F7" s="29">
        <f>Weather_Site!F14</f>
        <v>258.60000000000002</v>
      </c>
      <c r="G7" s="29">
        <f>Weather_Site!G14</f>
        <v>46.5</v>
      </c>
      <c r="H7" s="33">
        <f>'Forest(McArthur)'!N11</f>
        <v>81.688319161275004</v>
      </c>
      <c r="I7" s="33">
        <f>Grass!I11</f>
        <v>60.167437428999357</v>
      </c>
      <c r="J7" s="320">
        <f>'Forest(McArthur)'!O11</f>
        <v>490.12991496764994</v>
      </c>
      <c r="K7" s="320">
        <f>'Forest(McArthur)'!AB11</f>
        <v>191.06300315158958</v>
      </c>
      <c r="L7" s="320">
        <f>'Forest(VESTA)'!P16</f>
        <v>4851.1699978177821</v>
      </c>
      <c r="M7" s="320" t="e">
        <f>RedBook!AA16</f>
        <v>#DIV/0!</v>
      </c>
      <c r="N7" s="321">
        <f>Grass!W11</f>
        <v>12410.446010371134</v>
      </c>
      <c r="O7" s="321">
        <f>Grass!AB11</f>
        <v>10532.604660687022</v>
      </c>
      <c r="P7" s="321">
        <f>Grass!AG11</f>
        <v>5259.3947803842084</v>
      </c>
      <c r="Q7" s="321">
        <f>Heath!$L11</f>
        <v>6239.9077558725667</v>
      </c>
      <c r="R7" s="322">
        <f>Buttongrass!M15</f>
        <v>3124.1253387605857</v>
      </c>
      <c r="S7" s="323">
        <f>'WA Mallee'!J11</f>
        <v>4570.5707697215012</v>
      </c>
      <c r="T7" s="315">
        <f>'Forest(McArthur)'!S11</f>
        <v>1164.9505844934097</v>
      </c>
      <c r="U7" s="315">
        <f>'Forest(McArthur)'!AF11</f>
        <v>439.44490724865608</v>
      </c>
      <c r="V7" s="315">
        <f>'Forest(VESTA)'!T16</f>
        <v>52635.194476322933</v>
      </c>
      <c r="W7" s="316">
        <f>Grass!Z11</f>
        <v>38474.864721352591</v>
      </c>
      <c r="X7" s="316">
        <f>Grass!AE11</f>
        <v>21768.787312707937</v>
      </c>
      <c r="Y7" s="316">
        <f>Grass!AJ11</f>
        <v>4076.2939245367811</v>
      </c>
      <c r="Z7" s="317">
        <f>'Forest(McArthur)'!Q11</f>
        <v>5.5716888945794487</v>
      </c>
      <c r="AA7" s="317">
        <f>'Forest(McArthur)'!AD11</f>
        <v>2.1725871210777159</v>
      </c>
      <c r="AB7" s="317">
        <f>'Forest(VESTA)'!R16</f>
        <v>23.299522816530931</v>
      </c>
      <c r="AC7" s="317">
        <f>Grass!Y11</f>
        <v>3.8688752356727258</v>
      </c>
      <c r="AD7" s="317">
        <f>Grass!AD11</f>
        <v>1.6222672035438475</v>
      </c>
      <c r="AE7" s="317">
        <f>Grass!AI11</f>
        <v>0.489644053553001</v>
      </c>
      <c r="AF7" s="318">
        <f>'Forest(McArthur)'!R11</f>
        <v>1602.9703094454383</v>
      </c>
      <c r="AG7" s="319">
        <f>'Forest(VESTA)'!S16</f>
        <v>6849.1762364658898</v>
      </c>
    </row>
    <row r="8" spans="1:33" x14ac:dyDescent="0.35">
      <c r="A8" s="29" t="str">
        <f>Weather_Site!A15</f>
        <v>Sat</v>
      </c>
      <c r="B8" s="74">
        <f>Weather_Site!B15</f>
        <v>36533</v>
      </c>
      <c r="C8" s="75">
        <f>Weather_Site!C15</f>
        <v>0.79166666666666663</v>
      </c>
      <c r="D8" s="29">
        <f>Weather_Site!D15</f>
        <v>37.299999999999997</v>
      </c>
      <c r="E8" s="29">
        <f>Weather_Site!E15</f>
        <v>11.7</v>
      </c>
      <c r="F8" s="29">
        <f>Weather_Site!F15</f>
        <v>260.8</v>
      </c>
      <c r="G8" s="29">
        <f>Weather_Site!G15</f>
        <v>46.3</v>
      </c>
      <c r="H8" s="33">
        <f>'Forest(McArthur)'!N12</f>
        <v>79.361313922464262</v>
      </c>
      <c r="I8" s="33">
        <f>Grass!I12</f>
        <v>58.21975734674789</v>
      </c>
      <c r="J8" s="320">
        <f>'Forest(McArthur)'!O12</f>
        <v>476.16788353478552</v>
      </c>
      <c r="K8" s="320">
        <f>'Forest(McArthur)'!AB12</f>
        <v>186.16865926500316</v>
      </c>
      <c r="L8" s="320">
        <f>'Forest(VESTA)'!P17</f>
        <v>4622.3287090462145</v>
      </c>
      <c r="M8" s="320" t="e">
        <f>RedBook!AA17</f>
        <v>#DIV/0!</v>
      </c>
      <c r="N8" s="321">
        <f>Grass!W12</f>
        <v>12245.263606575751</v>
      </c>
      <c r="O8" s="321">
        <f>Grass!AB12</f>
        <v>10392.204718275616</v>
      </c>
      <c r="P8" s="321">
        <f>Grass!AG12</f>
        <v>5189.288617734067</v>
      </c>
      <c r="Q8" s="321">
        <f>Heath!$L12</f>
        <v>6159.614409299712</v>
      </c>
      <c r="R8" s="322">
        <f>Buttongrass!M16</f>
        <v>3113.1112109842679</v>
      </c>
      <c r="S8" s="323">
        <f>'WA Mallee'!J12</f>
        <v>4549.9317048969533</v>
      </c>
      <c r="T8" s="315">
        <f>'Forest(McArthur)'!S12</f>
        <v>1131.7653489431486</v>
      </c>
      <c r="U8" s="315">
        <f>'Forest(McArthur)'!AF12</f>
        <v>428.18791630950727</v>
      </c>
      <c r="V8" s="315">
        <f>'Forest(VESTA)'!T17</f>
        <v>50152.266493151423</v>
      </c>
      <c r="W8" s="316">
        <f>Grass!Z12</f>
        <v>37962.766233106144</v>
      </c>
      <c r="X8" s="316">
        <f>Grass!AE12</f>
        <v>21478.608711732046</v>
      </c>
      <c r="Y8" s="316">
        <f>Grass!AJ12</f>
        <v>4021.9581431747888</v>
      </c>
      <c r="Z8" s="317">
        <f>'Forest(McArthur)'!Q12</f>
        <v>5.3901824859522121</v>
      </c>
      <c r="AA8" s="317">
        <f>'Forest(McArthur)'!AD12</f>
        <v>2.1047496506398948</v>
      </c>
      <c r="AB8" s="317">
        <f>'Forest(VESTA)'!R17</f>
        <v>22.499578854237193</v>
      </c>
      <c r="AC8" s="317">
        <f>Grass!Y12</f>
        <v>3.853131043887307</v>
      </c>
      <c r="AD8" s="317">
        <f>Grass!AD12</f>
        <v>1.6155429734334696</v>
      </c>
      <c r="AE8" s="317">
        <f>Grass!AI12</f>
        <v>0.48671327426641159</v>
      </c>
      <c r="AF8" s="318">
        <f>'Forest(McArthur)'!R12</f>
        <v>1547.0523735568161</v>
      </c>
      <c r="AG8" s="319">
        <f>'Forest(VESTA)'!S17</f>
        <v>6619.4363559963404</v>
      </c>
    </row>
    <row r="9" spans="1:33" x14ac:dyDescent="0.35">
      <c r="A9" s="29" t="str">
        <f>Weather_Site!A16</f>
        <v>Sat</v>
      </c>
      <c r="B9" s="74">
        <f>Weather_Site!B16</f>
        <v>36533</v>
      </c>
      <c r="C9" s="75">
        <f>Weather_Site!C16</f>
        <v>0.83333333333333337</v>
      </c>
      <c r="D9" s="29">
        <f>Weather_Site!D16</f>
        <v>35</v>
      </c>
      <c r="E9" s="29">
        <f>Weather_Site!E16</f>
        <v>14.1</v>
      </c>
      <c r="F9" s="29">
        <f>Weather_Site!F16</f>
        <v>261.5</v>
      </c>
      <c r="G9" s="29">
        <f>Weather_Site!G16</f>
        <v>48.3</v>
      </c>
      <c r="H9" s="33">
        <f>'Forest(McArthur)'!N13</f>
        <v>70.829176928782829</v>
      </c>
      <c r="I9" s="33">
        <f>Grass!I13</f>
        <v>55.714720530520765</v>
      </c>
      <c r="J9" s="320">
        <f>'Forest(McArthur)'!O13</f>
        <v>424.97506157269692</v>
      </c>
      <c r="K9" s="320">
        <f>'Forest(McArthur)'!AB13</f>
        <v>167.6706490749074</v>
      </c>
      <c r="L9" s="320">
        <f>'Forest(VESTA)'!P18</f>
        <v>4564.828621175745</v>
      </c>
      <c r="M9" s="320" t="e">
        <f>RedBook!AA18</f>
        <v>#DIV/0!</v>
      </c>
      <c r="N9" s="321">
        <f>Grass!W13</f>
        <v>11687.444095695622</v>
      </c>
      <c r="O9" s="321">
        <f>Grass!AB13</f>
        <v>9920.7450729877528</v>
      </c>
      <c r="P9" s="321">
        <f>Grass!AG13</f>
        <v>4953.8519897961633</v>
      </c>
      <c r="Q9" s="321">
        <f>Heath!$L13</f>
        <v>6108.3171841068697</v>
      </c>
      <c r="R9" s="322">
        <f>Buttongrass!M17</f>
        <v>3277.4986482875738</v>
      </c>
      <c r="S9" s="323">
        <f>'WA Mallee'!J13</f>
        <v>4756.5199717184769</v>
      </c>
      <c r="T9" s="315">
        <f>'Forest(McArthur)'!S13</f>
        <v>1010.0892258472173</v>
      </c>
      <c r="U9" s="315">
        <f>'Forest(McArthur)'!AF13</f>
        <v>385.64249287228699</v>
      </c>
      <c r="V9" s="315">
        <f>'Forest(VESTA)'!T18</f>
        <v>49528.390539756831</v>
      </c>
      <c r="W9" s="316">
        <f>Grass!Z13</f>
        <v>36233.414185475573</v>
      </c>
      <c r="X9" s="316">
        <f>Grass!AE13</f>
        <v>20504.195916851088</v>
      </c>
      <c r="Y9" s="316">
        <f>Grass!AJ13</f>
        <v>3839.4829846915163</v>
      </c>
      <c r="Z9" s="317">
        <f>'Forest(McArthur)'!Q13</f>
        <v>4.7246758004450609</v>
      </c>
      <c r="AA9" s="317">
        <f>'Forest(McArthur)'!AD13</f>
        <v>1.859233490519774</v>
      </c>
      <c r="AB9" s="317">
        <f>'Forest(VESTA)'!R18</f>
        <v>22.296870359135756</v>
      </c>
      <c r="AC9" s="317">
        <f>Grass!Y13</f>
        <v>3.7988264133449454</v>
      </c>
      <c r="AD9" s="317">
        <f>Grass!AD13</f>
        <v>1.5924907096962491</v>
      </c>
      <c r="AE9" s="317">
        <f>Grass!AI13</f>
        <v>0.47684652987555193</v>
      </c>
      <c r="AF9" s="318">
        <f>'Forest(McArthur)'!R13</f>
        <v>1342.0251215986511</v>
      </c>
      <c r="AG9" s="319">
        <f>'Forest(VESTA)'!S18</f>
        <v>6509.1258395727109</v>
      </c>
    </row>
    <row r="10" spans="1:33" x14ac:dyDescent="0.35">
      <c r="A10" s="29" t="str">
        <f>Weather_Site!A17</f>
        <v>Sat</v>
      </c>
      <c r="B10" s="74">
        <f>Weather_Site!B17</f>
        <v>36533</v>
      </c>
      <c r="C10" s="75">
        <f>Weather_Site!C17</f>
        <v>0.875</v>
      </c>
      <c r="D10" s="29">
        <f>Weather_Site!D17</f>
        <v>34.5</v>
      </c>
      <c r="E10" s="29">
        <f>Weather_Site!E17</f>
        <v>14.5</v>
      </c>
      <c r="F10" s="29">
        <f>Weather_Site!F17</f>
        <v>265.8</v>
      </c>
      <c r="G10" s="29">
        <f>Weather_Site!G17</f>
        <v>30</v>
      </c>
      <c r="H10" s="33">
        <f>'Forest(McArthur)'!N14</f>
        <v>44.761617471145875</v>
      </c>
      <c r="I10" s="33">
        <f>Grass!I14</f>
        <v>21.095657597071234</v>
      </c>
      <c r="J10" s="320">
        <f>'Forest(McArthur)'!O14</f>
        <v>268.56970482687524</v>
      </c>
      <c r="K10" s="320">
        <f>'Forest(McArthur)'!AB14</f>
        <v>96.840920082907189</v>
      </c>
      <c r="L10" s="320">
        <f>'Forest(VESTA)'!P19</f>
        <v>2707.6821053464901</v>
      </c>
      <c r="M10" s="320" t="e">
        <f>RedBook!AA19</f>
        <v>#DIV/0!</v>
      </c>
      <c r="N10" s="321">
        <f>Grass!W14</f>
        <v>7508.6504769900184</v>
      </c>
      <c r="O10" s="321">
        <f>Grass!AB14</f>
        <v>6356.1428610289813</v>
      </c>
      <c r="P10" s="321">
        <f>Grass!AG14</f>
        <v>3174.0368062673224</v>
      </c>
      <c r="Q10" s="321">
        <f>Heath!$L14</f>
        <v>3925.8536279342552</v>
      </c>
      <c r="R10" s="322">
        <f>Buttongrass!M18</f>
        <v>1751.4908421565372</v>
      </c>
      <c r="S10" s="323">
        <f>'WA Mallee'!J14</f>
        <v>2884.8428138335576</v>
      </c>
      <c r="T10" s="315">
        <f>'Forest(McArthur)'!S14</f>
        <v>638.34184582661351</v>
      </c>
      <c r="U10" s="315">
        <f>'Forest(McArthur)'!AF14</f>
        <v>222.73411619068654</v>
      </c>
      <c r="V10" s="315">
        <f>'Forest(VESTA)'!T19</f>
        <v>29378.350843009415</v>
      </c>
      <c r="W10" s="316">
        <f>Grass!Z14</f>
        <v>23278.318208764456</v>
      </c>
      <c r="X10" s="316">
        <f>Grass!AE14</f>
        <v>13136.876065174698</v>
      </c>
      <c r="Y10" s="316">
        <f>Grass!AJ14</f>
        <v>2460.0372266974882</v>
      </c>
      <c r="Z10" s="317">
        <f>'Forest(McArthur)'!Q14</f>
        <v>2.6914061627493782</v>
      </c>
      <c r="AA10" s="317">
        <f>'Forest(McArthur)'!AD14</f>
        <v>1.0430179341142072</v>
      </c>
      <c r="AB10" s="317">
        <f>'Forest(VESTA)'!R19</f>
        <v>15.284390696447849</v>
      </c>
      <c r="AC10" s="317">
        <f>Grass!Y14</f>
        <v>3.3188748860542474</v>
      </c>
      <c r="AD10" s="317">
        <f>Grass!AD14</f>
        <v>1.3872943979024521</v>
      </c>
      <c r="AE10" s="317">
        <f>Grass!AI14</f>
        <v>0.39972084836693134</v>
      </c>
      <c r="AF10" s="318">
        <f>'Forest(McArthur)'!R14</f>
        <v>715.62166783163525</v>
      </c>
      <c r="AG10" s="319">
        <f>'Forest(VESTA)'!S19</f>
        <v>4776.4023288806102</v>
      </c>
    </row>
    <row r="11" spans="1:33" x14ac:dyDescent="0.35">
      <c r="A11" s="29" t="str">
        <f>Weather_Site!A18</f>
        <v>Sat</v>
      </c>
      <c r="B11" s="74">
        <f>Weather_Site!B18</f>
        <v>36533</v>
      </c>
      <c r="C11" s="75">
        <f>Weather_Site!C18</f>
        <v>0.91666666666666663</v>
      </c>
      <c r="D11" s="29">
        <f>Weather_Site!D18</f>
        <v>34.299999999999997</v>
      </c>
      <c r="E11" s="29">
        <f>Weather_Site!E18</f>
        <v>14.3</v>
      </c>
      <c r="F11" s="29">
        <f>Weather_Site!F18</f>
        <v>261.8</v>
      </c>
      <c r="G11" s="29">
        <f>Weather_Site!G18</f>
        <v>28.2</v>
      </c>
      <c r="H11" s="33">
        <f>'Forest(McArthur)'!N15</f>
        <v>42.921420742457734</v>
      </c>
      <c r="I11" s="33">
        <f>Grass!I15</f>
        <v>18.957368346302815</v>
      </c>
      <c r="J11" s="320">
        <f>'Forest(McArthur)'!O15</f>
        <v>257.52852445474639</v>
      </c>
      <c r="K11" s="320">
        <f>'Forest(McArthur)'!AB15</f>
        <v>91.879894821944077</v>
      </c>
      <c r="L11" s="320">
        <f>'Forest(VESTA)'!P20</f>
        <v>2561.9360621355081</v>
      </c>
      <c r="M11" s="320" t="e">
        <f>RedBook!AA20</f>
        <v>#DIV/0!</v>
      </c>
      <c r="N11" s="321">
        <f>Grass!W15</f>
        <v>7086.0719752281766</v>
      </c>
      <c r="O11" s="321">
        <f>Grass!AB15</f>
        <v>5995.6555909345907</v>
      </c>
      <c r="P11" s="321">
        <f>Grass!AG15</f>
        <v>2994.0447231531707</v>
      </c>
      <c r="Q11" s="321">
        <f>Heath!$L15</f>
        <v>3714.3525945480369</v>
      </c>
      <c r="R11" s="322">
        <f>Buttongrass!M19</f>
        <v>1613.3010543895919</v>
      </c>
      <c r="S11" s="323">
        <f>'WA Mallee'!J15</f>
        <v>2703.3756710350976</v>
      </c>
      <c r="T11" s="315">
        <f>'Forest(McArthur)'!S15</f>
        <v>612.09894749453019</v>
      </c>
      <c r="U11" s="315">
        <f>'Forest(McArthur)'!AF15</f>
        <v>211.32375809047139</v>
      </c>
      <c r="V11" s="315">
        <f>'Forest(VESTA)'!T20</f>
        <v>27797.00627417026</v>
      </c>
      <c r="W11" s="316">
        <f>Grass!Z15</f>
        <v>21968.24033760239</v>
      </c>
      <c r="X11" s="316">
        <f>Grass!AE15</f>
        <v>12391.820975343613</v>
      </c>
      <c r="Y11" s="316">
        <f>Grass!AJ15</f>
        <v>2320.5343626798654</v>
      </c>
      <c r="Z11" s="317">
        <f>'Forest(McArthur)'!Q15</f>
        <v>2.5478708179117033</v>
      </c>
      <c r="AA11" s="317">
        <f>'Forest(McArthur)'!AD15</f>
        <v>0.99075033304797411</v>
      </c>
      <c r="AB11" s="317">
        <f>'Forest(VESTA)'!R20</f>
        <v>14.685031521591126</v>
      </c>
      <c r="AC11" s="317">
        <f>Grass!Y15</f>
        <v>3.2605540830283406</v>
      </c>
      <c r="AD11" s="317">
        <f>Grass!AD15</f>
        <v>1.3624007273157159</v>
      </c>
      <c r="AE11" s="317">
        <f>Grass!AI15</f>
        <v>0.39147911096240057</v>
      </c>
      <c r="AF11" s="318">
        <f>'Forest(McArthur)'!R15</f>
        <v>671.40174044125922</v>
      </c>
      <c r="AG11" s="319">
        <f>'Forest(VESTA)'!S20</f>
        <v>4623.5783396882553</v>
      </c>
    </row>
    <row r="12" spans="1:33" x14ac:dyDescent="0.35">
      <c r="A12" s="29" t="str">
        <f>Weather_Site!A19</f>
        <v>Sat</v>
      </c>
      <c r="B12" s="74">
        <f>Weather_Site!B19</f>
        <v>36533</v>
      </c>
      <c r="C12" s="75">
        <f>Weather_Site!C19</f>
        <v>0.95833333333333337</v>
      </c>
      <c r="D12" s="29">
        <f>Weather_Site!D19</f>
        <v>31.2</v>
      </c>
      <c r="E12" s="29">
        <f>Weather_Site!E19</f>
        <v>16.3</v>
      </c>
      <c r="F12" s="29">
        <f>Weather_Site!F19</f>
        <v>257.7</v>
      </c>
      <c r="G12" s="29">
        <f>Weather_Site!G19</f>
        <v>26.3</v>
      </c>
      <c r="H12" s="33">
        <f>'Forest(McArthur)'!N16</f>
        <v>34.505923995875939</v>
      </c>
      <c r="I12" s="33">
        <f>Grass!I16</f>
        <v>14.631403362496284</v>
      </c>
      <c r="J12" s="320">
        <f>'Forest(McArthur)'!O16</f>
        <v>207.03554397525559</v>
      </c>
      <c r="K12" s="320">
        <f>'Forest(McArthur)'!AB16</f>
        <v>72.728652974393114</v>
      </c>
      <c r="L12" s="320">
        <f>'Forest(VESTA)'!P21</f>
        <v>2003.1603299465346</v>
      </c>
      <c r="M12" s="320" t="e">
        <f>RedBook!AA21</f>
        <v>#DIV/0!</v>
      </c>
      <c r="N12" s="321">
        <f>Grass!W16</f>
        <v>6042.7507210979275</v>
      </c>
      <c r="O12" s="321">
        <f>Grass!AB16</f>
        <v>5110.032577618289</v>
      </c>
      <c r="P12" s="321">
        <f>Grass!AG16</f>
        <v>2551.8154061357986</v>
      </c>
      <c r="Q12" s="321">
        <f>Heath!$L16</f>
        <v>3322.4322819979684</v>
      </c>
      <c r="R12" s="322">
        <f>Buttongrass!M20</f>
        <v>1457.6918851977762</v>
      </c>
      <c r="S12" s="323">
        <f>'WA Mallee'!J16</f>
        <v>2512.45547022238</v>
      </c>
      <c r="T12" s="315">
        <f>'Forest(McArthur)'!S16</f>
        <v>492.08622163126694</v>
      </c>
      <c r="U12" s="315">
        <f>'Forest(McArthur)'!AF16</f>
        <v>167.27590184110417</v>
      </c>
      <c r="V12" s="315">
        <f>'Forest(VESTA)'!T21</f>
        <v>21734.289579919903</v>
      </c>
      <c r="W12" s="316">
        <f>Grass!Z16</f>
        <v>18733.735785547797</v>
      </c>
      <c r="X12" s="316">
        <f>Grass!AE16</f>
        <v>10561.415331421482</v>
      </c>
      <c r="Y12" s="316">
        <f>Grass!AJ16</f>
        <v>1977.784530525551</v>
      </c>
      <c r="Z12" s="317">
        <f>'Forest(McArthur)'!Q16</f>
        <v>1.8914620716783226</v>
      </c>
      <c r="AA12" s="317">
        <f>'Forest(McArthur)'!AD16</f>
        <v>0.79139858855932155</v>
      </c>
      <c r="AB12" s="317">
        <f>'Forest(VESTA)'!R21</f>
        <v>12.291941102995422</v>
      </c>
      <c r="AC12" s="317">
        <f>Grass!Y16</f>
        <v>3.1052613715581181</v>
      </c>
      <c r="AD12" s="317">
        <f>Grass!AD16</f>
        <v>1.2964941719921015</v>
      </c>
      <c r="AE12" s="317">
        <f>Grass!AI16</f>
        <v>0.37062619811542979</v>
      </c>
      <c r="AF12" s="318">
        <f>'Forest(McArthur)'!R16</f>
        <v>469.17735362089866</v>
      </c>
      <c r="AG12" s="319">
        <f>'Forest(VESTA)'!S21</f>
        <v>3804.7838656004506</v>
      </c>
    </row>
    <row r="13" spans="1:33" x14ac:dyDescent="0.35">
      <c r="A13" s="29" t="str">
        <f>Weather_Site!A20</f>
        <v>Sun</v>
      </c>
      <c r="B13" s="74">
        <f>Weather_Site!B20</f>
        <v>36534</v>
      </c>
      <c r="C13" s="75" t="e">
        <f>Weather_Site!#REF!</f>
        <v>#REF!</v>
      </c>
      <c r="D13" s="29">
        <f>Weather_Site!D20</f>
        <v>28.8</v>
      </c>
      <c r="E13" s="29">
        <f>Weather_Site!E20</f>
        <v>24.2</v>
      </c>
      <c r="F13" s="29">
        <f>Weather_Site!F20</f>
        <v>262.10000000000002</v>
      </c>
      <c r="G13" s="29">
        <f>Weather_Site!G20</f>
        <v>17.2</v>
      </c>
      <c r="H13" s="33">
        <f>'Forest(McArthur)'!N17</f>
        <v>19.580242445365872</v>
      </c>
      <c r="I13" s="33">
        <f>Grass!I17</f>
        <v>6.0030469825399839</v>
      </c>
      <c r="J13" s="320">
        <f>'Forest(McArthur)'!O17</f>
        <v>117.48145467219521</v>
      </c>
      <c r="K13" s="320">
        <f>'Forest(McArthur)'!AB17</f>
        <v>25.629523099629964</v>
      </c>
      <c r="L13" s="320">
        <f>'Forest(VESTA)'!P22</f>
        <v>793.4041973473503</v>
      </c>
      <c r="M13" s="320" t="e">
        <f>RedBook!AA22</f>
        <v>#DIV/0!</v>
      </c>
      <c r="N13" s="321">
        <f>Grass!W17</f>
        <v>3411.5762282730684</v>
      </c>
      <c r="O13" s="321">
        <f>Grass!AB17</f>
        <v>2872.0799705184527</v>
      </c>
      <c r="P13" s="321">
        <f>Grass!AG17</f>
        <v>1434.3469416504795</v>
      </c>
      <c r="Q13" s="321">
        <f>Heath!$L17</f>
        <v>2012.4492938186197</v>
      </c>
      <c r="R13" s="322">
        <f>Buttongrass!M21</f>
        <v>825.71091550877065</v>
      </c>
      <c r="S13" s="323">
        <f>'WA Mallee'!J17</f>
        <v>1608.6060826319144</v>
      </c>
      <c r="T13" s="315">
        <f>'Forest(McArthur)'!S17</f>
        <v>279.23227109396697</v>
      </c>
      <c r="U13" s="315">
        <f>'Forest(McArthur)'!AF17</f>
        <v>58.947903129148919</v>
      </c>
      <c r="V13" s="315">
        <f>'Forest(VESTA)'!T22</f>
        <v>8608.4355412187506</v>
      </c>
      <c r="W13" s="316">
        <f>Grass!Z17</f>
        <v>10576.568622892168</v>
      </c>
      <c r="X13" s="316">
        <f>Grass!AE17</f>
        <v>5936.0148830675389</v>
      </c>
      <c r="Y13" s="316">
        <f>Grass!AJ17</f>
        <v>1111.6905971262042</v>
      </c>
      <c r="Z13" s="317">
        <f>'Forest(McArthur)'!Q17</f>
        <v>0.72725891073853788</v>
      </c>
      <c r="AA13" s="317">
        <f>'Forest(McArthur)'!AD17</f>
        <v>0.29478075363074047</v>
      </c>
      <c r="AB13" s="317">
        <f>'Forest(VESTA)'!R22</f>
        <v>6.2923740388856135</v>
      </c>
      <c r="AC13" s="317">
        <f>Grass!Y17</f>
        <v>2.6048234091672677</v>
      </c>
      <c r="AD13" s="317">
        <f>Grass!AD17</f>
        <v>1.0840662208601202</v>
      </c>
      <c r="AE13" s="317">
        <f>Grass!AI17</f>
        <v>0.3114703199757089</v>
      </c>
      <c r="AF13" s="318">
        <f>'Forest(McArthur)'!R17</f>
        <v>110.51322596214186</v>
      </c>
      <c r="AG13" s="319">
        <f>'Forest(VESTA)'!S22</f>
        <v>1557.9390244870292</v>
      </c>
    </row>
    <row r="14" spans="1:33" x14ac:dyDescent="0.35">
      <c r="A14" s="29" t="str">
        <f>Weather_Site!A21</f>
        <v>Sun</v>
      </c>
      <c r="B14" s="74">
        <f>Weather_Site!B21</f>
        <v>36534</v>
      </c>
      <c r="C14" s="75">
        <f>Weather_Site!C20</f>
        <v>0</v>
      </c>
      <c r="D14" s="29">
        <f>Weather_Site!D21</f>
        <v>27</v>
      </c>
      <c r="E14" s="29">
        <f>Weather_Site!E21</f>
        <v>32.9</v>
      </c>
      <c r="F14" s="29">
        <f>Weather_Site!F21</f>
        <v>249</v>
      </c>
      <c r="G14" s="29">
        <f>Weather_Site!G21</f>
        <v>18.5</v>
      </c>
      <c r="H14" s="33">
        <f>'Forest(McArthur)'!N18</f>
        <v>14.068679567080169</v>
      </c>
      <c r="I14" s="33">
        <f>Grass!I18</f>
        <v>5.2659029064407825</v>
      </c>
      <c r="J14" s="320">
        <f>'Forest(McArthur)'!O18</f>
        <v>84.412077402480989</v>
      </c>
      <c r="K14" s="320">
        <f>'Forest(McArthur)'!AB18</f>
        <v>18.993513631933236</v>
      </c>
      <c r="L14" s="320">
        <f>'Forest(VESTA)'!P23</f>
        <v>602.35080812756144</v>
      </c>
      <c r="M14" s="320" t="e">
        <f>RedBook!AA23</f>
        <v>#DIV/0!</v>
      </c>
      <c r="N14" s="321">
        <f>Grass!W18</f>
        <v>3105.5597286403508</v>
      </c>
      <c r="O14" s="321">
        <f>Grass!AB18</f>
        <v>2616.8927827988387</v>
      </c>
      <c r="P14" s="321">
        <f>Grass!AG18</f>
        <v>1306.8836755255936</v>
      </c>
      <c r="Q14" s="321">
        <f>Heath!$L18</f>
        <v>1906.984428794213</v>
      </c>
      <c r="R14" s="322">
        <f>Buttongrass!M22</f>
        <v>891.6506042461931</v>
      </c>
      <c r="S14" s="323">
        <f>'WA Mallee'!J18</f>
        <v>1736.5014574053919</v>
      </c>
      <c r="T14" s="315">
        <f>'Forest(McArthur)'!S18</f>
        <v>200.63231381176485</v>
      </c>
      <c r="U14" s="315">
        <f>'Forest(McArthur)'!AF18</f>
        <v>43.685081353446442</v>
      </c>
      <c r="V14" s="315">
        <f>'Forest(VESTA)'!T23</f>
        <v>6535.5062681840409</v>
      </c>
      <c r="W14" s="316">
        <f>Grass!Z18</f>
        <v>9627.8562707308156</v>
      </c>
      <c r="X14" s="316">
        <f>Grass!AE18</f>
        <v>5408.5940034886407</v>
      </c>
      <c r="Y14" s="316">
        <f>Grass!AJ18</f>
        <v>1012.9001927161114</v>
      </c>
      <c r="Z14" s="317">
        <f>'Forest(McArthur)'!Q18</f>
        <v>0.29735700623225281</v>
      </c>
      <c r="AA14" s="317">
        <f>'Forest(McArthur)'!AD18</f>
        <v>0.22105103881393515</v>
      </c>
      <c r="AB14" s="317">
        <f>'Forest(VESTA)'!R23</f>
        <v>5.1559796931034461</v>
      </c>
      <c r="AC14" s="317">
        <f>Grass!Y18</f>
        <v>2.5304500338142883</v>
      </c>
      <c r="AD14" s="317">
        <f>Grass!AD18</f>
        <v>1.0531588898438742</v>
      </c>
      <c r="AE14" s="317">
        <f>Grass!AI18</f>
        <v>0.30371678665203267</v>
      </c>
      <c r="AF14" s="318">
        <f>'Forest(McArthur)'!R18</f>
        <v>0</v>
      </c>
      <c r="AG14" s="319">
        <f>'Forest(VESTA)'!S23</f>
        <v>973.58284186634273</v>
      </c>
    </row>
    <row r="15" spans="1:33" x14ac:dyDescent="0.35">
      <c r="A15" s="29" t="str">
        <f>Weather_Site!A22</f>
        <v>Sun</v>
      </c>
      <c r="B15" s="74">
        <f>Weather_Site!B22</f>
        <v>36534</v>
      </c>
      <c r="C15" s="75">
        <f>Weather_Site!C21</f>
        <v>4.1666666666666664E-2</v>
      </c>
      <c r="D15" s="29">
        <f>Weather_Site!D22</f>
        <v>25.2</v>
      </c>
      <c r="E15" s="29">
        <f>Weather_Site!E22</f>
        <v>40.200000000000003</v>
      </c>
      <c r="F15" s="29">
        <f>Weather_Site!F22</f>
        <v>247.3</v>
      </c>
      <c r="G15" s="29">
        <f>Weather_Site!G22</f>
        <v>19.100000000000001</v>
      </c>
      <c r="H15" s="33">
        <f>'Forest(McArthur)'!N19</f>
        <v>10.436413816974534</v>
      </c>
      <c r="I15" s="33">
        <f>Grass!I19</f>
        <v>4.5841628557059559</v>
      </c>
      <c r="J15" s="320">
        <f>'Forest(McArthur)'!O19</f>
        <v>62.618482901847194</v>
      </c>
      <c r="K15" s="320">
        <f>'Forest(McArthur)'!AB19</f>
        <v>14.299811181494222</v>
      </c>
      <c r="L15" s="320">
        <f>'Forest(VESTA)'!P24</f>
        <v>486.73269596216306</v>
      </c>
      <c r="M15" s="320" t="e">
        <f>RedBook!AA24</f>
        <v>#DIV/0!</v>
      </c>
      <c r="N15" s="321">
        <f>Grass!W19</f>
        <v>2770.9126853380117</v>
      </c>
      <c r="O15" s="321">
        <f>Grass!AB19</f>
        <v>2335.7987546617233</v>
      </c>
      <c r="P15" s="321">
        <f>Grass!AG19</f>
        <v>1166.4971405716788</v>
      </c>
      <c r="Q15" s="321">
        <f>Heath!$L19</f>
        <v>1771.0372289304464</v>
      </c>
      <c r="R15" s="322">
        <f>Buttongrass!M23</f>
        <v>907.59240306218146</v>
      </c>
      <c r="S15" s="323">
        <f>'WA Mallee'!J19</f>
        <v>1795.6838343376603</v>
      </c>
      <c r="T15" s="315">
        <f>'Forest(McArthur)'!S19</f>
        <v>148.83286253076844</v>
      </c>
      <c r="U15" s="315">
        <f>'Forest(McArthur)'!AF19</f>
        <v>32.88956571743671</v>
      </c>
      <c r="V15" s="315">
        <f>'Forest(VESTA)'!T24</f>
        <v>5281.04975118947</v>
      </c>
      <c r="W15" s="316">
        <f>Grass!Z19</f>
        <v>8590.3835070849054</v>
      </c>
      <c r="X15" s="316">
        <f>Grass!AE19</f>
        <v>4827.6288661348499</v>
      </c>
      <c r="Y15" s="316">
        <f>Grass!AJ19</f>
        <v>904.09360880007966</v>
      </c>
      <c r="Z15" s="317">
        <f>'Forest(McArthur)'!Q19</f>
        <v>1.4040277724013617E-2</v>
      </c>
      <c r="AA15" s="317">
        <f>'Forest(McArthur)'!AD19</f>
        <v>0.16792388453019874</v>
      </c>
      <c r="AB15" s="317">
        <f>'Forest(VESTA)'!R24</f>
        <v>4.4196823611070695</v>
      </c>
      <c r="AC15" s="317">
        <f>Grass!Y19</f>
        <v>2.4429985474489615</v>
      </c>
      <c r="AD15" s="317">
        <f>Grass!AD19</f>
        <v>1.0165976700612009</v>
      </c>
      <c r="AE15" s="317">
        <f>Grass!AI19</f>
        <v>0.29478367880120526</v>
      </c>
      <c r="AF15" s="318">
        <f>'Forest(McArthur)'!R19</f>
        <v>0</v>
      </c>
      <c r="AG15" s="319">
        <f>'Forest(VESTA)'!S24</f>
        <v>601.21755221837157</v>
      </c>
    </row>
    <row r="16" spans="1:33" x14ac:dyDescent="0.35">
      <c r="A16" s="29" t="str">
        <f>Weather_Site!A23</f>
        <v>Sun</v>
      </c>
      <c r="B16" s="74">
        <f>Weather_Site!B23</f>
        <v>36534</v>
      </c>
      <c r="C16" s="75">
        <f>Weather_Site!C22</f>
        <v>8.3333333333333329E-2</v>
      </c>
      <c r="D16" s="29">
        <f>Weather_Site!D23</f>
        <v>22.4</v>
      </c>
      <c r="E16" s="29">
        <f>Weather_Site!E23</f>
        <v>44.5</v>
      </c>
      <c r="F16" s="29">
        <f>Weather_Site!F23</f>
        <v>237.5</v>
      </c>
      <c r="G16" s="29">
        <f>Weather_Site!G23</f>
        <v>25.7</v>
      </c>
      <c r="H16" s="33">
        <f>'Forest(McArthur)'!N20</f>
        <v>9.5520044194437599</v>
      </c>
      <c r="I16" s="33">
        <f>Grass!I20</f>
        <v>6.1798478938282466</v>
      </c>
      <c r="J16" s="320">
        <f>'Forest(McArthur)'!O20</f>
        <v>57.312026516662549</v>
      </c>
      <c r="K16" s="320">
        <f>'Forest(McArthur)'!AB20</f>
        <v>12.914427962627405</v>
      </c>
      <c r="L16" s="320">
        <f>'Forest(VESTA)'!P25</f>
        <v>591.51396567988945</v>
      </c>
      <c r="M16" s="320" t="e">
        <f>RedBook!AA25</f>
        <v>#DIV/0!</v>
      </c>
      <c r="N16" s="321">
        <f>Grass!W20</f>
        <v>3247.8047100997896</v>
      </c>
      <c r="O16" s="321">
        <f>Grass!AB20</f>
        <v>2745.9638478586917</v>
      </c>
      <c r="P16" s="321">
        <f>Grass!AG20</f>
        <v>1371.2662408113385</v>
      </c>
      <c r="Q16" s="321">
        <f>Heath!$L20</f>
        <v>2154.9359417966048</v>
      </c>
      <c r="R16" s="322">
        <f>Buttongrass!M24</f>
        <v>1302.5495198247545</v>
      </c>
      <c r="S16" s="323">
        <f>'WA Mallee'!J20</f>
        <v>2452.3057521073774</v>
      </c>
      <c r="T16" s="315">
        <f>'Forest(McArthur)'!S20</f>
        <v>136.22037086533385</v>
      </c>
      <c r="U16" s="315">
        <f>'Forest(McArthur)'!AF20</f>
        <v>29.703184314043035</v>
      </c>
      <c r="V16" s="315">
        <f>'Forest(VESTA)'!T25</f>
        <v>6417.9265276267997</v>
      </c>
      <c r="W16" s="316">
        <f>Grass!Z20</f>
        <v>10068.844162251367</v>
      </c>
      <c r="X16" s="316">
        <f>Grass!AE20</f>
        <v>5675.358080754344</v>
      </c>
      <c r="Y16" s="316">
        <f>Grass!AJ20</f>
        <v>1062.799899940828</v>
      </c>
      <c r="Z16" s="317">
        <f>'Forest(McArthur)'!Q20</f>
        <v>-5.494365528338685E-2</v>
      </c>
      <c r="AA16" s="317">
        <f>'Forest(McArthur)'!AD20</f>
        <v>0.15207208505011799</v>
      </c>
      <c r="AB16" s="317">
        <f>'Forest(VESTA)'!R25</f>
        <v>5.0887452342844304</v>
      </c>
      <c r="AC16" s="317">
        <f>Grass!Y20</f>
        <v>2.5656298066152514</v>
      </c>
      <c r="AD16" s="317">
        <f>Grass!AD20</f>
        <v>1.0690399405261601</v>
      </c>
      <c r="AE16" s="317">
        <f>Grass!AI20</f>
        <v>0.30767177216424291</v>
      </c>
      <c r="AF16" s="318">
        <f>'Forest(McArthur)'!R20</f>
        <v>0</v>
      </c>
      <c r="AG16" s="319">
        <f>'Forest(VESTA)'!S25</f>
        <v>797.55659843906051</v>
      </c>
    </row>
    <row r="17" spans="1:33" x14ac:dyDescent="0.35">
      <c r="A17" s="29" t="str">
        <f>Weather_Site!A24</f>
        <v>Sun</v>
      </c>
      <c r="B17" s="74">
        <f>Weather_Site!B24</f>
        <v>36534</v>
      </c>
      <c r="C17" s="75">
        <f>Weather_Site!C24</f>
        <v>0.16666666666666666</v>
      </c>
      <c r="D17" s="29">
        <f>Weather_Site!D24</f>
        <v>18.399999999999999</v>
      </c>
      <c r="E17" s="29">
        <f>Weather_Site!E24</f>
        <v>48.4</v>
      </c>
      <c r="F17" s="29">
        <f>Weather_Site!F24</f>
        <v>245.7</v>
      </c>
      <c r="G17" s="29">
        <f>Weather_Site!G24</f>
        <v>21.5</v>
      </c>
      <c r="H17" s="33">
        <f>'Forest(McArthur)'!N21</f>
        <v>6.6109080480473335</v>
      </c>
      <c r="I17" s="33">
        <f>Grass!I21</f>
        <v>3.9341264967094198</v>
      </c>
      <c r="J17" s="320">
        <f>'Forest(McArthur)'!O21</f>
        <v>39.665448288283997</v>
      </c>
      <c r="K17" s="320">
        <f>'Forest(McArthur)'!AB21</f>
        <v>8.0393733055936192</v>
      </c>
      <c r="L17" s="320">
        <f>'Forest(VESTA)'!P26</f>
        <v>427.09975972400315</v>
      </c>
      <c r="M17" s="320">
        <f>RedBook!AA26</f>
        <v>0</v>
      </c>
      <c r="N17" s="321">
        <f>Grass!W21</f>
        <v>2410.2618561883164</v>
      </c>
      <c r="O17" s="321">
        <f>Grass!AB21</f>
        <v>2034.4342475614608</v>
      </c>
      <c r="P17" s="321">
        <f>Grass!AG21</f>
        <v>1015.9739425636916</v>
      </c>
      <c r="Q17" s="321">
        <f>Heath!$L21</f>
        <v>1694.2869368094555</v>
      </c>
      <c r="R17" s="322">
        <f>Buttongrass!M25</f>
        <v>988.8445282638794</v>
      </c>
      <c r="S17" s="323">
        <f>'WA Mallee'!J21</f>
        <v>0</v>
      </c>
      <c r="T17" s="315">
        <f>'Forest(McArthur)'!S21</f>
        <v>94.277630800559152</v>
      </c>
      <c r="U17" s="315">
        <f>'Forest(McArthur)'!AF21</f>
        <v>18.490558602865324</v>
      </c>
      <c r="V17" s="315">
        <f>'Forest(VESTA)'!T26</f>
        <v>4634.0323930054346</v>
      </c>
      <c r="W17" s="316">
        <f>Grass!Z21</f>
        <v>7472.2938065550188</v>
      </c>
      <c r="X17" s="316">
        <f>Grass!AE21</f>
        <v>4204.7687028600276</v>
      </c>
      <c r="Y17" s="316">
        <f>Grass!AJ21</f>
        <v>787.43060418398932</v>
      </c>
      <c r="Z17" s="317">
        <f>'Forest(McArthur)'!Q21</f>
        <v>-0.28434917225230816</v>
      </c>
      <c r="AA17" s="317">
        <f>'Forest(McArthur)'!AD21</f>
        <v>9.5619465553445929E-2</v>
      </c>
      <c r="AB17" s="317">
        <f>'Forest(VESTA)'!R26</f>
        <v>4.0211726045466358</v>
      </c>
      <c r="AC17" s="317">
        <f>Grass!Y21</f>
        <v>2.3400528521495412</v>
      </c>
      <c r="AD17" s="317">
        <f>Grass!AD21</f>
        <v>0.97384572111303613</v>
      </c>
      <c r="AE17" s="317">
        <f>Grass!AI21</f>
        <v>0.28464328237362724</v>
      </c>
      <c r="AF17" s="318">
        <f>'Forest(McArthur)'!R21</f>
        <v>0</v>
      </c>
      <c r="AG17" s="319">
        <f>'Forest(VESTA)'!S26</f>
        <v>366.71057901043559</v>
      </c>
    </row>
    <row r="18" spans="1:33" x14ac:dyDescent="0.35">
      <c r="A18" s="29" t="str">
        <f>Weather_Site!A25</f>
        <v>Sun</v>
      </c>
      <c r="B18" s="74">
        <f>Weather_Site!B25</f>
        <v>36534</v>
      </c>
      <c r="C18" s="75">
        <f>Weather_Site!C25</f>
        <v>0.20833333333333334</v>
      </c>
      <c r="D18" s="29">
        <f>Weather_Site!D25</f>
        <v>16</v>
      </c>
      <c r="E18" s="29">
        <f>Weather_Site!E25</f>
        <v>48.7</v>
      </c>
      <c r="F18" s="29">
        <f>Weather_Site!F25</f>
        <v>248.9</v>
      </c>
      <c r="G18" s="29">
        <f>Weather_Site!G25</f>
        <v>20.6</v>
      </c>
      <c r="H18" s="33">
        <f>'Forest(McArthur)'!N22</f>
        <v>5.9073126716749655</v>
      </c>
      <c r="I18" s="33">
        <f>Grass!I22</f>
        <v>3.4403779940173451</v>
      </c>
      <c r="J18" s="320">
        <f>'Forest(McArthur)'!O22</f>
        <v>35.443876030049786</v>
      </c>
      <c r="K18" s="320">
        <f>'Forest(McArthur)'!AB22</f>
        <v>6.6701112109032614</v>
      </c>
      <c r="L18" s="320">
        <f>'Forest(VESTA)'!P27</f>
        <v>397.78852335796768</v>
      </c>
      <c r="M18" s="320">
        <f>RedBook!AA27</f>
        <v>0</v>
      </c>
      <c r="N18" s="321">
        <f>Grass!W22</f>
        <v>2210.6476710823727</v>
      </c>
      <c r="O18" s="321">
        <f>Grass!AB22</f>
        <v>1865.1033799792415</v>
      </c>
      <c r="P18" s="321">
        <f>Grass!AG22</f>
        <v>931.41891035716924</v>
      </c>
      <c r="Q18" s="321">
        <f>Heath!$L22</f>
        <v>1594.3049513330204</v>
      </c>
      <c r="R18" s="322">
        <f>Buttongrass!M26</f>
        <v>916.04200418147468</v>
      </c>
      <c r="S18" s="323">
        <f>'WA Mallee'!J22</f>
        <v>0</v>
      </c>
      <c r="T18" s="315">
        <f>'Forest(McArthur)'!S22</f>
        <v>84.243713425742925</v>
      </c>
      <c r="U18" s="315">
        <f>'Forest(McArthur)'!AF22</f>
        <v>15.3412557850775</v>
      </c>
      <c r="V18" s="315">
        <f>'Forest(VESTA)'!T27</f>
        <v>4316.0054784339491</v>
      </c>
      <c r="W18" s="316">
        <f>Grass!Z22</f>
        <v>6853.4499098895722</v>
      </c>
      <c r="X18" s="316">
        <f>Grass!AE22</f>
        <v>3854.7956657410969</v>
      </c>
      <c r="Y18" s="316">
        <f>Grass!AJ22</f>
        <v>721.89622647232409</v>
      </c>
      <c r="Z18" s="317">
        <f>'Forest(McArthur)'!Q22</f>
        <v>-0.33922961160935294</v>
      </c>
      <c r="AA18" s="317">
        <f>'Forest(McArthur)'!AD22</f>
        <v>7.9565050954253563E-2</v>
      </c>
      <c r="AB18" s="317">
        <f>'Forest(VESTA)'!R27</f>
        <v>3.8196941340631163</v>
      </c>
      <c r="AC18" s="317">
        <f>Grass!Y22</f>
        <v>2.2783721909566692</v>
      </c>
      <c r="AD18" s="317">
        <f>Grass!AD22</f>
        <v>0.9478703293812204</v>
      </c>
      <c r="AE18" s="317">
        <f>Grass!AI22</f>
        <v>0.27863500301681732</v>
      </c>
      <c r="AF18" s="318">
        <f>'Forest(McArthur)'!R22</f>
        <v>0</v>
      </c>
      <c r="AG18" s="319">
        <f>'Forest(VESTA)'!S27</f>
        <v>286.08851857486388</v>
      </c>
    </row>
    <row r="19" spans="1:33" x14ac:dyDescent="0.35">
      <c r="A19" s="29" t="str">
        <f>Weather_Site!A26</f>
        <v>Sun</v>
      </c>
      <c r="B19" s="74">
        <f>Weather_Site!B26</f>
        <v>36534</v>
      </c>
      <c r="C19" s="75">
        <f>Weather_Site!C26</f>
        <v>0.25</v>
      </c>
      <c r="D19" s="29">
        <f>Weather_Site!D26</f>
        <v>14.4</v>
      </c>
      <c r="E19" s="29">
        <f>Weather_Site!E26</f>
        <v>51</v>
      </c>
      <c r="F19" s="29">
        <f>Weather_Site!F26</f>
        <v>246.5</v>
      </c>
      <c r="G19" s="29">
        <f>Weather_Site!G26</f>
        <v>21.1</v>
      </c>
      <c r="H19" s="33">
        <f>'Forest(McArthur)'!N23</f>
        <v>5.2302601531835258</v>
      </c>
      <c r="I19" s="33">
        <f>Grass!I23</f>
        <v>3.2889732800089724</v>
      </c>
      <c r="J19" s="320">
        <f>'Forest(McArthur)'!O23</f>
        <v>31.381560919101151</v>
      </c>
      <c r="K19" s="320">
        <f>'Forest(McArthur)'!AB23</f>
        <v>5.7596685698019536</v>
      </c>
      <c r="L19" s="320">
        <f>'Forest(VESTA)'!P28</f>
        <v>422.66285177688229</v>
      </c>
      <c r="M19" s="320">
        <f>RedBook!AA28</f>
        <v>0</v>
      </c>
      <c r="N19" s="321">
        <f>Grass!W23</f>
        <v>2132.6239012119277</v>
      </c>
      <c r="O19" s="321">
        <f>Grass!AB23</f>
        <v>1799.7358152826409</v>
      </c>
      <c r="P19" s="321">
        <f>Grass!AG23</f>
        <v>898.77103990102626</v>
      </c>
      <c r="Q19" s="321">
        <f>Heath!$L23</f>
        <v>1565.1139955369629</v>
      </c>
      <c r="R19" s="322">
        <f>Buttongrass!M27</f>
        <v>923.39157028865179</v>
      </c>
      <c r="S19" s="323">
        <f>'WA Mallee'!J23</f>
        <v>0</v>
      </c>
      <c r="T19" s="315">
        <f>'Forest(McArthur)'!S23</f>
        <v>74.588321623737983</v>
      </c>
      <c r="U19" s="315">
        <f>'Forest(McArthur)'!AF23</f>
        <v>13.247237710544493</v>
      </c>
      <c r="V19" s="315">
        <f>'Forest(VESTA)'!T28</f>
        <v>4585.8919417791731</v>
      </c>
      <c r="W19" s="316">
        <f>Grass!Z23</f>
        <v>6611.560618537218</v>
      </c>
      <c r="X19" s="316">
        <f>Grass!AE23</f>
        <v>3719.6939830261626</v>
      </c>
      <c r="Y19" s="316">
        <f>Grass!AJ23</f>
        <v>696.59249447529044</v>
      </c>
      <c r="Z19" s="317">
        <f>'Forest(McArthur)'!Q23</f>
        <v>-0.39203970805168509</v>
      </c>
      <c r="AA19" s="317">
        <f>'Forest(McArthur)'!AD23</f>
        <v>6.8839632414308169E-2</v>
      </c>
      <c r="AB19" s="317">
        <f>'Forest(VESTA)'!R28</f>
        <v>3.9909265108051164</v>
      </c>
      <c r="AC19" s="317">
        <f>Grass!Y23</f>
        <v>2.2532055152953889</v>
      </c>
      <c r="AD19" s="317">
        <f>Grass!AD23</f>
        <v>0.93740666731533684</v>
      </c>
      <c r="AE19" s="317">
        <f>Grass!AI23</f>
        <v>0.27624499706473571</v>
      </c>
      <c r="AF19" s="318">
        <f>'Forest(McArthur)'!R23</f>
        <v>0</v>
      </c>
      <c r="AG19" s="319">
        <f>'Forest(VESTA)'!S28</f>
        <v>358.8554623507257</v>
      </c>
    </row>
    <row r="20" spans="1:33" x14ac:dyDescent="0.35">
      <c r="A20" s="29" t="str">
        <f>Weather_Site!A27</f>
        <v>Sun</v>
      </c>
      <c r="B20" s="74">
        <f>Weather_Site!B27</f>
        <v>36534</v>
      </c>
      <c r="C20" s="75">
        <f>Weather_Site!C27</f>
        <v>0.29166666666666669</v>
      </c>
      <c r="D20" s="29">
        <f>Weather_Site!D27</f>
        <v>14.3</v>
      </c>
      <c r="E20" s="29">
        <f>Weather_Site!E27</f>
        <v>55</v>
      </c>
      <c r="F20" s="29">
        <f>Weather_Site!F27</f>
        <v>240</v>
      </c>
      <c r="G20" s="29">
        <f>Weather_Site!G27</f>
        <v>27.7</v>
      </c>
      <c r="H20" s="33">
        <f>'Forest(McArthur)'!N24</f>
        <v>5.2990153449278852</v>
      </c>
      <c r="I20" s="33">
        <f>Grass!I24</f>
        <v>4.7456700425936136</v>
      </c>
      <c r="J20" s="320">
        <f>'Forest(McArthur)'!O24</f>
        <v>95.382276208701924</v>
      </c>
      <c r="K20" s="320">
        <f>'Forest(McArthur)'!AB24</f>
        <v>18.691259753836356</v>
      </c>
      <c r="L20" s="320">
        <f>'Forest(VESTA)'!P29</f>
        <v>524.44740162851429</v>
      </c>
      <c r="M20" s="320">
        <f>RedBook!AA29</f>
        <v>0</v>
      </c>
      <c r="N20" s="321">
        <f>Grass!W24</f>
        <v>2601.2573018001435</v>
      </c>
      <c r="O20" s="321">
        <f>Grass!AB24</f>
        <v>2200.6653111266282</v>
      </c>
      <c r="P20" s="321">
        <f>Grass!AG24</f>
        <v>1098.9466176618168</v>
      </c>
      <c r="Q20" s="321">
        <f>Heath!$L24</f>
        <v>1907.7407549089298</v>
      </c>
      <c r="R20" s="322">
        <f>Buttongrass!M28</f>
        <v>1294.3755535364317</v>
      </c>
      <c r="S20" s="323">
        <f>'WA Mallee'!J24</f>
        <v>0</v>
      </c>
      <c r="T20" s="315">
        <f>'Forest(McArthur)'!S24</f>
        <v>680.11950521510084</v>
      </c>
      <c r="U20" s="315">
        <f>'Forest(McArthur)'!AF24</f>
        <v>128.96969230147084</v>
      </c>
      <c r="V20" s="315">
        <f>'Forest(VESTA)'!T29</f>
        <v>5690.2543076693801</v>
      </c>
      <c r="W20" s="316">
        <f>Grass!Z24</f>
        <v>8064.4178870408059</v>
      </c>
      <c r="X20" s="316">
        <f>Grass!AE24</f>
        <v>4548.3350650365155</v>
      </c>
      <c r="Y20" s="316">
        <f>Grass!AJ24</f>
        <v>851.73857601879115</v>
      </c>
      <c r="Z20" s="317">
        <f>'Forest(McArthur)'!Q24</f>
        <v>2.8399695907131246</v>
      </c>
      <c r="AA20" s="317">
        <f>'Forest(McArthur)'!AD24</f>
        <v>0.60141164211815457</v>
      </c>
      <c r="AB20" s="317">
        <f>'Forest(VESTA)'!R29</f>
        <v>4.6647085342882395</v>
      </c>
      <c r="AC20" s="317">
        <f>Grass!Y24</f>
        <v>2.3958161675015526</v>
      </c>
      <c r="AD20" s="317">
        <f>Grass!AD24</f>
        <v>0.99792992852001483</v>
      </c>
      <c r="AE20" s="317">
        <f>Grass!AI24</f>
        <v>0.29031287726083704</v>
      </c>
      <c r="AF20" s="318">
        <f>'Forest(McArthur)'!R24</f>
        <v>0</v>
      </c>
      <c r="AG20" s="319">
        <f>'Forest(VESTA)'!S29</f>
        <v>572.93057121802485</v>
      </c>
    </row>
    <row r="21" spans="1:33" x14ac:dyDescent="0.35">
      <c r="A21" s="29" t="str">
        <f>Weather_Site!A28</f>
        <v>Sun</v>
      </c>
      <c r="B21" s="74">
        <f>Weather_Site!B28</f>
        <v>36534</v>
      </c>
      <c r="C21" s="75">
        <f>Weather_Site!C28</f>
        <v>0.33333333333333331</v>
      </c>
      <c r="D21" s="29">
        <f>Weather_Site!D28</f>
        <v>15.8</v>
      </c>
      <c r="E21" s="29">
        <f>Weather_Site!E28</f>
        <v>52</v>
      </c>
      <c r="F21" s="29">
        <f>Weather_Site!F28</f>
        <v>220</v>
      </c>
      <c r="G21" s="29">
        <f>Weather_Site!G28</f>
        <v>24.1</v>
      </c>
      <c r="H21" s="33">
        <f>'Forest(McArthur)'!N25</f>
        <v>5.6830099850809193</v>
      </c>
      <c r="I21" s="33">
        <f>Grass!I25</f>
        <v>4.1233555945376521</v>
      </c>
      <c r="J21" s="320">
        <f>'Forest(McArthur)'!O25</f>
        <v>34.09805991048551</v>
      </c>
      <c r="K21" s="320">
        <f>'Forest(McArthur)'!AB25</f>
        <v>6.6853698413664162</v>
      </c>
      <c r="L21" s="320">
        <f>'Forest(VESTA)'!P30</f>
        <v>485.53321667571959</v>
      </c>
      <c r="M21" s="320">
        <f>RedBook!AA30</f>
        <v>0</v>
      </c>
      <c r="N21" s="321">
        <f>Grass!W25</f>
        <v>2450.3881185653217</v>
      </c>
      <c r="O21" s="321">
        <f>Grass!AB25</f>
        <v>2070.591534594691</v>
      </c>
      <c r="P21" s="321">
        <f>Grass!AG25</f>
        <v>1034.0116686987933</v>
      </c>
      <c r="Q21" s="321">
        <f>Heath!$L25</f>
        <v>1763.5643676150555</v>
      </c>
      <c r="R21" s="322">
        <f>Buttongrass!M29</f>
        <v>1108.3161515156451</v>
      </c>
      <c r="S21" s="323">
        <f>'WA Mallee'!J25</f>
        <v>0</v>
      </c>
      <c r="T21" s="315">
        <f>'Forest(McArthur)'!S25</f>
        <v>81.044950756440159</v>
      </c>
      <c r="U21" s="315">
        <f>'Forest(McArthur)'!AF25</f>
        <v>15.376350635142758</v>
      </c>
      <c r="V21" s="315">
        <f>'Forest(VESTA)'!T30</f>
        <v>5268.0354009315579</v>
      </c>
      <c r="W21" s="316">
        <f>Grass!Z25</f>
        <v>7596.6932451762113</v>
      </c>
      <c r="X21" s="316">
        <f>Grass!AE25</f>
        <v>4279.4985837003078</v>
      </c>
      <c r="Y21" s="316">
        <f>Grass!AJ25</f>
        <v>801.41074382499983</v>
      </c>
      <c r="Z21" s="317">
        <f>'Forest(McArthur)'!Q25</f>
        <v>-0.35672522116368843</v>
      </c>
      <c r="AA21" s="317">
        <f>'Forest(McArthur)'!AD25</f>
        <v>7.9744456888394433E-2</v>
      </c>
      <c r="AB21" s="317">
        <f>'Forest(VESTA)'!R30</f>
        <v>4.4118050146322414</v>
      </c>
      <c r="AC21" s="317">
        <f>Grass!Y25</f>
        <v>2.3520175735239319</v>
      </c>
      <c r="AD21" s="317">
        <f>Grass!AD25</f>
        <v>0.9791969787726944</v>
      </c>
      <c r="AE21" s="317">
        <f>Grass!AI25</f>
        <v>0.28589375972567627</v>
      </c>
      <c r="AF21" s="318">
        <f>'Forest(McArthur)'!R25</f>
        <v>0</v>
      </c>
      <c r="AG21" s="319">
        <f>'Forest(VESTA)'!S30</f>
        <v>509.06112618140651</v>
      </c>
    </row>
    <row r="22" spans="1:33" x14ac:dyDescent="0.35">
      <c r="A22" s="29" t="str">
        <f>Weather_Site!A29</f>
        <v>Sun</v>
      </c>
      <c r="B22" s="74">
        <f>Weather_Site!B29</f>
        <v>36534</v>
      </c>
      <c r="C22" s="75">
        <f>Weather_Site!C29</f>
        <v>0.375</v>
      </c>
      <c r="D22" s="29">
        <f>Weather_Site!D29</f>
        <v>17.7</v>
      </c>
      <c r="E22" s="29">
        <f>Weather_Site!E29</f>
        <v>42</v>
      </c>
      <c r="F22" s="29">
        <f>Weather_Site!F29</f>
        <v>230</v>
      </c>
      <c r="G22" s="29">
        <f>Weather_Site!G29</f>
        <v>22.3</v>
      </c>
      <c r="H22" s="33">
        <f>'Forest(McArthur)'!N26</f>
        <v>8.2036651122708459</v>
      </c>
      <c r="I22" s="33">
        <f>Grass!I26</f>
        <v>4.5278665651099068</v>
      </c>
      <c r="J22" s="320">
        <f>'Forest(McArthur)'!O26</f>
        <v>49.221990673625072</v>
      </c>
      <c r="K22" s="320">
        <f>'Forest(McArthur)'!AB26</f>
        <v>9.2523773849170858</v>
      </c>
      <c r="L22" s="320">
        <f>'Forest(VESTA)'!P31</f>
        <v>572.50896965581421</v>
      </c>
      <c r="M22" s="320">
        <f>RedBook!AA31</f>
        <v>0</v>
      </c>
      <c r="N22" s="321">
        <f>Grass!W26</f>
        <v>2670.0800789328432</v>
      </c>
      <c r="O22" s="321">
        <f>Grass!AB26</f>
        <v>2254.5712354018538</v>
      </c>
      <c r="P22" s="321">
        <f>Grass!AG26</f>
        <v>1125.9010745018329</v>
      </c>
      <c r="Q22" s="321">
        <f>Heath!$L26</f>
        <v>1884.1900983121898</v>
      </c>
      <c r="R22" s="322">
        <f>Buttongrass!M30</f>
        <v>1054.92991672573</v>
      </c>
      <c r="S22" s="323">
        <f>'WA Mallee'!J26</f>
        <v>0</v>
      </c>
      <c r="T22" s="315">
        <f>'Forest(McArthur)'!S26</f>
        <v>116.99181187288553</v>
      </c>
      <c r="U22" s="315">
        <f>'Forest(McArthur)'!AF26</f>
        <v>21.280467985309297</v>
      </c>
      <c r="V22" s="315">
        <f>'Forest(VESTA)'!T31</f>
        <v>6211.7223207655843</v>
      </c>
      <c r="W22" s="316">
        <f>Grass!Z26</f>
        <v>8277.7822607076014</v>
      </c>
      <c r="X22" s="316">
        <f>Grass!AE26</f>
        <v>4659.7478293285521</v>
      </c>
      <c r="Y22" s="316">
        <f>Grass!AJ26</f>
        <v>872.62962779264569</v>
      </c>
      <c r="Z22" s="317">
        <f>'Forest(McArthur)'!Q26</f>
        <v>-0.16011412124287405</v>
      </c>
      <c r="AA22" s="317">
        <f>'Forest(McArthur)'!AD26</f>
        <v>0.10976720384697454</v>
      </c>
      <c r="AB22" s="317">
        <f>'Forest(VESTA)'!R31</f>
        <v>4.9700025449582013</v>
      </c>
      <c r="AC22" s="317">
        <f>Grass!Y26</f>
        <v>2.4152080844378006</v>
      </c>
      <c r="AD22" s="317">
        <f>Grass!AD26</f>
        <v>1.0054691592715077</v>
      </c>
      <c r="AE22" s="317">
        <f>Grass!AI26</f>
        <v>0.29211153948980539</v>
      </c>
      <c r="AF22" s="318">
        <f>'Forest(McArthur)'!R26</f>
        <v>0</v>
      </c>
      <c r="AG22" s="319">
        <f>'Forest(VESTA)'!S31</f>
        <v>802.3419920102092</v>
      </c>
    </row>
    <row r="23" spans="1:33" x14ac:dyDescent="0.35">
      <c r="A23" s="29" t="str">
        <f>Weather_Site!A30</f>
        <v>Sat</v>
      </c>
      <c r="B23" s="74">
        <f>Weather_Site!B30</f>
        <v>0</v>
      </c>
      <c r="C23" s="75">
        <f>Weather_Site!C30</f>
        <v>0</v>
      </c>
      <c r="D23" s="29">
        <f>Weather_Site!D30</f>
        <v>0</v>
      </c>
      <c r="E23" s="29">
        <f>Weather_Site!E30</f>
        <v>0</v>
      </c>
      <c r="F23" s="29">
        <f>Weather_Site!F30</f>
        <v>0</v>
      </c>
      <c r="G23" s="29">
        <f>Weather_Site!G30</f>
        <v>0</v>
      </c>
      <c r="H23" s="33" t="e">
        <f>'Forest(McArthur)'!N27</f>
        <v>#NUM!</v>
      </c>
      <c r="I23" s="33">
        <f>Grass!I27</f>
        <v>0.5583816659565537</v>
      </c>
      <c r="J23" s="320" t="e">
        <f>'Forest(McArthur)'!O27</f>
        <v>#NUM!</v>
      </c>
      <c r="K23" s="320">
        <f>'Forest(McArthur)'!AB27</f>
        <v>0</v>
      </c>
      <c r="L23" s="320" t="e">
        <f>'Forest(VESTA)'!P32</f>
        <v>#DIV/0!</v>
      </c>
      <c r="M23" s="320">
        <f>RedBook!AA32</f>
        <v>0</v>
      </c>
      <c r="N23" s="321">
        <f>Grass!W27</f>
        <v>17.140349518557532</v>
      </c>
      <c r="O23" s="321">
        <f>Grass!AB27</f>
        <v>17.140349518557532</v>
      </c>
      <c r="P23" s="321">
        <f>Grass!AG27</f>
        <v>0</v>
      </c>
      <c r="Q23" s="321">
        <f>Heath!$L27</f>
        <v>207.29747819791487</v>
      </c>
      <c r="R23" s="322" t="e">
        <f>Buttongrass!M31</f>
        <v>#NUM!</v>
      </c>
      <c r="S23" s="323">
        <f>'WA Mallee'!J27</f>
        <v>0</v>
      </c>
      <c r="T23" s="315" t="e">
        <f>'Forest(McArthur)'!S27</f>
        <v>#NUM!</v>
      </c>
      <c r="U23" s="315">
        <f>'Forest(McArthur)'!AF27</f>
        <v>0</v>
      </c>
      <c r="V23" s="315" t="e">
        <f>'Forest(VESTA)'!T32</f>
        <v>#DIV/0!</v>
      </c>
      <c r="W23" s="316">
        <f>Grass!Z27</f>
        <v>53.13851157743207</v>
      </c>
      <c r="X23" s="316">
        <f>Grass!AE27</f>
        <v>35.425674384954711</v>
      </c>
      <c r="Y23" s="316">
        <f>Grass!AJ27</f>
        <v>0</v>
      </c>
      <c r="Z23" s="317" t="e">
        <f>'Forest(McArthur)'!Q27</f>
        <v>#NUM!</v>
      </c>
      <c r="AA23" s="317">
        <f>'Forest(McArthur)'!AD27</f>
        <v>0</v>
      </c>
      <c r="AB23" s="317" t="e">
        <f>'Forest(VESTA)'!R32</f>
        <v>#DIV/0!</v>
      </c>
      <c r="AC23" s="317">
        <f>Grass!Y27</f>
        <v>0.50052126264423036</v>
      </c>
      <c r="AD23" s="317">
        <f>Grass!AD27</f>
        <v>0.21965677651711127</v>
      </c>
      <c r="AE23" s="317">
        <f>Grass!AI27</f>
        <v>3.038128512836093E-2</v>
      </c>
      <c r="AF23" s="318" t="e">
        <f>'Forest(McArthur)'!R27</f>
        <v>#NUM!</v>
      </c>
      <c r="AG23" s="319" t="e">
        <f>'Forest(VESTA)'!S32</f>
        <v>#DIV/0!</v>
      </c>
    </row>
    <row r="24" spans="1:33" x14ac:dyDescent="0.35">
      <c r="A24" s="29" t="str">
        <f>Weather_Site!A31</f>
        <v>Sat</v>
      </c>
      <c r="B24" s="74">
        <f>Weather_Site!B31</f>
        <v>0</v>
      </c>
      <c r="C24" s="75">
        <f>Weather_Site!C31</f>
        <v>0</v>
      </c>
      <c r="D24" s="29">
        <f>Weather_Site!D31</f>
        <v>0</v>
      </c>
      <c r="E24" s="29">
        <f>Weather_Site!E31</f>
        <v>0</v>
      </c>
      <c r="F24" s="29">
        <f>Weather_Site!F31</f>
        <v>0</v>
      </c>
      <c r="G24" s="29">
        <f>Weather_Site!G31</f>
        <v>0</v>
      </c>
      <c r="H24" s="33" t="e">
        <f>'Forest(McArthur)'!N28</f>
        <v>#NUM!</v>
      </c>
      <c r="I24" s="33">
        <f>Grass!I28</f>
        <v>0.5583816659565537</v>
      </c>
      <c r="J24" s="320" t="e">
        <f>'Forest(McArthur)'!O28</f>
        <v>#NUM!</v>
      </c>
      <c r="K24" s="320">
        <f>'Forest(McArthur)'!AB28</f>
        <v>0</v>
      </c>
      <c r="L24" s="320" t="e">
        <f>'Forest(VESTA)'!P33</f>
        <v>#DIV/0!</v>
      </c>
      <c r="M24" s="320">
        <f>RedBook!AA33</f>
        <v>0</v>
      </c>
      <c r="N24" s="321">
        <f>Grass!W28</f>
        <v>17.140349518557532</v>
      </c>
      <c r="O24" s="321">
        <f>Grass!AB28</f>
        <v>17.140349518557532</v>
      </c>
      <c r="P24" s="321">
        <f>Grass!AG28</f>
        <v>0</v>
      </c>
      <c r="Q24" s="321">
        <f>Heath!$L28</f>
        <v>207.29747819791487</v>
      </c>
      <c r="R24" s="322" t="e">
        <f>Buttongrass!M32</f>
        <v>#NUM!</v>
      </c>
      <c r="S24" s="323">
        <f>'WA Mallee'!J28</f>
        <v>0</v>
      </c>
      <c r="T24" s="315" t="e">
        <f>'Forest(McArthur)'!S28</f>
        <v>#NUM!</v>
      </c>
      <c r="U24" s="315">
        <f>'Forest(McArthur)'!AF28</f>
        <v>0</v>
      </c>
      <c r="V24" s="315" t="e">
        <f>'Forest(VESTA)'!T33</f>
        <v>#DIV/0!</v>
      </c>
      <c r="W24" s="316">
        <f>Grass!Z28</f>
        <v>53.13851157743207</v>
      </c>
      <c r="X24" s="316">
        <f>Grass!AE28</f>
        <v>35.425674384954711</v>
      </c>
      <c r="Y24" s="316">
        <f>Grass!AJ28</f>
        <v>0</v>
      </c>
      <c r="Z24" s="317" t="e">
        <f>'Forest(McArthur)'!Q28</f>
        <v>#NUM!</v>
      </c>
      <c r="AA24" s="317">
        <f>'Forest(McArthur)'!AD28</f>
        <v>0</v>
      </c>
      <c r="AB24" s="317" t="e">
        <f>'Forest(VESTA)'!R33</f>
        <v>#DIV/0!</v>
      </c>
      <c r="AC24" s="317">
        <f>Grass!Y28</f>
        <v>0.50052126264423036</v>
      </c>
      <c r="AD24" s="317">
        <f>Grass!AD28</f>
        <v>0.21965677651711127</v>
      </c>
      <c r="AE24" s="317">
        <f>Grass!AI28</f>
        <v>3.038128512836093E-2</v>
      </c>
      <c r="AF24" s="318" t="e">
        <f>'Forest(McArthur)'!R28</f>
        <v>#NUM!</v>
      </c>
      <c r="AG24" s="319" t="e">
        <f>'Forest(VESTA)'!S33</f>
        <v>#DIV/0!</v>
      </c>
    </row>
    <row r="25" spans="1:33" x14ac:dyDescent="0.35">
      <c r="A25" s="305"/>
      <c r="B25" s="306"/>
      <c r="C25" s="307"/>
      <c r="D25" s="305"/>
      <c r="E25" s="305"/>
      <c r="F25" s="305"/>
      <c r="G25" s="305"/>
      <c r="H25" s="308"/>
      <c r="I25" s="308"/>
      <c r="J25" s="309"/>
      <c r="K25" s="309"/>
      <c r="L25" s="309"/>
      <c r="M25" s="309"/>
      <c r="N25" s="310"/>
      <c r="O25" s="310"/>
      <c r="P25" s="310"/>
      <c r="Q25" s="310"/>
      <c r="R25" s="311"/>
      <c r="S25" s="312"/>
      <c r="T25" s="313"/>
      <c r="U25" s="313"/>
      <c r="V25" s="313"/>
      <c r="W25" s="312"/>
      <c r="X25" s="312"/>
      <c r="Y25" s="312"/>
      <c r="Z25" s="314"/>
      <c r="AA25" s="314"/>
      <c r="AB25" s="314"/>
      <c r="AC25" s="314"/>
      <c r="AD25" s="314"/>
      <c r="AE25" s="314"/>
      <c r="AF25" s="312"/>
      <c r="AG25" s="313"/>
    </row>
    <row r="26" spans="1:33" x14ac:dyDescent="0.35">
      <c r="A26" s="305"/>
      <c r="B26" s="306"/>
      <c r="C26" s="307"/>
      <c r="D26" s="305"/>
      <c r="E26" s="305"/>
      <c r="F26" s="305"/>
      <c r="G26" s="305"/>
      <c r="H26" s="308"/>
      <c r="I26" s="308"/>
      <c r="J26" s="309"/>
      <c r="K26" s="309"/>
      <c r="L26" s="309"/>
      <c r="M26" s="309"/>
      <c r="N26" s="310"/>
      <c r="O26" s="310"/>
      <c r="P26" s="310"/>
      <c r="Q26" s="310"/>
      <c r="R26" s="311"/>
      <c r="S26" s="312"/>
      <c r="T26" s="313"/>
      <c r="U26" s="313"/>
      <c r="V26" s="313"/>
      <c r="W26" s="312"/>
      <c r="X26" s="312"/>
      <c r="Y26" s="312"/>
      <c r="Z26" s="314"/>
      <c r="AA26" s="314"/>
      <c r="AB26" s="314"/>
      <c r="AC26" s="314"/>
      <c r="AD26" s="314"/>
      <c r="AE26" s="314"/>
      <c r="AF26" s="312"/>
      <c r="AG26" s="313"/>
    </row>
    <row r="27" spans="1:33" x14ac:dyDescent="0.35">
      <c r="A27" s="305"/>
      <c r="B27" s="306"/>
      <c r="C27" s="307"/>
      <c r="D27" s="305"/>
      <c r="E27" s="305"/>
      <c r="F27" s="305"/>
      <c r="G27" s="305"/>
      <c r="H27" s="308"/>
      <c r="I27" s="308"/>
      <c r="J27" s="309"/>
      <c r="K27" s="309"/>
      <c r="L27" s="309"/>
      <c r="M27" s="309"/>
      <c r="N27" s="310"/>
      <c r="O27" s="310"/>
      <c r="P27" s="310"/>
      <c r="Q27" s="310"/>
      <c r="R27" s="311"/>
      <c r="S27" s="312"/>
      <c r="T27" s="313"/>
      <c r="U27" s="313"/>
      <c r="V27" s="313"/>
      <c r="W27" s="312"/>
      <c r="X27" s="312"/>
      <c r="Y27" s="312"/>
      <c r="Z27" s="314"/>
      <c r="AA27" s="314"/>
      <c r="AB27" s="314"/>
      <c r="AC27" s="314"/>
      <c r="AD27" s="314"/>
      <c r="AE27" s="314"/>
      <c r="AF27" s="312"/>
      <c r="AG27" s="313"/>
    </row>
    <row r="28" spans="1:33" x14ac:dyDescent="0.35">
      <c r="A28" s="305"/>
      <c r="B28" s="306"/>
      <c r="C28" s="307"/>
      <c r="D28" s="305"/>
      <c r="E28" s="305"/>
      <c r="F28" s="305"/>
      <c r="G28" s="305"/>
      <c r="H28" s="308"/>
      <c r="I28" s="308"/>
      <c r="J28" s="309"/>
      <c r="K28" s="309"/>
      <c r="L28" s="309"/>
      <c r="M28" s="309"/>
      <c r="N28" s="310"/>
      <c r="O28" s="310"/>
      <c r="P28" s="310"/>
      <c r="Q28" s="310"/>
      <c r="R28" s="311"/>
      <c r="S28" s="312"/>
      <c r="T28" s="313"/>
      <c r="U28" s="313"/>
      <c r="V28" s="313"/>
      <c r="W28" s="312"/>
      <c r="X28" s="312"/>
      <c r="Y28" s="312"/>
      <c r="Z28" s="314"/>
      <c r="AA28" s="314"/>
      <c r="AB28" s="314"/>
      <c r="AC28" s="314"/>
      <c r="AD28" s="314"/>
      <c r="AE28" s="314"/>
      <c r="AF28" s="312"/>
      <c r="AG28" s="313"/>
    </row>
    <row r="29" spans="1:33" x14ac:dyDescent="0.35">
      <c r="A29" s="305"/>
      <c r="B29" s="306"/>
      <c r="C29" s="307"/>
      <c r="D29" s="305"/>
      <c r="E29" s="305"/>
      <c r="F29" s="305"/>
      <c r="G29" s="305"/>
      <c r="H29" s="308"/>
      <c r="I29" s="308"/>
      <c r="J29" s="309"/>
      <c r="K29" s="309"/>
      <c r="L29" s="309"/>
      <c r="M29" s="309"/>
      <c r="N29" s="310"/>
      <c r="O29" s="310"/>
      <c r="P29" s="310"/>
      <c r="Q29" s="310"/>
      <c r="R29" s="311"/>
      <c r="S29" s="312"/>
      <c r="T29" s="313"/>
      <c r="U29" s="313"/>
      <c r="V29" s="313"/>
      <c r="W29" s="312"/>
      <c r="X29" s="312"/>
      <c r="Y29" s="312"/>
      <c r="Z29" s="314"/>
      <c r="AA29" s="314"/>
      <c r="AB29" s="314"/>
      <c r="AC29" s="314"/>
      <c r="AD29" s="314"/>
      <c r="AE29" s="314"/>
      <c r="AF29" s="312"/>
      <c r="AG29" s="313"/>
    </row>
    <row r="30" spans="1:33" x14ac:dyDescent="0.35">
      <c r="A30" s="305"/>
      <c r="B30" s="306"/>
      <c r="C30" s="307"/>
      <c r="D30" s="305"/>
      <c r="E30" s="305"/>
      <c r="F30" s="305"/>
      <c r="G30" s="305"/>
      <c r="H30" s="308"/>
      <c r="I30" s="308"/>
      <c r="J30" s="309"/>
      <c r="K30" s="309"/>
      <c r="L30" s="309"/>
      <c r="M30" s="309"/>
      <c r="N30" s="310"/>
      <c r="O30" s="310"/>
      <c r="P30" s="310"/>
      <c r="Q30" s="310"/>
      <c r="R30" s="311"/>
      <c r="S30" s="312"/>
      <c r="T30" s="313"/>
      <c r="U30" s="313"/>
      <c r="V30" s="313"/>
      <c r="W30" s="312"/>
      <c r="X30" s="312"/>
      <c r="Y30" s="312"/>
      <c r="Z30" s="314"/>
      <c r="AA30" s="314"/>
      <c r="AB30" s="314"/>
      <c r="AC30" s="314"/>
      <c r="AD30" s="314"/>
      <c r="AE30" s="314"/>
      <c r="AF30" s="312"/>
      <c r="AG30" s="313"/>
    </row>
    <row r="31" spans="1:33" x14ac:dyDescent="0.35">
      <c r="A31" s="305"/>
      <c r="B31" s="306"/>
      <c r="C31" s="307"/>
      <c r="D31" s="305"/>
      <c r="E31" s="305"/>
      <c r="F31" s="305"/>
      <c r="G31" s="305"/>
      <c r="H31" s="308"/>
      <c r="I31" s="308"/>
      <c r="J31" s="309"/>
      <c r="K31" s="309"/>
      <c r="L31" s="309"/>
      <c r="M31" s="309"/>
      <c r="N31" s="310"/>
      <c r="O31" s="310"/>
      <c r="P31" s="310"/>
      <c r="Q31" s="310"/>
      <c r="R31" s="311"/>
      <c r="S31" s="312"/>
      <c r="T31" s="313"/>
      <c r="U31" s="313"/>
      <c r="V31" s="313"/>
      <c r="W31" s="312"/>
      <c r="X31" s="312"/>
      <c r="Y31" s="312"/>
      <c r="Z31" s="314"/>
      <c r="AA31" s="314"/>
      <c r="AB31" s="314"/>
      <c r="AC31" s="314"/>
      <c r="AD31" s="314"/>
      <c r="AE31" s="314"/>
      <c r="AF31" s="312"/>
      <c r="AG31" s="313"/>
    </row>
    <row r="32" spans="1:33" x14ac:dyDescent="0.35">
      <c r="A32" s="305"/>
      <c r="B32" s="306"/>
      <c r="C32" s="307"/>
      <c r="D32" s="305"/>
      <c r="E32" s="305"/>
      <c r="F32" s="305"/>
      <c r="G32" s="305"/>
      <c r="H32" s="308"/>
      <c r="I32" s="308"/>
      <c r="J32" s="309"/>
      <c r="K32" s="309"/>
      <c r="L32" s="309"/>
      <c r="M32" s="309"/>
      <c r="N32" s="310"/>
      <c r="O32" s="310"/>
      <c r="P32" s="310"/>
      <c r="Q32" s="310"/>
      <c r="R32" s="311"/>
      <c r="S32" s="312"/>
      <c r="T32" s="313"/>
      <c r="U32" s="313"/>
      <c r="V32" s="313"/>
      <c r="W32" s="312"/>
      <c r="X32" s="312"/>
      <c r="Y32" s="312"/>
      <c r="Z32" s="314"/>
      <c r="AA32" s="314"/>
      <c r="AB32" s="314"/>
      <c r="AC32" s="314"/>
      <c r="AD32" s="314"/>
      <c r="AE32" s="314"/>
      <c r="AF32" s="312"/>
      <c r="AG32" s="313"/>
    </row>
    <row r="33" spans="1:33" x14ac:dyDescent="0.35">
      <c r="A33" s="305"/>
      <c r="B33" s="306"/>
      <c r="C33" s="307"/>
      <c r="D33" s="305"/>
      <c r="E33" s="305"/>
      <c r="F33" s="305"/>
      <c r="G33" s="305"/>
      <c r="H33" s="308"/>
      <c r="I33" s="308"/>
      <c r="J33" s="309"/>
      <c r="K33" s="309"/>
      <c r="L33" s="309"/>
      <c r="M33" s="309"/>
      <c r="N33" s="310"/>
      <c r="O33" s="310"/>
      <c r="P33" s="310"/>
      <c r="Q33" s="310"/>
      <c r="R33" s="311"/>
      <c r="S33" s="312"/>
      <c r="T33" s="313"/>
      <c r="U33" s="313"/>
      <c r="V33" s="313"/>
      <c r="W33" s="312"/>
      <c r="X33" s="312"/>
      <c r="Y33" s="312"/>
      <c r="Z33" s="314"/>
      <c r="AA33" s="314"/>
      <c r="AB33" s="314"/>
      <c r="AC33" s="314"/>
      <c r="AD33" s="314"/>
      <c r="AE33" s="314"/>
      <c r="AF33" s="312"/>
      <c r="AG33" s="313"/>
    </row>
    <row r="34" spans="1:33" x14ac:dyDescent="0.35">
      <c r="A34" s="305"/>
      <c r="B34" s="306"/>
      <c r="C34" s="307"/>
      <c r="D34" s="305"/>
      <c r="E34" s="305"/>
      <c r="F34" s="305"/>
      <c r="G34" s="305"/>
      <c r="H34" s="308"/>
      <c r="I34" s="308"/>
      <c r="J34" s="309"/>
      <c r="K34" s="309"/>
      <c r="L34" s="309"/>
      <c r="M34" s="309"/>
      <c r="N34" s="310"/>
      <c r="O34" s="310"/>
      <c r="P34" s="310"/>
      <c r="Q34" s="310"/>
      <c r="R34" s="311"/>
      <c r="S34" s="312"/>
      <c r="T34" s="313"/>
      <c r="U34" s="313"/>
      <c r="V34" s="313"/>
      <c r="W34" s="312"/>
      <c r="X34" s="312"/>
      <c r="Y34" s="312"/>
      <c r="Z34" s="314"/>
      <c r="AA34" s="314"/>
      <c r="AB34" s="314"/>
      <c r="AC34" s="314"/>
      <c r="AD34" s="314"/>
      <c r="AE34" s="314"/>
      <c r="AF34" s="312"/>
      <c r="AG34" s="313"/>
    </row>
  </sheetData>
  <phoneticPr fontId="8"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rgb="FFFF0000"/>
  </sheetPr>
  <dimension ref="A1:AW35"/>
  <sheetViews>
    <sheetView workbookViewId="0">
      <selection activeCell="D9" sqref="D9"/>
    </sheetView>
  </sheetViews>
  <sheetFormatPr defaultColWidth="8.86328125" defaultRowHeight="14.25" x14ac:dyDescent="0.45"/>
  <cols>
    <col min="1" max="4" width="8.86328125" style="406"/>
    <col min="5" max="5" width="11.86328125" style="406" customWidth="1"/>
    <col min="6" max="6" width="7.86328125" style="406" customWidth="1"/>
    <col min="7" max="10" width="8.86328125" style="406"/>
    <col min="11" max="11" width="12.53125" style="406" customWidth="1"/>
    <col min="12" max="14" width="8" style="406" customWidth="1"/>
    <col min="15" max="24" width="8" style="406" hidden="1" customWidth="1"/>
    <col min="25" max="26" width="8" style="406" customWidth="1"/>
    <col min="27" max="16384" width="8.86328125" style="406"/>
  </cols>
  <sheetData>
    <row r="1" spans="1:49" ht="23.25" x14ac:dyDescent="0.7">
      <c r="A1" s="405" t="s">
        <v>533</v>
      </c>
      <c r="B1" s="405"/>
      <c r="C1" s="405"/>
    </row>
    <row r="2" spans="1:49" x14ac:dyDescent="0.45">
      <c r="A2" s="406" t="s">
        <v>534</v>
      </c>
    </row>
    <row r="3" spans="1:49" x14ac:dyDescent="0.45">
      <c r="A3" s="407" t="s">
        <v>535</v>
      </c>
    </row>
    <row r="5" spans="1:49" x14ac:dyDescent="0.45">
      <c r="A5" s="408" t="s">
        <v>536</v>
      </c>
    </row>
    <row r="6" spans="1:49" ht="14.65" thickBot="1" x14ac:dyDescent="0.5">
      <c r="A6" s="409" t="s">
        <v>537</v>
      </c>
    </row>
    <row r="7" spans="1:49" ht="42.75" x14ac:dyDescent="0.45">
      <c r="A7" s="410"/>
      <c r="B7" s="411" t="s">
        <v>538</v>
      </c>
      <c r="C7" s="411" t="s">
        <v>539</v>
      </c>
      <c r="D7" s="411" t="s">
        <v>540</v>
      </c>
      <c r="E7" s="411" t="s">
        <v>541</v>
      </c>
      <c r="F7" s="411" t="s">
        <v>212</v>
      </c>
      <c r="G7" s="410"/>
      <c r="H7" s="410"/>
      <c r="I7" s="410"/>
      <c r="K7" s="412" t="s">
        <v>542</v>
      </c>
      <c r="L7" s="413"/>
      <c r="M7" s="413"/>
      <c r="N7" s="413"/>
      <c r="O7" s="413"/>
      <c r="P7" s="413" t="s">
        <v>543</v>
      </c>
      <c r="Q7" s="413" t="s">
        <v>544</v>
      </c>
      <c r="R7" s="413" t="s">
        <v>528</v>
      </c>
      <c r="S7" s="414" t="s">
        <v>545</v>
      </c>
      <c r="T7" s="413" t="s">
        <v>546</v>
      </c>
      <c r="U7" s="413" t="s">
        <v>547</v>
      </c>
      <c r="V7" s="413" t="s">
        <v>548</v>
      </c>
      <c r="W7" s="413" t="s">
        <v>549</v>
      </c>
      <c r="X7" s="415" t="s">
        <v>43</v>
      </c>
      <c r="Y7" s="416"/>
      <c r="Z7" s="417"/>
      <c r="AA7" s="418"/>
      <c r="AB7" s="418"/>
      <c r="AC7" s="418"/>
      <c r="AD7" s="418"/>
      <c r="AE7" s="418"/>
      <c r="AF7" s="418"/>
      <c r="AG7" s="418"/>
      <c r="AH7" s="418"/>
      <c r="AI7" s="418"/>
      <c r="AJ7" s="418"/>
      <c r="AK7" s="418"/>
      <c r="AL7" s="418"/>
      <c r="AM7" s="418"/>
      <c r="AN7" s="418"/>
      <c r="AO7" s="418"/>
      <c r="AP7" s="418"/>
      <c r="AQ7" s="418"/>
      <c r="AR7" s="418"/>
      <c r="AS7" s="418"/>
      <c r="AT7" s="418"/>
      <c r="AU7" s="418"/>
      <c r="AV7" s="418"/>
      <c r="AW7" s="418"/>
    </row>
    <row r="8" spans="1:49" x14ac:dyDescent="0.45">
      <c r="A8" s="419" t="s">
        <v>21</v>
      </c>
      <c r="B8" s="420">
        <v>90</v>
      </c>
      <c r="C8" s="420">
        <v>6</v>
      </c>
      <c r="D8" s="420">
        <v>10</v>
      </c>
      <c r="E8" s="420" t="s">
        <v>254</v>
      </c>
      <c r="F8" s="420">
        <v>0.7</v>
      </c>
      <c r="K8" s="421"/>
      <c r="L8" s="422"/>
      <c r="M8" s="422"/>
      <c r="N8" s="422"/>
      <c r="O8" s="422"/>
      <c r="P8" s="422" t="s">
        <v>550</v>
      </c>
      <c r="Q8" s="422">
        <v>0</v>
      </c>
      <c r="R8" s="422">
        <v>0</v>
      </c>
      <c r="S8" s="422" t="s">
        <v>551</v>
      </c>
      <c r="T8" s="422" t="s">
        <v>552</v>
      </c>
      <c r="U8" s="422" t="s">
        <v>553</v>
      </c>
      <c r="V8" s="423">
        <v>1</v>
      </c>
      <c r="W8" s="423">
        <v>5</v>
      </c>
      <c r="X8" s="422">
        <v>0</v>
      </c>
      <c r="Y8" s="424"/>
      <c r="Z8" s="425"/>
    </row>
    <row r="9" spans="1:49" ht="20" customHeight="1" thickBot="1" x14ac:dyDescent="0.7">
      <c r="A9" s="426" t="s">
        <v>554</v>
      </c>
      <c r="B9" s="427">
        <f>MAX((IF((((23-G9)-11/30*D9)*C9)&lt;0,0,(((23-G9)-11/30*D9)*C9))*(1-(F9/5)^2)),0)</f>
        <v>77.25</v>
      </c>
      <c r="C9" s="428">
        <v>6</v>
      </c>
      <c r="D9" s="428">
        <v>5</v>
      </c>
      <c r="E9" s="428" t="s">
        <v>254</v>
      </c>
      <c r="F9" s="428">
        <v>2.5</v>
      </c>
      <c r="G9" s="406">
        <f>IF(E9="Low",0,IF(E9="Moderate",0,IF(E9="High",4,10)))</f>
        <v>4</v>
      </c>
      <c r="K9" s="429">
        <f>B9+B15+B21+B27+B34+B35</f>
        <v>2000.6126666666667</v>
      </c>
      <c r="L9" s="430" t="s">
        <v>555</v>
      </c>
      <c r="M9" s="431"/>
      <c r="N9" s="431"/>
      <c r="O9" s="431"/>
      <c r="P9" s="431" t="s">
        <v>556</v>
      </c>
      <c r="Q9" s="431">
        <v>1</v>
      </c>
      <c r="R9" s="431">
        <v>5</v>
      </c>
      <c r="S9" s="431" t="s">
        <v>253</v>
      </c>
      <c r="T9" s="431" t="s">
        <v>557</v>
      </c>
      <c r="U9" s="431" t="s">
        <v>558</v>
      </c>
      <c r="V9" s="432">
        <v>2</v>
      </c>
      <c r="W9" s="432">
        <v>10</v>
      </c>
      <c r="X9" s="431">
        <v>0.1</v>
      </c>
      <c r="Y9" s="433"/>
      <c r="Z9" s="434"/>
    </row>
    <row r="10" spans="1:49" x14ac:dyDescent="0.45">
      <c r="Q10" s="422">
        <v>2</v>
      </c>
      <c r="R10" s="406">
        <v>10</v>
      </c>
      <c r="S10" s="406" t="s">
        <v>254</v>
      </c>
      <c r="T10" s="406" t="s">
        <v>559</v>
      </c>
      <c r="V10" s="435">
        <v>3</v>
      </c>
      <c r="W10" s="435">
        <v>15</v>
      </c>
      <c r="X10" s="425">
        <v>0.3</v>
      </c>
      <c r="Y10" s="436"/>
    </row>
    <row r="11" spans="1:49" ht="14.65" thickBot="1" x14ac:dyDescent="0.5">
      <c r="Q11" s="406">
        <v>3</v>
      </c>
      <c r="R11" s="406">
        <v>15</v>
      </c>
      <c r="S11" s="406" t="s">
        <v>255</v>
      </c>
      <c r="T11" s="406" t="s">
        <v>560</v>
      </c>
      <c r="V11" s="435">
        <v>4</v>
      </c>
      <c r="W11" s="435">
        <v>20</v>
      </c>
      <c r="X11" s="434">
        <v>0.5</v>
      </c>
      <c r="Y11" s="436"/>
    </row>
    <row r="12" spans="1:49" x14ac:dyDescent="0.45">
      <c r="A12" s="408" t="s">
        <v>561</v>
      </c>
      <c r="Q12" s="406">
        <v>4</v>
      </c>
      <c r="R12" s="406">
        <v>20</v>
      </c>
      <c r="S12" s="406" t="s">
        <v>256</v>
      </c>
      <c r="V12" s="435">
        <v>5</v>
      </c>
      <c r="W12" s="435">
        <v>25</v>
      </c>
      <c r="X12" s="406">
        <v>0.7</v>
      </c>
      <c r="Y12" s="436"/>
    </row>
    <row r="13" spans="1:49" ht="45.6" customHeight="1" x14ac:dyDescent="0.45">
      <c r="A13" s="410"/>
      <c r="B13" s="411" t="s">
        <v>538</v>
      </c>
      <c r="C13" s="411" t="s">
        <v>562</v>
      </c>
      <c r="D13" s="411" t="s">
        <v>540</v>
      </c>
      <c r="E13" s="411" t="s">
        <v>563</v>
      </c>
      <c r="F13" s="411" t="s">
        <v>212</v>
      </c>
      <c r="Q13" s="406">
        <v>5</v>
      </c>
      <c r="R13" s="406">
        <v>25</v>
      </c>
      <c r="V13" s="435">
        <v>8</v>
      </c>
      <c r="W13" s="435">
        <v>30</v>
      </c>
      <c r="X13" s="406">
        <v>1</v>
      </c>
      <c r="Y13" s="436"/>
    </row>
    <row r="14" spans="1:49" x14ac:dyDescent="0.45">
      <c r="A14" s="419" t="s">
        <v>21</v>
      </c>
      <c r="B14" s="420">
        <v>486</v>
      </c>
      <c r="C14" s="420">
        <v>2</v>
      </c>
      <c r="D14" s="420">
        <v>10</v>
      </c>
      <c r="E14" s="420" t="s">
        <v>557</v>
      </c>
      <c r="F14" s="420">
        <v>1.2</v>
      </c>
      <c r="Q14" s="406">
        <v>6</v>
      </c>
      <c r="R14" s="406">
        <v>30</v>
      </c>
      <c r="V14" s="435">
        <v>10</v>
      </c>
      <c r="W14" s="435">
        <v>35</v>
      </c>
      <c r="X14" s="406">
        <v>1.2</v>
      </c>
      <c r="Y14" s="436"/>
    </row>
    <row r="15" spans="1:49" ht="18" x14ac:dyDescent="0.45">
      <c r="A15" s="426" t="s">
        <v>554</v>
      </c>
      <c r="B15" s="427">
        <f>MAX(IF((((680-G15)-64/3*D15)*C15)&lt;0,0,(((680-G15)-64/3*D15)*C15))*(1-(F15/10)^2),0)</f>
        <v>486.22933333333339</v>
      </c>
      <c r="C15" s="428">
        <v>2</v>
      </c>
      <c r="D15" s="428">
        <v>10</v>
      </c>
      <c r="E15" s="428" t="s">
        <v>557</v>
      </c>
      <c r="F15" s="428">
        <v>1.2</v>
      </c>
      <c r="G15" s="406">
        <f>IF(E15="None",0,IF(E15="Some",220,IF(E15="Significant",380,380)))</f>
        <v>220</v>
      </c>
      <c r="Q15" s="406">
        <v>7</v>
      </c>
      <c r="V15" s="435">
        <v>15</v>
      </c>
      <c r="W15" s="435">
        <v>40</v>
      </c>
      <c r="X15" s="406">
        <v>1.5</v>
      </c>
      <c r="Y15" s="436"/>
    </row>
    <row r="16" spans="1:49" x14ac:dyDescent="0.45">
      <c r="Q16" s="406">
        <v>8</v>
      </c>
      <c r="V16" s="435">
        <v>20</v>
      </c>
      <c r="W16" s="435">
        <v>45</v>
      </c>
      <c r="X16" s="406">
        <v>1.7</v>
      </c>
      <c r="Y16" s="436"/>
    </row>
    <row r="17" spans="1:24" x14ac:dyDescent="0.45">
      <c r="Q17" s="406">
        <v>9</v>
      </c>
      <c r="W17" s="435">
        <v>50</v>
      </c>
      <c r="X17" s="406">
        <v>2</v>
      </c>
    </row>
    <row r="18" spans="1:24" x14ac:dyDescent="0.45">
      <c r="A18" s="408" t="s">
        <v>564</v>
      </c>
      <c r="Q18" s="406">
        <v>10</v>
      </c>
      <c r="W18" s="435">
        <v>55</v>
      </c>
      <c r="X18" s="406">
        <v>2.5</v>
      </c>
    </row>
    <row r="19" spans="1:24" ht="42.75" x14ac:dyDescent="0.45">
      <c r="A19" s="410"/>
      <c r="B19" s="411" t="s">
        <v>538</v>
      </c>
      <c r="C19" s="411" t="s">
        <v>562</v>
      </c>
      <c r="D19" s="411" t="s">
        <v>540</v>
      </c>
      <c r="E19" s="411" t="s">
        <v>563</v>
      </c>
      <c r="F19" s="411" t="s">
        <v>212</v>
      </c>
      <c r="Q19" s="406">
        <v>15</v>
      </c>
      <c r="W19" s="435">
        <v>60</v>
      </c>
      <c r="X19" s="406">
        <v>3</v>
      </c>
    </row>
    <row r="20" spans="1:24" x14ac:dyDescent="0.45">
      <c r="A20" s="419" t="s">
        <v>21</v>
      </c>
      <c r="B20" s="420">
        <v>1010</v>
      </c>
      <c r="C20" s="420">
        <v>5</v>
      </c>
      <c r="D20" s="420">
        <v>20</v>
      </c>
      <c r="E20" s="420" t="s">
        <v>559</v>
      </c>
      <c r="F20" s="420">
        <v>1.5</v>
      </c>
      <c r="Q20" s="406">
        <v>20</v>
      </c>
      <c r="X20" s="406">
        <v>4</v>
      </c>
    </row>
    <row r="21" spans="1:24" ht="18" x14ac:dyDescent="0.45">
      <c r="A21" s="426" t="s">
        <v>554</v>
      </c>
      <c r="B21" s="427">
        <f>MAX(IF((((900-G21)-50/3*D21)*C21)&lt;0,0,(((900-G21)-50/3*D21)*C21))*(1-(F21/10)^2),0)</f>
        <v>703.80000000000007</v>
      </c>
      <c r="C21" s="428">
        <v>1</v>
      </c>
      <c r="D21" s="428">
        <v>0</v>
      </c>
      <c r="E21" s="428" t="s">
        <v>557</v>
      </c>
      <c r="F21" s="428">
        <v>1.5</v>
      </c>
      <c r="G21" s="406">
        <f>IF(E21="None",0,IF(E21="Some",180,IF(E21="Significant",360,480)))</f>
        <v>180</v>
      </c>
      <c r="Q21" s="406">
        <v>25</v>
      </c>
      <c r="X21" s="406">
        <v>5</v>
      </c>
    </row>
    <row r="22" spans="1:24" x14ac:dyDescent="0.45">
      <c r="Q22" s="406">
        <v>30</v>
      </c>
      <c r="X22" s="406">
        <v>6</v>
      </c>
    </row>
    <row r="23" spans="1:24" x14ac:dyDescent="0.45">
      <c r="Q23" s="406">
        <v>40</v>
      </c>
      <c r="X23" s="406">
        <v>7</v>
      </c>
    </row>
    <row r="24" spans="1:24" x14ac:dyDescent="0.45">
      <c r="A24" s="437" t="s">
        <v>565</v>
      </c>
      <c r="B24" s="422"/>
      <c r="Q24" s="406">
        <v>50</v>
      </c>
      <c r="X24" s="406">
        <v>8</v>
      </c>
    </row>
    <row r="25" spans="1:24" ht="42.75" x14ac:dyDescent="0.45">
      <c r="A25" s="410"/>
      <c r="B25" s="411" t="s">
        <v>538</v>
      </c>
      <c r="C25" s="411" t="s">
        <v>566</v>
      </c>
      <c r="D25" s="411" t="s">
        <v>547</v>
      </c>
      <c r="E25" s="438" t="s">
        <v>567</v>
      </c>
      <c r="F25" s="438" t="s">
        <v>212</v>
      </c>
      <c r="G25" s="411" t="s">
        <v>568</v>
      </c>
      <c r="Q25" s="406">
        <v>60</v>
      </c>
      <c r="X25" s="406">
        <v>9</v>
      </c>
    </row>
    <row r="26" spans="1:24" x14ac:dyDescent="0.45">
      <c r="A26" s="419" t="s">
        <v>21</v>
      </c>
      <c r="B26" s="420">
        <v>333</v>
      </c>
      <c r="C26" s="420">
        <v>1</v>
      </c>
      <c r="D26" s="420" t="s">
        <v>553</v>
      </c>
      <c r="E26" s="420" t="s">
        <v>254</v>
      </c>
      <c r="F26" s="420">
        <v>2</v>
      </c>
      <c r="G26" s="420">
        <v>5</v>
      </c>
      <c r="Q26" s="406">
        <v>70</v>
      </c>
      <c r="X26" s="406">
        <v>10</v>
      </c>
    </row>
    <row r="27" spans="1:24" ht="18" x14ac:dyDescent="0.45">
      <c r="A27" s="426" t="s">
        <v>554</v>
      </c>
      <c r="B27" s="427">
        <f>C27*IF(D27="Good",(2000*1/G27*5*1/F27*1/(IF(E27="Low",1,IF(E27="Moderate",2,IF(E27="High",3,IF(E27="Very High",4,5)))))),(200*1/G27*5*1/F27*1/(IF(E27="Low",1,IF(E27="Moderate",2,IF(E27="High",3,IF(E27="Very High",4,5)))))))</f>
        <v>133.33333333333334</v>
      </c>
      <c r="C27" s="428">
        <v>1</v>
      </c>
      <c r="D27" s="428" t="s">
        <v>553</v>
      </c>
      <c r="E27" s="428" t="s">
        <v>254</v>
      </c>
      <c r="F27" s="428">
        <v>5</v>
      </c>
      <c r="G27" s="428">
        <v>5</v>
      </c>
      <c r="Q27" s="406">
        <v>80</v>
      </c>
      <c r="X27" s="406">
        <v>20</v>
      </c>
    </row>
    <row r="28" spans="1:24" x14ac:dyDescent="0.45">
      <c r="Q28" s="406">
        <v>90</v>
      </c>
      <c r="X28" s="406">
        <v>30</v>
      </c>
    </row>
    <row r="29" spans="1:24" x14ac:dyDescent="0.45">
      <c r="Q29" s="406">
        <v>100</v>
      </c>
      <c r="X29" s="406">
        <v>40</v>
      </c>
    </row>
    <row r="30" spans="1:24" x14ac:dyDescent="0.45">
      <c r="X30" s="406">
        <v>50</v>
      </c>
    </row>
    <row r="31" spans="1:24" x14ac:dyDescent="0.45">
      <c r="A31" s="408" t="s">
        <v>569</v>
      </c>
    </row>
    <row r="32" spans="1:24" ht="42.75" x14ac:dyDescent="0.45">
      <c r="A32" s="410"/>
      <c r="B32" s="411" t="s">
        <v>538</v>
      </c>
      <c r="C32" s="411" t="s">
        <v>570</v>
      </c>
      <c r="D32" s="411" t="s">
        <v>571</v>
      </c>
      <c r="E32" s="552" t="s">
        <v>572</v>
      </c>
      <c r="F32" s="552"/>
      <c r="G32" s="552"/>
    </row>
    <row r="33" spans="1:7" x14ac:dyDescent="0.45">
      <c r="A33" s="419" t="s">
        <v>21</v>
      </c>
      <c r="B33" s="420">
        <v>450</v>
      </c>
      <c r="C33" s="420">
        <v>5</v>
      </c>
      <c r="D33" s="420">
        <v>20</v>
      </c>
      <c r="E33" s="553" t="s">
        <v>550</v>
      </c>
      <c r="F33" s="553"/>
      <c r="G33" s="553"/>
    </row>
    <row r="34" spans="1:7" ht="18" x14ac:dyDescent="0.45">
      <c r="A34" s="426" t="s">
        <v>554</v>
      </c>
      <c r="B34" s="427">
        <f>C34*IF(E34="1400L Medium Helicopter",(360/D34*5),IF(E34="2500L Fixed-wing",(140/D34*30),0))</f>
        <v>420</v>
      </c>
      <c r="C34" s="428">
        <v>2</v>
      </c>
      <c r="D34" s="428">
        <v>20</v>
      </c>
      <c r="E34" s="554" t="s">
        <v>556</v>
      </c>
      <c r="F34" s="554"/>
      <c r="G34" s="554"/>
    </row>
    <row r="35" spans="1:7" ht="18" x14ac:dyDescent="0.45">
      <c r="A35" s="426" t="s">
        <v>554</v>
      </c>
      <c r="B35" s="427">
        <f>C35*IF(E35="1400L Medium Helicopter",(360/D35*5),IF(E35="2500L Fixed-wing",(140/D35*30),0))</f>
        <v>180</v>
      </c>
      <c r="C35" s="428">
        <v>1</v>
      </c>
      <c r="D35" s="428">
        <v>10</v>
      </c>
      <c r="E35" s="554" t="s">
        <v>550</v>
      </c>
      <c r="F35" s="554"/>
      <c r="G35" s="554"/>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xr:uid="{00000000-0002-0000-0E00-000000000000}">
      <formula1>$X$8:$X$30</formula1>
    </dataValidation>
    <dataValidation type="list" allowBlank="1" showInputMessage="1" showErrorMessage="1" sqref="D34:D35" xr:uid="{00000000-0002-0000-0E00-000001000000}">
      <formula1>$W$8:$W$19</formula1>
    </dataValidation>
    <dataValidation type="list" allowBlank="1" showInputMessage="1" showErrorMessage="1" sqref="E34:E35" xr:uid="{00000000-0002-0000-0E00-000002000000}">
      <formula1>$P$8:$P$9</formula1>
    </dataValidation>
    <dataValidation type="list" allowBlank="1" showInputMessage="1" showErrorMessage="1" sqref="D27" xr:uid="{00000000-0002-0000-0E00-000003000000}">
      <formula1>$U$8:$U$9</formula1>
    </dataValidation>
    <dataValidation type="list" allowBlank="1" showInputMessage="1" showErrorMessage="1" sqref="E15 E21" xr:uid="{00000000-0002-0000-0E00-000004000000}">
      <formula1>$T$8:$T$11</formula1>
    </dataValidation>
    <dataValidation type="list" allowBlank="1" showInputMessage="1" showErrorMessage="1" sqref="C21 C34:C35 C27 C15 C9" xr:uid="{00000000-0002-0000-0E00-000005000000}">
      <formula1>$Q$8:$Q$29</formula1>
    </dataValidation>
    <dataValidation type="list" allowBlank="1" showInputMessage="1" showErrorMessage="1" sqref="D9 D21 D15" xr:uid="{00000000-0002-0000-0E00-000006000000}">
      <formula1>$R$8:$R$14</formula1>
    </dataValidation>
    <dataValidation type="list" allowBlank="1" showInputMessage="1" showErrorMessage="1" sqref="E27 E9" xr:uid="{00000000-0002-0000-0E00-000007000000}">
      <formula1>$S$8:$S$12</formula1>
    </dataValidation>
    <dataValidation type="list" allowBlank="1" showInputMessage="1" showErrorMessage="1" sqref="G27" xr:uid="{00000000-0002-0000-0E00-000008000000}">
      <formula1>$W$8:$W$16</formula1>
    </dataValidation>
    <dataValidation type="list" allowBlank="1" showInputMessage="1" showErrorMessage="1" sqref="F27" xr:uid="{00000000-0002-0000-0E00-000009000000}">
      <formula1>$V$8:$V$16</formula1>
    </dataValidation>
  </dataValidations>
  <pageMargins left="0.7" right="0.7" top="0.75" bottom="0.75" header="0.3" footer="0.3"/>
  <pageSetup paperSize="9" orientation="portrait"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G40"/>
  <sheetViews>
    <sheetView workbookViewId="0">
      <selection activeCell="G38" sqref="G38"/>
    </sheetView>
  </sheetViews>
  <sheetFormatPr defaultRowHeight="12.75" x14ac:dyDescent="0.35"/>
  <cols>
    <col min="2" max="6" width="12.53125" customWidth="1"/>
  </cols>
  <sheetData>
    <row r="1" spans="1:7" ht="17.649999999999999" x14ac:dyDescent="0.5">
      <c r="A1" s="73" t="s">
        <v>180</v>
      </c>
      <c r="B1" s="2"/>
      <c r="C1" s="2"/>
      <c r="D1" s="2"/>
      <c r="E1" s="2"/>
    </row>
    <row r="2" spans="1:7" x14ac:dyDescent="0.35">
      <c r="A2" s="111"/>
      <c r="B2" s="112"/>
      <c r="C2" s="112"/>
      <c r="D2" s="112"/>
      <c r="E2" s="112"/>
      <c r="F2" s="113"/>
      <c r="G2" s="114"/>
    </row>
    <row r="3" spans="1:7" x14ac:dyDescent="0.35">
      <c r="A3" s="115" t="s">
        <v>181</v>
      </c>
      <c r="B3" s="116"/>
      <c r="C3" s="116"/>
      <c r="D3" s="116"/>
      <c r="E3" s="116"/>
      <c r="F3" s="117"/>
      <c r="G3" s="118"/>
    </row>
    <row r="4" spans="1:7" x14ac:dyDescent="0.35">
      <c r="A4" s="115" t="s">
        <v>182</v>
      </c>
      <c r="B4" s="116"/>
      <c r="C4" s="116"/>
      <c r="D4" s="116"/>
      <c r="E4" s="116"/>
      <c r="F4" s="117"/>
      <c r="G4" s="118"/>
    </row>
    <row r="5" spans="1:7" x14ac:dyDescent="0.35">
      <c r="A5" s="115" t="s">
        <v>183</v>
      </c>
      <c r="B5" s="116"/>
      <c r="C5" s="116"/>
      <c r="D5" s="116"/>
      <c r="E5" s="116"/>
      <c r="F5" s="117"/>
      <c r="G5" s="118"/>
    </row>
    <row r="6" spans="1:7" x14ac:dyDescent="0.35">
      <c r="A6" s="115" t="s">
        <v>184</v>
      </c>
      <c r="B6" s="116"/>
      <c r="C6" s="116"/>
      <c r="D6" s="116"/>
      <c r="E6" s="116"/>
      <c r="F6" s="117"/>
      <c r="G6" s="118"/>
    </row>
    <row r="7" spans="1:7" x14ac:dyDescent="0.35">
      <c r="A7" s="115"/>
      <c r="B7" s="116"/>
      <c r="C7" s="116"/>
      <c r="D7" s="116"/>
      <c r="E7" s="116"/>
      <c r="F7" s="117"/>
      <c r="G7" s="118"/>
    </row>
    <row r="8" spans="1:7" x14ac:dyDescent="0.35">
      <c r="A8" s="115"/>
      <c r="B8" s="119" t="s">
        <v>185</v>
      </c>
      <c r="C8" s="120" t="s">
        <v>186</v>
      </c>
      <c r="D8" s="121" t="s">
        <v>35</v>
      </c>
      <c r="E8" s="122" t="s">
        <v>187</v>
      </c>
      <c r="F8" s="117"/>
      <c r="G8" s="118"/>
    </row>
    <row r="9" spans="1:7" x14ac:dyDescent="0.35">
      <c r="A9" s="115"/>
      <c r="B9" s="123">
        <v>-10</v>
      </c>
      <c r="C9" s="123">
        <v>1500</v>
      </c>
      <c r="D9" s="329">
        <f>DEGREES(ATAN(B9/C9))</f>
        <v>-0.38196620472902548</v>
      </c>
      <c r="E9" s="124">
        <f>EXP(0.069*D9)</f>
        <v>0.97398861129233638</v>
      </c>
      <c r="F9" s="117"/>
      <c r="G9" s="118"/>
    </row>
    <row r="10" spans="1:7" x14ac:dyDescent="0.35">
      <c r="A10" s="125"/>
      <c r="B10" s="126"/>
      <c r="C10" s="126"/>
      <c r="D10" s="126"/>
      <c r="E10" s="126"/>
      <c r="F10" s="127"/>
      <c r="G10" s="128"/>
    </row>
    <row r="11" spans="1:7" x14ac:dyDescent="0.35">
      <c r="B11" s="2"/>
      <c r="C11" s="2"/>
      <c r="D11" s="2"/>
      <c r="E11" s="2"/>
    </row>
    <row r="12" spans="1:7" x14ac:dyDescent="0.35">
      <c r="A12" s="129"/>
      <c r="B12" s="130"/>
      <c r="C12" s="130"/>
      <c r="D12" s="130"/>
      <c r="E12" s="130"/>
      <c r="F12" s="131"/>
      <c r="G12" s="132"/>
    </row>
    <row r="13" spans="1:7" x14ac:dyDescent="0.35">
      <c r="A13" s="133"/>
      <c r="B13" s="134" t="s">
        <v>188</v>
      </c>
      <c r="C13" s="135"/>
      <c r="D13" s="135"/>
      <c r="E13" s="134" t="s">
        <v>189</v>
      </c>
      <c r="F13" s="135"/>
      <c r="G13" s="136"/>
    </row>
    <row r="14" spans="1:7" x14ac:dyDescent="0.35">
      <c r="A14" s="133"/>
      <c r="B14" s="135"/>
      <c r="C14" s="135"/>
      <c r="D14" s="135"/>
      <c r="E14" s="134"/>
      <c r="F14" s="135"/>
      <c r="G14" s="136"/>
    </row>
    <row r="15" spans="1:7" x14ac:dyDescent="0.35">
      <c r="A15" s="133"/>
      <c r="B15" s="137" t="s">
        <v>190</v>
      </c>
      <c r="C15" s="138" t="s">
        <v>35</v>
      </c>
      <c r="D15" s="135"/>
      <c r="E15" s="138" t="s">
        <v>35</v>
      </c>
      <c r="F15" s="137" t="s">
        <v>190</v>
      </c>
      <c r="G15" s="139"/>
    </row>
    <row r="16" spans="1:7" x14ac:dyDescent="0.35">
      <c r="A16" s="133"/>
      <c r="B16" s="140">
        <v>15</v>
      </c>
      <c r="C16" s="141">
        <f>DEGREES(ATAN(B16/100))</f>
        <v>8.5307656099481335</v>
      </c>
      <c r="D16" s="135"/>
      <c r="E16" s="142">
        <v>9</v>
      </c>
      <c r="F16" s="143">
        <f>TAN(RADIANS(E16))*100</f>
        <v>15.838444032453628</v>
      </c>
      <c r="G16" s="139"/>
    </row>
    <row r="17" spans="1:7" x14ac:dyDescent="0.35">
      <c r="A17" s="144"/>
      <c r="B17" s="145"/>
      <c r="C17" s="145"/>
      <c r="D17" s="145"/>
      <c r="E17" s="145"/>
      <c r="F17" s="146"/>
      <c r="G17" s="147"/>
    </row>
    <row r="18" spans="1:7" x14ac:dyDescent="0.35">
      <c r="B18" s="2"/>
      <c r="C18" s="2"/>
      <c r="D18" s="2"/>
      <c r="E18" s="2"/>
    </row>
    <row r="19" spans="1:7" ht="13.15" x14ac:dyDescent="0.4">
      <c r="A19" s="148" t="s">
        <v>191</v>
      </c>
      <c r="B19" s="149"/>
      <c r="C19" s="149"/>
      <c r="D19" s="149"/>
      <c r="E19" s="149"/>
      <c r="F19" s="150"/>
      <c r="G19" s="151"/>
    </row>
    <row r="20" spans="1:7" x14ac:dyDescent="0.35">
      <c r="A20" s="152"/>
      <c r="B20" s="153"/>
      <c r="C20" s="153"/>
      <c r="D20" s="153"/>
      <c r="E20" s="153"/>
      <c r="F20" s="154"/>
      <c r="G20" s="155"/>
    </row>
    <row r="21" spans="1:7" x14ac:dyDescent="0.35">
      <c r="A21" s="152" t="s">
        <v>192</v>
      </c>
      <c r="B21" s="153"/>
      <c r="C21" s="153"/>
      <c r="D21" s="153"/>
      <c r="E21" s="153"/>
      <c r="F21" s="154"/>
      <c r="G21" s="155"/>
    </row>
    <row r="22" spans="1:7" x14ac:dyDescent="0.35">
      <c r="A22" s="152" t="s">
        <v>193</v>
      </c>
      <c r="B22" s="153"/>
      <c r="C22" s="153"/>
      <c r="D22" s="153"/>
      <c r="E22" s="153"/>
      <c r="F22" s="154"/>
      <c r="G22" s="155"/>
    </row>
    <row r="23" spans="1:7" x14ac:dyDescent="0.35">
      <c r="A23" s="152"/>
      <c r="B23" s="153"/>
      <c r="C23" s="153"/>
      <c r="D23" s="153"/>
      <c r="E23" s="153"/>
      <c r="F23" s="154"/>
      <c r="G23" s="155"/>
    </row>
    <row r="24" spans="1:7" x14ac:dyDescent="0.35">
      <c r="A24" s="152"/>
      <c r="B24" s="153"/>
      <c r="C24" s="156" t="s">
        <v>186</v>
      </c>
      <c r="D24" s="153"/>
      <c r="E24" s="153"/>
      <c r="F24" s="154"/>
      <c r="G24" s="155"/>
    </row>
    <row r="25" spans="1:7" x14ac:dyDescent="0.35">
      <c r="A25" s="152"/>
      <c r="B25" s="157" t="s">
        <v>185</v>
      </c>
      <c r="C25" s="156" t="s">
        <v>194</v>
      </c>
      <c r="D25" s="156" t="s">
        <v>195</v>
      </c>
      <c r="E25" s="156" t="s">
        <v>196</v>
      </c>
      <c r="F25" s="156" t="s">
        <v>197</v>
      </c>
      <c r="G25" s="155"/>
    </row>
    <row r="26" spans="1:7" x14ac:dyDescent="0.3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35">
      <c r="A27" s="159"/>
      <c r="B27" s="160"/>
      <c r="C27" s="160"/>
      <c r="D27" s="160"/>
      <c r="E27" s="160"/>
      <c r="F27" s="161"/>
      <c r="G27" s="162"/>
    </row>
    <row r="29" spans="1:7" x14ac:dyDescent="0.35">
      <c r="A29" s="387" t="s">
        <v>530</v>
      </c>
      <c r="B29" s="388"/>
      <c r="C29" s="388"/>
      <c r="D29" s="388"/>
      <c r="E29" s="389"/>
      <c r="F29" s="38"/>
      <c r="G29" s="38"/>
    </row>
    <row r="30" spans="1:7" x14ac:dyDescent="0.35">
      <c r="A30" s="402"/>
      <c r="B30" s="390" t="s">
        <v>531</v>
      </c>
      <c r="C30" s="391"/>
      <c r="D30" s="391"/>
      <c r="E30" s="392"/>
      <c r="F30" s="38"/>
      <c r="G30" s="38"/>
    </row>
    <row r="31" spans="1:7" x14ac:dyDescent="0.35">
      <c r="A31" s="402"/>
      <c r="B31" s="390" t="s">
        <v>532</v>
      </c>
      <c r="C31" s="391"/>
      <c r="D31" s="391"/>
      <c r="E31" s="392"/>
      <c r="F31" s="38"/>
      <c r="G31" s="38"/>
    </row>
    <row r="32" spans="1:7" x14ac:dyDescent="0.35">
      <c r="A32" s="390"/>
      <c r="B32" s="391"/>
      <c r="C32" s="391"/>
      <c r="D32" s="391"/>
      <c r="E32" s="392"/>
      <c r="F32" s="38"/>
      <c r="G32" s="38"/>
    </row>
    <row r="33" spans="1:7" x14ac:dyDescent="0.35">
      <c r="A33" s="390"/>
      <c r="B33" s="384" t="s">
        <v>35</v>
      </c>
      <c r="C33" s="382" t="s">
        <v>185</v>
      </c>
      <c r="D33" s="383" t="s">
        <v>186</v>
      </c>
      <c r="E33" s="392"/>
      <c r="F33" s="38"/>
      <c r="G33" s="38"/>
    </row>
    <row r="34" spans="1:7" x14ac:dyDescent="0.35">
      <c r="A34" s="393"/>
      <c r="B34" s="142">
        <v>10</v>
      </c>
      <c r="C34" s="142">
        <v>20</v>
      </c>
      <c r="D34" s="400">
        <f>C34/TAN(RADIANS(B34))</f>
        <v>113.42563639235419</v>
      </c>
      <c r="E34" s="392"/>
      <c r="F34" s="38"/>
      <c r="G34" s="38"/>
    </row>
    <row r="35" spans="1:7" x14ac:dyDescent="0.35">
      <c r="A35" s="393"/>
      <c r="B35" s="403"/>
      <c r="C35" s="403"/>
      <c r="D35" s="404"/>
      <c r="E35" s="392"/>
      <c r="F35" s="38"/>
      <c r="G35" s="38"/>
    </row>
    <row r="36" spans="1:7" x14ac:dyDescent="0.35">
      <c r="A36" s="393"/>
      <c r="B36" s="384" t="s">
        <v>35</v>
      </c>
      <c r="C36" s="383" t="s">
        <v>186</v>
      </c>
      <c r="D36" s="382" t="s">
        <v>185</v>
      </c>
      <c r="E36" s="392"/>
      <c r="F36" s="38"/>
      <c r="G36" s="38"/>
    </row>
    <row r="37" spans="1:7" x14ac:dyDescent="0.35">
      <c r="A37" s="393"/>
      <c r="B37" s="399">
        <v>15</v>
      </c>
      <c r="C37" s="399">
        <v>100</v>
      </c>
      <c r="D37" s="401">
        <f>C37*TAN(RADIANS(B37))</f>
        <v>26.794919243112268</v>
      </c>
      <c r="E37" s="392"/>
      <c r="F37" s="38"/>
      <c r="G37" s="38"/>
    </row>
    <row r="38" spans="1:7" x14ac:dyDescent="0.35">
      <c r="A38" s="394"/>
      <c r="B38" s="395"/>
      <c r="C38" s="395"/>
      <c r="D38" s="395"/>
      <c r="E38" s="396"/>
      <c r="F38" s="38"/>
      <c r="G38" s="38"/>
    </row>
    <row r="39" spans="1:7" x14ac:dyDescent="0.35">
      <c r="A39" s="38"/>
      <c r="B39" s="330"/>
      <c r="C39" s="330"/>
      <c r="D39" s="330"/>
      <c r="E39" s="38"/>
      <c r="F39" s="397"/>
      <c r="G39" s="398"/>
    </row>
    <row r="40" spans="1:7" ht="16.5" x14ac:dyDescent="0.45">
      <c r="F40" s="385" t="s">
        <v>202</v>
      </c>
      <c r="G40" s="386"/>
    </row>
  </sheetData>
  <sheetProtection password="9487" sheet="1" objects="1" scenarios="1"/>
  <phoneticPr fontId="8" type="noConversion"/>
  <hyperlinks>
    <hyperlink ref="F40:G40" location="Instructions!A1" display="Return to Menu" xr:uid="{00000000-0004-0000-0F00-000000000000}"/>
  </hyperlink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O10"/>
  <sheetViews>
    <sheetView zoomScale="110" workbookViewId="0"/>
  </sheetViews>
  <sheetFormatPr defaultColWidth="9.1328125" defaultRowHeight="12.75" x14ac:dyDescent="0.35"/>
  <cols>
    <col min="1" max="16384" width="9.1328125" style="4"/>
  </cols>
  <sheetData>
    <row r="1" spans="1:15" ht="15" x14ac:dyDescent="0.4">
      <c r="A1" s="192" t="s">
        <v>227</v>
      </c>
      <c r="B1" s="191"/>
      <c r="C1" s="191"/>
      <c r="D1" s="191"/>
      <c r="E1" s="191"/>
      <c r="F1" s="191"/>
      <c r="G1" s="191"/>
      <c r="H1" s="191"/>
      <c r="I1" s="191"/>
      <c r="J1" s="191"/>
      <c r="K1" s="191"/>
      <c r="L1" s="191"/>
      <c r="M1" s="191"/>
      <c r="N1" s="191"/>
      <c r="O1" s="191"/>
    </row>
    <row r="2" spans="1:15" x14ac:dyDescent="0.35">
      <c r="B2" s="191"/>
      <c r="C2" s="191"/>
      <c r="D2" s="191"/>
      <c r="E2" s="191"/>
      <c r="F2" s="191"/>
      <c r="G2" s="191"/>
      <c r="H2" s="191"/>
      <c r="I2" s="191"/>
      <c r="J2" s="191"/>
      <c r="K2" s="191"/>
      <c r="L2" s="191"/>
      <c r="M2" s="191"/>
      <c r="N2" s="191"/>
      <c r="O2" s="191"/>
    </row>
    <row r="3" spans="1:15" x14ac:dyDescent="0.35">
      <c r="A3" s="191" t="s">
        <v>228</v>
      </c>
      <c r="B3" s="191"/>
      <c r="C3" s="191"/>
      <c r="D3" s="191"/>
      <c r="E3" s="191"/>
      <c r="F3" s="191"/>
      <c r="G3" s="191"/>
      <c r="H3" s="191"/>
      <c r="I3" s="191"/>
      <c r="J3" s="191"/>
      <c r="K3" s="191"/>
      <c r="L3" s="191"/>
      <c r="M3" s="191"/>
      <c r="N3" s="191"/>
      <c r="O3" s="191"/>
    </row>
    <row r="4" spans="1:15" x14ac:dyDescent="0.35">
      <c r="A4" s="191" t="s">
        <v>229</v>
      </c>
      <c r="B4" s="191"/>
      <c r="C4" s="191"/>
      <c r="D4" s="191"/>
      <c r="E4" s="191"/>
      <c r="F4" s="191"/>
      <c r="G4" s="191"/>
      <c r="H4" s="191"/>
      <c r="I4" s="191"/>
      <c r="J4" s="191"/>
      <c r="K4" s="191"/>
      <c r="L4" s="191"/>
      <c r="M4" s="191"/>
      <c r="N4" s="191"/>
      <c r="O4" s="191"/>
    </row>
    <row r="5" spans="1:15" x14ac:dyDescent="0.35">
      <c r="A5" s="191"/>
      <c r="B5" s="191"/>
      <c r="C5" s="191"/>
      <c r="D5" s="191"/>
      <c r="E5" s="191"/>
      <c r="F5" s="191"/>
      <c r="G5" s="191"/>
      <c r="H5" s="191"/>
      <c r="I5" s="191"/>
      <c r="J5" s="191"/>
      <c r="K5" s="191"/>
      <c r="L5" s="191"/>
      <c r="M5" s="191"/>
      <c r="N5" s="191"/>
      <c r="O5" s="191"/>
    </row>
    <row r="6" spans="1:15" x14ac:dyDescent="0.35">
      <c r="A6" s="191"/>
      <c r="B6" s="191"/>
      <c r="C6" s="191"/>
      <c r="D6" s="191"/>
      <c r="E6" s="191"/>
      <c r="F6" s="191"/>
      <c r="G6" s="191"/>
      <c r="H6" s="191"/>
      <c r="I6" s="191"/>
      <c r="J6" s="191"/>
      <c r="K6" s="191"/>
      <c r="L6" s="191"/>
      <c r="M6" s="191"/>
      <c r="N6" s="191"/>
      <c r="O6" s="191"/>
    </row>
    <row r="7" spans="1:15" x14ac:dyDescent="0.35">
      <c r="A7" s="191"/>
      <c r="B7" s="191"/>
      <c r="C7" s="191"/>
      <c r="D7" s="191"/>
      <c r="E7" s="191"/>
      <c r="F7" s="191"/>
      <c r="G7" s="191"/>
      <c r="H7" s="191"/>
      <c r="I7" s="191"/>
      <c r="J7" s="191"/>
      <c r="K7" s="191"/>
      <c r="L7" s="191"/>
      <c r="M7" s="191"/>
      <c r="N7" s="191"/>
      <c r="O7" s="191"/>
    </row>
    <row r="8" spans="1:15" x14ac:dyDescent="0.35">
      <c r="A8" s="191"/>
      <c r="B8" s="191"/>
      <c r="C8" s="191"/>
      <c r="D8" s="191"/>
      <c r="E8" s="191"/>
      <c r="F8" s="191"/>
      <c r="G8" s="191"/>
      <c r="H8" s="191"/>
      <c r="I8" s="191"/>
      <c r="J8" s="191"/>
      <c r="K8" s="191"/>
      <c r="L8" s="191"/>
      <c r="M8" s="191"/>
      <c r="N8" s="191"/>
      <c r="O8" s="191"/>
    </row>
    <row r="9" spans="1:15" x14ac:dyDescent="0.35">
      <c r="A9" s="188" t="s">
        <v>215</v>
      </c>
      <c r="B9" s="188" t="s">
        <v>216</v>
      </c>
      <c r="C9" s="189" t="s">
        <v>217</v>
      </c>
      <c r="E9" s="188" t="s">
        <v>215</v>
      </c>
      <c r="F9" s="188" t="s">
        <v>217</v>
      </c>
      <c r="G9" s="189" t="s">
        <v>216</v>
      </c>
      <c r="I9" s="188" t="s">
        <v>215</v>
      </c>
      <c r="J9" s="188" t="s">
        <v>225</v>
      </c>
      <c r="K9" s="189" t="s">
        <v>216</v>
      </c>
      <c r="L9" s="189" t="s">
        <v>217</v>
      </c>
      <c r="N9" s="191" t="s">
        <v>226</v>
      </c>
      <c r="O9" s="191" t="s">
        <v>95</v>
      </c>
    </row>
    <row r="10" spans="1:15" x14ac:dyDescent="0.3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8" type="noConversion"/>
  <pageMargins left="0.75" right="0.75" top="1" bottom="1" header="0.5" footer="0.5"/>
  <pageSetup paperSize="9" orientation="portrait" verticalDpi="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L40"/>
  <sheetViews>
    <sheetView workbookViewId="0">
      <selection sqref="A1:XFD1048576"/>
    </sheetView>
  </sheetViews>
  <sheetFormatPr defaultRowHeight="12.75" x14ac:dyDescent="0.35"/>
  <cols>
    <col min="1" max="1" width="11" customWidth="1"/>
    <col min="2" max="3" width="8.53125" customWidth="1"/>
  </cols>
  <sheetData>
    <row r="1" spans="1:12" ht="76.5" customHeight="1" x14ac:dyDescent="0.35">
      <c r="A1" s="234" t="s">
        <v>291</v>
      </c>
      <c r="B1" s="234" t="s">
        <v>292</v>
      </c>
      <c r="C1" s="234" t="s">
        <v>293</v>
      </c>
      <c r="H1" t="s">
        <v>302</v>
      </c>
      <c r="K1" t="s">
        <v>303</v>
      </c>
    </row>
    <row r="2" spans="1:12" x14ac:dyDescent="0.35">
      <c r="A2" s="233" t="s">
        <v>294</v>
      </c>
      <c r="B2" s="235" t="str">
        <f>CONCATENATE(VLOOKUP(LEFT(A2,1),$H$2:$I$10,2),MID(A2,3,3),"00")</f>
        <v>483000</v>
      </c>
      <c r="C2" s="235" t="str">
        <f>CONCATENATE(VLOOKUP(MID(A2,2,1),$K$2:$L$11,2),RIGHT(A2,3),"00")</f>
        <v>5884000</v>
      </c>
      <c r="H2" s="5" t="s">
        <v>304</v>
      </c>
      <c r="I2" s="5">
        <v>2</v>
      </c>
      <c r="K2" s="5" t="s">
        <v>305</v>
      </c>
      <c r="L2" s="5">
        <v>60</v>
      </c>
    </row>
    <row r="3" spans="1:12" x14ac:dyDescent="0.35">
      <c r="A3" s="233" t="s">
        <v>295</v>
      </c>
      <c r="B3" s="235" t="str">
        <f t="shared" ref="B3:B40" si="0">CONCATENATE(VLOOKUP(LEFT(A3,1),$H$2:$I$10,2),MID(A3,3,3),"00")</f>
        <v>431200</v>
      </c>
      <c r="C3" s="235" t="str">
        <f t="shared" ref="C3:C10" si="1">CONCATENATE(VLOOKUP(MID(A3,2,1),$K$2:$L$11,2),RIGHT(A3,3),"00")</f>
        <v>5808000</v>
      </c>
      <c r="H3" s="5" t="s">
        <v>306</v>
      </c>
      <c r="I3" s="5">
        <v>3</v>
      </c>
      <c r="K3" s="5" t="s">
        <v>306</v>
      </c>
      <c r="L3" s="5">
        <v>57</v>
      </c>
    </row>
    <row r="4" spans="1:12" x14ac:dyDescent="0.35">
      <c r="A4" s="233" t="s">
        <v>296</v>
      </c>
      <c r="B4" s="235" t="str">
        <f t="shared" si="0"/>
        <v>390500</v>
      </c>
      <c r="C4" s="235" t="str">
        <f t="shared" si="1"/>
        <v>5979500</v>
      </c>
      <c r="H4" s="5" t="s">
        <v>307</v>
      </c>
      <c r="I4" s="5">
        <v>4</v>
      </c>
      <c r="K4" s="5" t="s">
        <v>307</v>
      </c>
      <c r="L4" s="5">
        <v>58</v>
      </c>
    </row>
    <row r="5" spans="1:12" x14ac:dyDescent="0.35">
      <c r="A5" s="233" t="s">
        <v>297</v>
      </c>
      <c r="B5" s="235" t="str">
        <f t="shared" si="0"/>
        <v>380600</v>
      </c>
      <c r="C5" s="235" t="str">
        <f t="shared" si="1"/>
        <v>5998400</v>
      </c>
      <c r="H5" s="5" t="s">
        <v>308</v>
      </c>
      <c r="I5" s="5">
        <v>5</v>
      </c>
      <c r="K5" s="5" t="s">
        <v>102</v>
      </c>
      <c r="L5" s="5">
        <v>59</v>
      </c>
    </row>
    <row r="6" spans="1:12" x14ac:dyDescent="0.35">
      <c r="A6" s="233" t="s">
        <v>298</v>
      </c>
      <c r="B6" s="235" t="str">
        <f t="shared" si="0"/>
        <v>382200</v>
      </c>
      <c r="C6" s="235" t="str">
        <f t="shared" si="1"/>
        <v>6005800</v>
      </c>
      <c r="H6" s="5" t="s">
        <v>309</v>
      </c>
      <c r="I6" s="5">
        <v>6</v>
      </c>
      <c r="K6" s="5" t="s">
        <v>309</v>
      </c>
      <c r="L6" s="5">
        <v>60</v>
      </c>
    </row>
    <row r="7" spans="1:12" x14ac:dyDescent="0.35">
      <c r="A7" s="233" t="s">
        <v>299</v>
      </c>
      <c r="B7" s="235" t="str">
        <f t="shared" si="0"/>
        <v>403800</v>
      </c>
      <c r="C7" s="235" t="str">
        <f t="shared" si="1"/>
        <v>5999500</v>
      </c>
      <c r="H7" s="5" t="s">
        <v>310</v>
      </c>
      <c r="I7" s="5">
        <v>7</v>
      </c>
      <c r="K7" s="5" t="s">
        <v>310</v>
      </c>
      <c r="L7" s="5">
        <v>61</v>
      </c>
    </row>
    <row r="8" spans="1:12" x14ac:dyDescent="0.35">
      <c r="A8" s="233" t="s">
        <v>300</v>
      </c>
      <c r="B8" s="235" t="str">
        <f t="shared" si="0"/>
        <v>490800</v>
      </c>
      <c r="C8" s="235" t="str">
        <f t="shared" si="1"/>
        <v>5939400</v>
      </c>
      <c r="H8" s="5" t="s">
        <v>108</v>
      </c>
      <c r="I8" s="5">
        <v>5</v>
      </c>
      <c r="K8" s="5" t="s">
        <v>311</v>
      </c>
      <c r="L8" s="5">
        <v>62</v>
      </c>
    </row>
    <row r="9" spans="1:12" x14ac:dyDescent="0.35">
      <c r="A9" s="233" t="s">
        <v>301</v>
      </c>
      <c r="B9" s="235" t="str">
        <f t="shared" si="0"/>
        <v>374800</v>
      </c>
      <c r="C9" s="235" t="str">
        <f t="shared" si="1"/>
        <v>5848900</v>
      </c>
      <c r="H9" s="5" t="s">
        <v>312</v>
      </c>
      <c r="I9" s="5">
        <v>6</v>
      </c>
      <c r="K9" s="5" t="s">
        <v>313</v>
      </c>
      <c r="L9" s="5">
        <v>57</v>
      </c>
    </row>
    <row r="10" spans="1:12" x14ac:dyDescent="0.35">
      <c r="A10" s="178"/>
      <c r="B10" s="235" t="e">
        <f t="shared" si="0"/>
        <v>#N/A</v>
      </c>
      <c r="C10" s="235" t="e">
        <f t="shared" si="1"/>
        <v>#N/A</v>
      </c>
      <c r="H10" s="5" t="s">
        <v>314</v>
      </c>
      <c r="I10" s="5">
        <v>7</v>
      </c>
      <c r="K10" s="5" t="s">
        <v>315</v>
      </c>
      <c r="L10" s="5">
        <v>58</v>
      </c>
    </row>
    <row r="11" spans="1:12" x14ac:dyDescent="0.35">
      <c r="A11" s="178"/>
      <c r="B11" s="235" t="e">
        <f t="shared" si="0"/>
        <v>#N/A</v>
      </c>
      <c r="C11" s="235" t="e">
        <f t="shared" ref="C11:C40" si="2">CONCATENATE(VLOOKUP(MID(A11,2,1),$K$2:$L$11,2),RIGHT(A11,3),"00")</f>
        <v>#N/A</v>
      </c>
      <c r="K11" s="5" t="s">
        <v>316</v>
      </c>
      <c r="L11" s="5">
        <v>59</v>
      </c>
    </row>
    <row r="12" spans="1:12" x14ac:dyDescent="0.35">
      <c r="A12" s="178"/>
      <c r="B12" s="235" t="e">
        <f t="shared" si="0"/>
        <v>#N/A</v>
      </c>
      <c r="C12" s="235" t="e">
        <f t="shared" si="2"/>
        <v>#N/A</v>
      </c>
    </row>
    <row r="13" spans="1:12" x14ac:dyDescent="0.35">
      <c r="A13" s="178"/>
      <c r="B13" s="235" t="e">
        <f t="shared" si="0"/>
        <v>#N/A</v>
      </c>
      <c r="C13" s="235" t="e">
        <f t="shared" si="2"/>
        <v>#N/A</v>
      </c>
    </row>
    <row r="14" spans="1:12" x14ac:dyDescent="0.35">
      <c r="A14" s="178"/>
      <c r="B14" s="235" t="e">
        <f t="shared" si="0"/>
        <v>#N/A</v>
      </c>
      <c r="C14" s="235" t="e">
        <f t="shared" si="2"/>
        <v>#N/A</v>
      </c>
    </row>
    <row r="15" spans="1:12" x14ac:dyDescent="0.35">
      <c r="A15" s="178"/>
      <c r="B15" s="235" t="e">
        <f t="shared" si="0"/>
        <v>#N/A</v>
      </c>
      <c r="C15" s="235" t="e">
        <f t="shared" si="2"/>
        <v>#N/A</v>
      </c>
    </row>
    <row r="16" spans="1:12" x14ac:dyDescent="0.35">
      <c r="A16" s="178"/>
      <c r="B16" s="235" t="e">
        <f t="shared" si="0"/>
        <v>#N/A</v>
      </c>
      <c r="C16" s="235" t="e">
        <f t="shared" si="2"/>
        <v>#N/A</v>
      </c>
    </row>
    <row r="17" spans="1:3" x14ac:dyDescent="0.35">
      <c r="A17" s="178"/>
      <c r="B17" s="235" t="e">
        <f t="shared" si="0"/>
        <v>#N/A</v>
      </c>
      <c r="C17" s="235" t="e">
        <f t="shared" si="2"/>
        <v>#N/A</v>
      </c>
    </row>
    <row r="18" spans="1:3" x14ac:dyDescent="0.35">
      <c r="A18" s="178"/>
      <c r="B18" s="235" t="e">
        <f t="shared" si="0"/>
        <v>#N/A</v>
      </c>
      <c r="C18" s="235" t="e">
        <f t="shared" si="2"/>
        <v>#N/A</v>
      </c>
    </row>
    <row r="19" spans="1:3" x14ac:dyDescent="0.35">
      <c r="A19" s="178"/>
      <c r="B19" s="235" t="e">
        <f t="shared" si="0"/>
        <v>#N/A</v>
      </c>
      <c r="C19" s="235" t="e">
        <f t="shared" si="2"/>
        <v>#N/A</v>
      </c>
    </row>
    <row r="20" spans="1:3" x14ac:dyDescent="0.35">
      <c r="A20" s="178"/>
      <c r="B20" s="235" t="e">
        <f t="shared" si="0"/>
        <v>#N/A</v>
      </c>
      <c r="C20" s="235" t="e">
        <f t="shared" si="2"/>
        <v>#N/A</v>
      </c>
    </row>
    <row r="21" spans="1:3" x14ac:dyDescent="0.35">
      <c r="A21" s="178"/>
      <c r="B21" s="235" t="e">
        <f t="shared" si="0"/>
        <v>#N/A</v>
      </c>
      <c r="C21" s="235" t="e">
        <f t="shared" si="2"/>
        <v>#N/A</v>
      </c>
    </row>
    <row r="22" spans="1:3" x14ac:dyDescent="0.35">
      <c r="A22" s="178"/>
      <c r="B22" s="235" t="e">
        <f t="shared" si="0"/>
        <v>#N/A</v>
      </c>
      <c r="C22" s="235" t="e">
        <f t="shared" si="2"/>
        <v>#N/A</v>
      </c>
    </row>
    <row r="23" spans="1:3" x14ac:dyDescent="0.35">
      <c r="A23" s="178"/>
      <c r="B23" s="235" t="e">
        <f t="shared" si="0"/>
        <v>#N/A</v>
      </c>
      <c r="C23" s="235" t="e">
        <f t="shared" si="2"/>
        <v>#N/A</v>
      </c>
    </row>
    <row r="24" spans="1:3" x14ac:dyDescent="0.35">
      <c r="A24" s="178"/>
      <c r="B24" s="235" t="e">
        <f t="shared" si="0"/>
        <v>#N/A</v>
      </c>
      <c r="C24" s="235" t="e">
        <f t="shared" si="2"/>
        <v>#N/A</v>
      </c>
    </row>
    <row r="25" spans="1:3" x14ac:dyDescent="0.35">
      <c r="A25" s="178"/>
      <c r="B25" s="235" t="e">
        <f t="shared" si="0"/>
        <v>#N/A</v>
      </c>
      <c r="C25" s="235" t="e">
        <f t="shared" si="2"/>
        <v>#N/A</v>
      </c>
    </row>
    <row r="26" spans="1:3" x14ac:dyDescent="0.35">
      <c r="A26" s="178"/>
      <c r="B26" s="235" t="e">
        <f t="shared" si="0"/>
        <v>#N/A</v>
      </c>
      <c r="C26" s="235" t="e">
        <f t="shared" si="2"/>
        <v>#N/A</v>
      </c>
    </row>
    <row r="27" spans="1:3" x14ac:dyDescent="0.35">
      <c r="A27" s="178"/>
      <c r="B27" s="235" t="e">
        <f t="shared" si="0"/>
        <v>#N/A</v>
      </c>
      <c r="C27" s="235" t="e">
        <f t="shared" si="2"/>
        <v>#N/A</v>
      </c>
    </row>
    <row r="28" spans="1:3" x14ac:dyDescent="0.35">
      <c r="A28" s="178"/>
      <c r="B28" s="235" t="e">
        <f t="shared" si="0"/>
        <v>#N/A</v>
      </c>
      <c r="C28" s="235" t="e">
        <f t="shared" si="2"/>
        <v>#N/A</v>
      </c>
    </row>
    <row r="29" spans="1:3" x14ac:dyDescent="0.35">
      <c r="A29" s="178"/>
      <c r="B29" s="235" t="e">
        <f t="shared" si="0"/>
        <v>#N/A</v>
      </c>
      <c r="C29" s="235" t="e">
        <f t="shared" si="2"/>
        <v>#N/A</v>
      </c>
    </row>
    <row r="30" spans="1:3" x14ac:dyDescent="0.35">
      <c r="A30" s="178"/>
      <c r="B30" s="235" t="e">
        <f t="shared" si="0"/>
        <v>#N/A</v>
      </c>
      <c r="C30" s="235" t="e">
        <f t="shared" si="2"/>
        <v>#N/A</v>
      </c>
    </row>
    <row r="31" spans="1:3" x14ac:dyDescent="0.35">
      <c r="A31" s="178"/>
      <c r="B31" s="235" t="e">
        <f t="shared" si="0"/>
        <v>#N/A</v>
      </c>
      <c r="C31" s="235" t="e">
        <f t="shared" si="2"/>
        <v>#N/A</v>
      </c>
    </row>
    <row r="32" spans="1:3" x14ac:dyDescent="0.35">
      <c r="A32" s="178"/>
      <c r="B32" s="235" t="e">
        <f t="shared" si="0"/>
        <v>#N/A</v>
      </c>
      <c r="C32" s="235" t="e">
        <f t="shared" si="2"/>
        <v>#N/A</v>
      </c>
    </row>
    <row r="33" spans="1:3" x14ac:dyDescent="0.35">
      <c r="A33" s="178"/>
      <c r="B33" s="235" t="e">
        <f t="shared" si="0"/>
        <v>#N/A</v>
      </c>
      <c r="C33" s="235" t="e">
        <f t="shared" si="2"/>
        <v>#N/A</v>
      </c>
    </row>
    <row r="34" spans="1:3" x14ac:dyDescent="0.35">
      <c r="A34" s="178"/>
      <c r="B34" s="235" t="e">
        <f t="shared" si="0"/>
        <v>#N/A</v>
      </c>
      <c r="C34" s="235" t="e">
        <f t="shared" si="2"/>
        <v>#N/A</v>
      </c>
    </row>
    <row r="35" spans="1:3" x14ac:dyDescent="0.35">
      <c r="A35" s="178"/>
      <c r="B35" s="235" t="e">
        <f t="shared" si="0"/>
        <v>#N/A</v>
      </c>
      <c r="C35" s="235" t="e">
        <f t="shared" si="2"/>
        <v>#N/A</v>
      </c>
    </row>
    <row r="36" spans="1:3" x14ac:dyDescent="0.35">
      <c r="A36" s="178"/>
      <c r="B36" s="235" t="e">
        <f t="shared" si="0"/>
        <v>#N/A</v>
      </c>
      <c r="C36" s="235" t="e">
        <f t="shared" si="2"/>
        <v>#N/A</v>
      </c>
    </row>
    <row r="37" spans="1:3" x14ac:dyDescent="0.35">
      <c r="A37" s="178"/>
      <c r="B37" s="235" t="e">
        <f t="shared" si="0"/>
        <v>#N/A</v>
      </c>
      <c r="C37" s="235" t="e">
        <f t="shared" si="2"/>
        <v>#N/A</v>
      </c>
    </row>
    <row r="38" spans="1:3" x14ac:dyDescent="0.35">
      <c r="A38" s="178"/>
      <c r="B38" s="235" t="e">
        <f t="shared" si="0"/>
        <v>#N/A</v>
      </c>
      <c r="C38" s="235" t="e">
        <f t="shared" si="2"/>
        <v>#N/A</v>
      </c>
    </row>
    <row r="39" spans="1:3" x14ac:dyDescent="0.35">
      <c r="A39" s="178"/>
      <c r="B39" s="235" t="e">
        <f t="shared" si="0"/>
        <v>#N/A</v>
      </c>
      <c r="C39" s="235" t="e">
        <f t="shared" si="2"/>
        <v>#N/A</v>
      </c>
    </row>
    <row r="40" spans="1:3" x14ac:dyDescent="0.35">
      <c r="A40" s="178"/>
      <c r="B40" s="235" t="e">
        <f t="shared" si="0"/>
        <v>#N/A</v>
      </c>
      <c r="C40" s="235" t="e">
        <f t="shared" si="2"/>
        <v>#N/A</v>
      </c>
    </row>
  </sheetData>
  <sheetProtection password="9487" sheet="1" objects="1" scenarios="1"/>
  <phoneticPr fontId="8"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J201"/>
  <sheetViews>
    <sheetView workbookViewId="0">
      <selection activeCell="K2" sqref="K2"/>
    </sheetView>
  </sheetViews>
  <sheetFormatPr defaultRowHeight="12.75" x14ac:dyDescent="0.35"/>
  <cols>
    <col min="1" max="1" width="16.53125" customWidth="1"/>
    <col min="4" max="4" width="9.1328125" style="2"/>
    <col min="6" max="6" width="9.1328125" style="452"/>
  </cols>
  <sheetData>
    <row r="1" spans="1:10" x14ac:dyDescent="0.35">
      <c r="A1" t="s">
        <v>288</v>
      </c>
      <c r="B1" t="s">
        <v>215</v>
      </c>
      <c r="C1" t="s">
        <v>216</v>
      </c>
      <c r="D1" s="2" t="s">
        <v>290</v>
      </c>
      <c r="E1" t="s">
        <v>289</v>
      </c>
      <c r="F1" s="452" t="s">
        <v>446</v>
      </c>
      <c r="G1" t="s">
        <v>445</v>
      </c>
      <c r="H1" t="s">
        <v>447</v>
      </c>
      <c r="I1" t="s">
        <v>448</v>
      </c>
      <c r="J1" t="s">
        <v>444</v>
      </c>
    </row>
    <row r="2" spans="1:10" x14ac:dyDescent="0.35">
      <c r="A2" s="232">
        <f>Weather_Site!B12+Weather_Site!C12</f>
        <v>36533.666666666664</v>
      </c>
      <c r="B2">
        <f>Weather_Site!D12</f>
        <v>38.200000000000003</v>
      </c>
      <c r="C2">
        <f>Weather_Site!E12</f>
        <v>9.9</v>
      </c>
      <c r="D2" s="2">
        <f>Weather_Site!M12</f>
        <v>300</v>
      </c>
      <c r="E2">
        <f>Weather_Site!G12</f>
        <v>55</v>
      </c>
      <c r="F2" s="452">
        <f>'Forest(McArthur)'!M9</f>
        <v>9.1999999999999993</v>
      </c>
      <c r="G2">
        <f>Grass!$C$4</f>
        <v>85</v>
      </c>
      <c r="H2">
        <v>0</v>
      </c>
      <c r="I2">
        <v>6</v>
      </c>
      <c r="J2" s="278">
        <f t="shared" ref="J2:J33" si="0">E2*1.5</f>
        <v>82.5</v>
      </c>
    </row>
    <row r="3" spans="1:10" x14ac:dyDescent="0.35">
      <c r="A3" s="232">
        <f>Weather_Site!B13+Weather_Site!C13</f>
        <v>36533.708333333336</v>
      </c>
      <c r="B3">
        <f>Weather_Site!D13</f>
        <v>36.4</v>
      </c>
      <c r="C3">
        <f>Weather_Site!E13</f>
        <v>10.8</v>
      </c>
      <c r="D3" s="2">
        <f>Weather_Site!M13</f>
        <v>260</v>
      </c>
      <c r="E3">
        <f>Weather_Site!G13</f>
        <v>45.7</v>
      </c>
      <c r="F3" s="452">
        <f>'Forest(McArthur)'!M10</f>
        <v>9.1999999999999993</v>
      </c>
      <c r="G3">
        <f>Grass!$C$4</f>
        <v>85</v>
      </c>
      <c r="H3">
        <v>0</v>
      </c>
      <c r="I3">
        <v>6</v>
      </c>
      <c r="J3" s="278">
        <f t="shared" si="0"/>
        <v>68.550000000000011</v>
      </c>
    </row>
    <row r="4" spans="1:10" x14ac:dyDescent="0.35">
      <c r="A4" s="232">
        <f>Weather_Site!B14+Weather_Site!C14</f>
        <v>36533.75</v>
      </c>
      <c r="B4">
        <f>Weather_Site!D14</f>
        <v>37.200000000000003</v>
      </c>
      <c r="C4">
        <f>Weather_Site!E14</f>
        <v>10.9</v>
      </c>
      <c r="D4" s="2">
        <f>Weather_Site!M14</f>
        <v>258.60000000000002</v>
      </c>
      <c r="E4">
        <f>Weather_Site!G14</f>
        <v>46.5</v>
      </c>
      <c r="F4" s="452">
        <f>'Forest(McArthur)'!M11</f>
        <v>9.1999999999999993</v>
      </c>
      <c r="G4">
        <f>Grass!$C$4</f>
        <v>85</v>
      </c>
      <c r="H4">
        <v>0</v>
      </c>
      <c r="I4">
        <v>6</v>
      </c>
      <c r="J4" s="278">
        <f t="shared" si="0"/>
        <v>69.75</v>
      </c>
    </row>
    <row r="5" spans="1:10" x14ac:dyDescent="0.35">
      <c r="A5" s="232">
        <f>Weather_Site!B15+Weather_Site!C15</f>
        <v>36533.791666666664</v>
      </c>
      <c r="B5">
        <f>Weather_Site!D15</f>
        <v>37.299999999999997</v>
      </c>
      <c r="C5">
        <f>Weather_Site!E15</f>
        <v>11.7</v>
      </c>
      <c r="D5" s="2">
        <f>Weather_Site!M15</f>
        <v>260.8</v>
      </c>
      <c r="E5">
        <f>Weather_Site!G15</f>
        <v>46.3</v>
      </c>
      <c r="F5" s="452">
        <f>'Forest(McArthur)'!M12</f>
        <v>9.1999999999999993</v>
      </c>
      <c r="G5">
        <f>Grass!$C$4</f>
        <v>85</v>
      </c>
      <c r="H5">
        <v>0</v>
      </c>
      <c r="I5">
        <v>6</v>
      </c>
      <c r="J5" s="278">
        <f t="shared" si="0"/>
        <v>69.449999999999989</v>
      </c>
    </row>
    <row r="6" spans="1:10" x14ac:dyDescent="0.35">
      <c r="A6" s="232">
        <f>Weather_Site!B16+Weather_Site!C16</f>
        <v>36533.833333333336</v>
      </c>
      <c r="B6">
        <f>Weather_Site!D16</f>
        <v>35</v>
      </c>
      <c r="C6">
        <f>Weather_Site!E16</f>
        <v>14.1</v>
      </c>
      <c r="D6" s="2">
        <f>Weather_Site!M16</f>
        <v>261.5</v>
      </c>
      <c r="E6">
        <f>Weather_Site!G16</f>
        <v>48.3</v>
      </c>
      <c r="F6" s="452">
        <f>'Forest(McArthur)'!M13</f>
        <v>9.1999999999999993</v>
      </c>
      <c r="G6">
        <f>Grass!$C$4</f>
        <v>85</v>
      </c>
      <c r="H6">
        <v>0</v>
      </c>
      <c r="I6">
        <v>6</v>
      </c>
      <c r="J6" s="278">
        <f t="shared" si="0"/>
        <v>72.449999999999989</v>
      </c>
    </row>
    <row r="7" spans="1:10" x14ac:dyDescent="0.35">
      <c r="A7" s="232">
        <f>Weather_Site!B17+Weather_Site!C17</f>
        <v>36533.875</v>
      </c>
      <c r="B7">
        <f>Weather_Site!D17</f>
        <v>34.5</v>
      </c>
      <c r="C7">
        <f>Weather_Site!E17</f>
        <v>14.5</v>
      </c>
      <c r="D7" s="2">
        <f>Weather_Site!M17</f>
        <v>265.8</v>
      </c>
      <c r="E7">
        <f>Weather_Site!G17</f>
        <v>30</v>
      </c>
      <c r="F7" s="452">
        <f>'Forest(McArthur)'!M14</f>
        <v>9.1999999999999993</v>
      </c>
      <c r="G7">
        <f>Grass!$C$4</f>
        <v>85</v>
      </c>
      <c r="H7">
        <v>0</v>
      </c>
      <c r="I7">
        <v>6</v>
      </c>
      <c r="J7" s="278">
        <f t="shared" si="0"/>
        <v>45</v>
      </c>
    </row>
    <row r="8" spans="1:10" x14ac:dyDescent="0.35">
      <c r="A8" s="232">
        <f>Weather_Site!B18+Weather_Site!C18</f>
        <v>36533.916666666664</v>
      </c>
      <c r="B8">
        <f>Weather_Site!D18</f>
        <v>34.299999999999997</v>
      </c>
      <c r="C8">
        <f>Weather_Site!E18</f>
        <v>14.3</v>
      </c>
      <c r="D8" s="2">
        <f>Weather_Site!M18</f>
        <v>261.8</v>
      </c>
      <c r="E8">
        <f>Weather_Site!G18</f>
        <v>28.2</v>
      </c>
      <c r="F8" s="452">
        <f>'Forest(McArthur)'!M15</f>
        <v>9.1999999999999993</v>
      </c>
      <c r="G8">
        <f>Grass!$C$4</f>
        <v>85</v>
      </c>
      <c r="H8">
        <v>0</v>
      </c>
      <c r="I8">
        <v>6</v>
      </c>
      <c r="J8" s="278">
        <f t="shared" si="0"/>
        <v>42.3</v>
      </c>
    </row>
    <row r="9" spans="1:10" x14ac:dyDescent="0.35">
      <c r="A9" s="232">
        <f>Weather_Site!B19+Weather_Site!C19</f>
        <v>36533.958333333336</v>
      </c>
      <c r="B9">
        <f>Weather_Site!D19</f>
        <v>31.2</v>
      </c>
      <c r="C9">
        <f>Weather_Site!E19</f>
        <v>16.3</v>
      </c>
      <c r="D9" s="2">
        <f>Weather_Site!M19</f>
        <v>257.7</v>
      </c>
      <c r="E9">
        <f>Weather_Site!G19</f>
        <v>26.3</v>
      </c>
      <c r="F9" s="452">
        <f>'Forest(McArthur)'!M16</f>
        <v>9.1999999999999993</v>
      </c>
      <c r="G9">
        <f>Grass!$C$4</f>
        <v>85</v>
      </c>
      <c r="H9">
        <v>0</v>
      </c>
      <c r="I9">
        <v>6</v>
      </c>
      <c r="J9" s="278">
        <f t="shared" si="0"/>
        <v>39.450000000000003</v>
      </c>
    </row>
    <row r="10" spans="1:10" x14ac:dyDescent="0.35">
      <c r="A10" s="232">
        <f>Weather_Site!B20+Weather_Site!C20</f>
        <v>36534</v>
      </c>
      <c r="B10">
        <f>Weather_Site!D20</f>
        <v>28.8</v>
      </c>
      <c r="C10">
        <f>Weather_Site!E20</f>
        <v>24.2</v>
      </c>
      <c r="D10" s="2">
        <f>Weather_Site!M20</f>
        <v>262.10000000000002</v>
      </c>
      <c r="E10">
        <f>Weather_Site!G20</f>
        <v>17.2</v>
      </c>
      <c r="F10" s="452">
        <f>'Forest(McArthur)'!M17</f>
        <v>9.1999999999999993</v>
      </c>
      <c r="G10">
        <f>Grass!$C$4</f>
        <v>85</v>
      </c>
      <c r="H10">
        <v>0</v>
      </c>
      <c r="I10">
        <v>6</v>
      </c>
      <c r="J10" s="278">
        <f t="shared" si="0"/>
        <v>25.799999999999997</v>
      </c>
    </row>
    <row r="11" spans="1:10" x14ac:dyDescent="0.35">
      <c r="A11" s="232">
        <f>Weather_Site!B21+Weather_Site!C20</f>
        <v>36534</v>
      </c>
      <c r="B11">
        <f>Weather_Site!D21</f>
        <v>27</v>
      </c>
      <c r="C11">
        <f>Weather_Site!E21</f>
        <v>32.9</v>
      </c>
      <c r="D11" s="2">
        <f>Weather_Site!M21</f>
        <v>249</v>
      </c>
      <c r="E11">
        <f>Weather_Site!G21</f>
        <v>18.5</v>
      </c>
      <c r="F11" s="452">
        <f>'Forest(McArthur)'!M18</f>
        <v>9.1999999999999993</v>
      </c>
      <c r="G11">
        <f>Grass!$C$4</f>
        <v>85</v>
      </c>
      <c r="H11">
        <v>0</v>
      </c>
      <c r="I11">
        <v>6</v>
      </c>
      <c r="J11" s="278">
        <f t="shared" si="0"/>
        <v>27.75</v>
      </c>
    </row>
    <row r="12" spans="1:10" x14ac:dyDescent="0.35">
      <c r="A12" s="232">
        <f>Weather_Site!B22+Weather_Site!C21</f>
        <v>36534.041666666664</v>
      </c>
      <c r="B12">
        <f>Weather_Site!D22</f>
        <v>25.2</v>
      </c>
      <c r="C12">
        <f>Weather_Site!E22</f>
        <v>40.200000000000003</v>
      </c>
      <c r="D12" s="2">
        <f>Weather_Site!M22</f>
        <v>247.3</v>
      </c>
      <c r="E12">
        <f>Weather_Site!G22</f>
        <v>19.100000000000001</v>
      </c>
      <c r="F12" s="452">
        <f>'Forest(McArthur)'!M19</f>
        <v>9.1999999999999993</v>
      </c>
      <c r="G12">
        <f>Grass!$C$4</f>
        <v>85</v>
      </c>
      <c r="H12">
        <v>0</v>
      </c>
      <c r="I12">
        <v>6</v>
      </c>
      <c r="J12" s="278">
        <f t="shared" si="0"/>
        <v>28.650000000000002</v>
      </c>
    </row>
    <row r="13" spans="1:10" x14ac:dyDescent="0.35">
      <c r="A13" s="232">
        <f>Weather_Site!B23+Weather_Site!C22</f>
        <v>36534.083333333336</v>
      </c>
      <c r="B13">
        <f>Weather_Site!D23</f>
        <v>22.4</v>
      </c>
      <c r="C13">
        <f>Weather_Site!E23</f>
        <v>44.5</v>
      </c>
      <c r="D13" s="2">
        <f>Weather_Site!M23</f>
        <v>237.5</v>
      </c>
      <c r="E13">
        <f>Weather_Site!G23</f>
        <v>25.7</v>
      </c>
      <c r="F13" s="452">
        <f>'Forest(McArthur)'!M20</f>
        <v>9.1999999999999993</v>
      </c>
      <c r="G13">
        <f>Grass!$C$4</f>
        <v>85</v>
      </c>
      <c r="H13">
        <v>0</v>
      </c>
      <c r="I13">
        <v>6</v>
      </c>
      <c r="J13" s="278">
        <f t="shared" si="0"/>
        <v>38.549999999999997</v>
      </c>
    </row>
    <row r="14" spans="1:10" x14ac:dyDescent="0.35">
      <c r="A14" s="232">
        <f>Weather_Site!B24+Weather_Site!C24</f>
        <v>36534.166666666664</v>
      </c>
      <c r="B14">
        <f>Weather_Site!D24</f>
        <v>18.399999999999999</v>
      </c>
      <c r="C14">
        <f>Weather_Site!E24</f>
        <v>48.4</v>
      </c>
      <c r="D14" s="2">
        <f>Weather_Site!M24</f>
        <v>245.7</v>
      </c>
      <c r="E14">
        <f>Weather_Site!G24</f>
        <v>21.5</v>
      </c>
      <c r="F14" s="452">
        <f>'Forest(McArthur)'!M21</f>
        <v>9.1999999999999993</v>
      </c>
      <c r="G14">
        <f>Grass!$C$4</f>
        <v>85</v>
      </c>
      <c r="H14">
        <v>0</v>
      </c>
      <c r="I14">
        <v>6</v>
      </c>
      <c r="J14" s="278">
        <f t="shared" si="0"/>
        <v>32.25</v>
      </c>
    </row>
    <row r="15" spans="1:10" x14ac:dyDescent="0.35">
      <c r="A15" s="232">
        <f>Weather_Site!B25+Weather_Site!C25</f>
        <v>36534.208333333336</v>
      </c>
      <c r="B15">
        <f>Weather_Site!D25</f>
        <v>16</v>
      </c>
      <c r="C15">
        <f>Weather_Site!E25</f>
        <v>48.7</v>
      </c>
      <c r="D15" s="2">
        <f>Weather_Site!M25</f>
        <v>248.9</v>
      </c>
      <c r="E15">
        <f>Weather_Site!G25</f>
        <v>20.6</v>
      </c>
      <c r="F15" s="452">
        <f>'Forest(McArthur)'!M22</f>
        <v>9.1999999999999993</v>
      </c>
      <c r="G15">
        <f>Grass!$C$4</f>
        <v>85</v>
      </c>
      <c r="H15">
        <v>0</v>
      </c>
      <c r="I15">
        <v>6</v>
      </c>
      <c r="J15" s="278">
        <f t="shared" si="0"/>
        <v>30.900000000000002</v>
      </c>
    </row>
    <row r="16" spans="1:10" x14ac:dyDescent="0.35">
      <c r="A16" s="232">
        <f>Weather_Site!B26+Weather_Site!C26</f>
        <v>36534.25</v>
      </c>
      <c r="B16">
        <f>Weather_Site!D26</f>
        <v>14.4</v>
      </c>
      <c r="C16">
        <f>Weather_Site!E26</f>
        <v>51</v>
      </c>
      <c r="D16" s="2">
        <f>Weather_Site!M26</f>
        <v>246.5</v>
      </c>
      <c r="E16">
        <f>Weather_Site!G26</f>
        <v>21.1</v>
      </c>
      <c r="F16" s="452">
        <f>'Forest(McArthur)'!M23</f>
        <v>9.1999999999999993</v>
      </c>
      <c r="G16">
        <f>Grass!$C$4</f>
        <v>85</v>
      </c>
      <c r="H16">
        <v>0</v>
      </c>
      <c r="I16">
        <v>6</v>
      </c>
      <c r="J16" s="278">
        <f t="shared" si="0"/>
        <v>31.650000000000002</v>
      </c>
    </row>
    <row r="17" spans="1:10" x14ac:dyDescent="0.35">
      <c r="A17" s="232">
        <f>Weather_Site!B27+Weather_Site!C27</f>
        <v>36534.291666666664</v>
      </c>
      <c r="B17">
        <f>Weather_Site!D27</f>
        <v>14.3</v>
      </c>
      <c r="C17">
        <f>Weather_Site!E27</f>
        <v>55</v>
      </c>
      <c r="D17" s="2">
        <f>Weather_Site!M27</f>
        <v>240</v>
      </c>
      <c r="E17">
        <f>Weather_Site!G27</f>
        <v>27.7</v>
      </c>
      <c r="F17" s="452">
        <f>'Forest(McArthur)'!M24</f>
        <v>9.1999999999999993</v>
      </c>
      <c r="G17">
        <f>Grass!$C$4</f>
        <v>85</v>
      </c>
      <c r="H17">
        <v>0</v>
      </c>
      <c r="I17">
        <v>6</v>
      </c>
      <c r="J17" s="278">
        <f t="shared" si="0"/>
        <v>41.55</v>
      </c>
    </row>
    <row r="18" spans="1:10" x14ac:dyDescent="0.35">
      <c r="A18" s="232">
        <f>Weather_Site!B28+Weather_Site!C28</f>
        <v>36534.333333333336</v>
      </c>
      <c r="B18">
        <f>Weather_Site!D28</f>
        <v>15.8</v>
      </c>
      <c r="C18">
        <f>Weather_Site!E28</f>
        <v>52</v>
      </c>
      <c r="D18" s="2">
        <f>Weather_Site!M28</f>
        <v>220</v>
      </c>
      <c r="E18">
        <f>Weather_Site!G28</f>
        <v>24.1</v>
      </c>
      <c r="F18" s="452">
        <f>'Forest(McArthur)'!M25</f>
        <v>9.1999999999999993</v>
      </c>
      <c r="G18">
        <f>Grass!$C$4</f>
        <v>85</v>
      </c>
      <c r="H18">
        <v>0</v>
      </c>
      <c r="I18">
        <v>6</v>
      </c>
      <c r="J18" s="278">
        <f t="shared" si="0"/>
        <v>36.150000000000006</v>
      </c>
    </row>
    <row r="19" spans="1:10" x14ac:dyDescent="0.35">
      <c r="A19" s="232">
        <f>Weather_Site!B29+Weather_Site!C29</f>
        <v>36534.375</v>
      </c>
      <c r="B19">
        <f>Weather_Site!D29</f>
        <v>17.7</v>
      </c>
      <c r="C19">
        <f>Weather_Site!E29</f>
        <v>42</v>
      </c>
      <c r="D19" s="2">
        <f>Weather_Site!M29</f>
        <v>230</v>
      </c>
      <c r="E19">
        <f>Weather_Site!G29</f>
        <v>22.3</v>
      </c>
      <c r="F19" s="452">
        <f>'Forest(McArthur)'!M26</f>
        <v>9.1999999999999993</v>
      </c>
      <c r="G19">
        <f>Grass!$C$4</f>
        <v>85</v>
      </c>
      <c r="H19">
        <v>0</v>
      </c>
      <c r="I19">
        <v>6</v>
      </c>
      <c r="J19" s="278">
        <f t="shared" si="0"/>
        <v>33.450000000000003</v>
      </c>
    </row>
    <row r="20" spans="1:10" x14ac:dyDescent="0.35">
      <c r="A20" s="232">
        <f>Weather_Site!B30+Weather_Site!C30</f>
        <v>0</v>
      </c>
      <c r="B20">
        <f>Weather_Site!D30</f>
        <v>0</v>
      </c>
      <c r="C20">
        <f>Weather_Site!E30</f>
        <v>0</v>
      </c>
      <c r="D20" s="2">
        <f>Weather_Site!M30</f>
        <v>0</v>
      </c>
      <c r="E20">
        <f>Weather_Site!G30</f>
        <v>0</v>
      </c>
      <c r="F20" s="452">
        <f>'Forest(McArthur)'!M27</f>
        <v>0</v>
      </c>
      <c r="G20">
        <f>Grass!$C$4</f>
        <v>85</v>
      </c>
      <c r="H20">
        <v>0</v>
      </c>
      <c r="I20">
        <v>6</v>
      </c>
      <c r="J20" s="278">
        <f t="shared" si="0"/>
        <v>0</v>
      </c>
    </row>
    <row r="21" spans="1:10" x14ac:dyDescent="0.35">
      <c r="A21" s="232">
        <f>Weather_Site!B31+Weather_Site!C31</f>
        <v>0</v>
      </c>
      <c r="B21">
        <f>Weather_Site!D31</f>
        <v>0</v>
      </c>
      <c r="C21">
        <f>Weather_Site!E31</f>
        <v>0</v>
      </c>
      <c r="D21" s="2">
        <f>Weather_Site!M31</f>
        <v>0</v>
      </c>
      <c r="E21">
        <f>Weather_Site!G31</f>
        <v>0</v>
      </c>
      <c r="F21" s="452">
        <f>'Forest(McArthur)'!M28</f>
        <v>0</v>
      </c>
      <c r="G21">
        <f>Grass!$C$4</f>
        <v>85</v>
      </c>
      <c r="H21">
        <v>0</v>
      </c>
      <c r="I21">
        <v>6</v>
      </c>
      <c r="J21" s="278">
        <f t="shared" si="0"/>
        <v>0</v>
      </c>
    </row>
    <row r="22" spans="1:10" x14ac:dyDescent="0.35">
      <c r="A22" s="232">
        <f>Weather_Site!B32+Weather_Site!C32</f>
        <v>0</v>
      </c>
      <c r="B22">
        <f>Weather_Site!D32</f>
        <v>0</v>
      </c>
      <c r="C22">
        <f>Weather_Site!E32</f>
        <v>0</v>
      </c>
      <c r="D22" s="2">
        <f>Weather_Site!M32</f>
        <v>0</v>
      </c>
      <c r="E22">
        <f>Weather_Site!G32</f>
        <v>0</v>
      </c>
      <c r="F22" s="452">
        <f>'Forest(McArthur)'!M29</f>
        <v>0</v>
      </c>
      <c r="G22">
        <f>Grass!$C$4</f>
        <v>85</v>
      </c>
      <c r="H22">
        <v>0</v>
      </c>
      <c r="I22">
        <v>6</v>
      </c>
      <c r="J22" s="278">
        <f t="shared" si="0"/>
        <v>0</v>
      </c>
    </row>
    <row r="23" spans="1:10" x14ac:dyDescent="0.35">
      <c r="A23" s="232">
        <f>Weather_Site!B33+Weather_Site!C33</f>
        <v>0</v>
      </c>
      <c r="B23">
        <f>Weather_Site!D33</f>
        <v>0</v>
      </c>
      <c r="C23">
        <f>Weather_Site!E33</f>
        <v>0</v>
      </c>
      <c r="D23" s="2">
        <f>Weather_Site!M33</f>
        <v>0</v>
      </c>
      <c r="E23">
        <f>Weather_Site!G33</f>
        <v>0</v>
      </c>
      <c r="F23" s="452">
        <f>'Forest(McArthur)'!M30</f>
        <v>0</v>
      </c>
      <c r="G23">
        <f>Grass!$C$4</f>
        <v>85</v>
      </c>
      <c r="H23">
        <v>0</v>
      </c>
      <c r="I23">
        <v>6</v>
      </c>
      <c r="J23" s="278">
        <f t="shared" si="0"/>
        <v>0</v>
      </c>
    </row>
    <row r="24" spans="1:10" x14ac:dyDescent="0.35">
      <c r="A24" s="232">
        <f>Weather_Site!B34+Weather_Site!C34</f>
        <v>0</v>
      </c>
      <c r="B24">
        <f>Weather_Site!D34</f>
        <v>0</v>
      </c>
      <c r="C24">
        <f>Weather_Site!E34</f>
        <v>0</v>
      </c>
      <c r="D24" s="2">
        <f>Weather_Site!M34</f>
        <v>0</v>
      </c>
      <c r="E24">
        <f>Weather_Site!G34</f>
        <v>0</v>
      </c>
      <c r="F24" s="452">
        <f>'Forest(McArthur)'!M31</f>
        <v>0</v>
      </c>
      <c r="G24">
        <f>Grass!$C$4</f>
        <v>85</v>
      </c>
      <c r="H24">
        <v>0</v>
      </c>
      <c r="I24">
        <v>6</v>
      </c>
      <c r="J24" s="278">
        <f t="shared" si="0"/>
        <v>0</v>
      </c>
    </row>
    <row r="25" spans="1:10" x14ac:dyDescent="0.35">
      <c r="A25" s="232">
        <f>Weather_Site!B35+Weather_Site!C35</f>
        <v>0</v>
      </c>
      <c r="B25">
        <f>Weather_Site!D35</f>
        <v>0</v>
      </c>
      <c r="C25">
        <f>Weather_Site!E35</f>
        <v>0</v>
      </c>
      <c r="D25" s="2">
        <f>Weather_Site!M35</f>
        <v>0</v>
      </c>
      <c r="E25">
        <f>Weather_Site!G35</f>
        <v>0</v>
      </c>
      <c r="F25" s="452">
        <f>'Forest(McArthur)'!M32</f>
        <v>0</v>
      </c>
      <c r="G25">
        <f>Grass!$C$4</f>
        <v>85</v>
      </c>
      <c r="H25">
        <v>0</v>
      </c>
      <c r="I25">
        <v>6</v>
      </c>
      <c r="J25" s="278">
        <f t="shared" si="0"/>
        <v>0</v>
      </c>
    </row>
    <row r="26" spans="1:10" x14ac:dyDescent="0.35">
      <c r="A26" s="232">
        <f>Weather_Site!B36+Weather_Site!C36</f>
        <v>0</v>
      </c>
      <c r="B26">
        <f>Weather_Site!D36</f>
        <v>0</v>
      </c>
      <c r="C26">
        <f>Weather_Site!E36</f>
        <v>0</v>
      </c>
      <c r="D26" s="2">
        <f>Weather_Site!M36</f>
        <v>0</v>
      </c>
      <c r="E26">
        <f>Weather_Site!G36</f>
        <v>0</v>
      </c>
      <c r="F26" s="452">
        <f>'Forest(McArthur)'!M33</f>
        <v>0</v>
      </c>
      <c r="G26">
        <f>Grass!$C$4</f>
        <v>85</v>
      </c>
      <c r="H26">
        <v>0</v>
      </c>
      <c r="I26">
        <v>6</v>
      </c>
      <c r="J26" s="278">
        <f t="shared" si="0"/>
        <v>0</v>
      </c>
    </row>
    <row r="27" spans="1:10" x14ac:dyDescent="0.35">
      <c r="A27" s="232">
        <f>Weather_Site!B37+Weather_Site!C37</f>
        <v>0</v>
      </c>
      <c r="B27">
        <f>Weather_Site!D37</f>
        <v>0</v>
      </c>
      <c r="C27">
        <f>Weather_Site!E37</f>
        <v>0</v>
      </c>
      <c r="D27" s="2">
        <f>Weather_Site!M37</f>
        <v>0</v>
      </c>
      <c r="E27">
        <f>Weather_Site!G37</f>
        <v>0</v>
      </c>
      <c r="F27" s="452">
        <f>'Forest(McArthur)'!M34</f>
        <v>0</v>
      </c>
      <c r="G27">
        <f>Grass!$C$4</f>
        <v>85</v>
      </c>
      <c r="H27">
        <v>0</v>
      </c>
      <c r="I27">
        <v>6</v>
      </c>
      <c r="J27" s="278">
        <f t="shared" si="0"/>
        <v>0</v>
      </c>
    </row>
    <row r="28" spans="1:10" x14ac:dyDescent="0.35">
      <c r="A28" s="232">
        <f>Weather_Site!B38+Weather_Site!C38</f>
        <v>0</v>
      </c>
      <c r="B28">
        <f>Weather_Site!D38</f>
        <v>0</v>
      </c>
      <c r="C28">
        <f>Weather_Site!E38</f>
        <v>0</v>
      </c>
      <c r="D28" s="2">
        <f>Weather_Site!M38</f>
        <v>0</v>
      </c>
      <c r="E28">
        <f>Weather_Site!G38</f>
        <v>0</v>
      </c>
      <c r="F28" s="452">
        <f>'Forest(McArthur)'!M35</f>
        <v>0</v>
      </c>
      <c r="G28">
        <f>Grass!$C$4</f>
        <v>85</v>
      </c>
      <c r="H28">
        <v>0</v>
      </c>
      <c r="I28">
        <v>6</v>
      </c>
      <c r="J28" s="278">
        <f t="shared" si="0"/>
        <v>0</v>
      </c>
    </row>
    <row r="29" spans="1:10" x14ac:dyDescent="0.35">
      <c r="A29" s="232">
        <f>Weather_Site!B39+Weather_Site!C39</f>
        <v>0</v>
      </c>
      <c r="B29">
        <f>Weather_Site!D39</f>
        <v>0</v>
      </c>
      <c r="C29">
        <f>Weather_Site!E39</f>
        <v>0</v>
      </c>
      <c r="D29" s="2">
        <f>Weather_Site!M39</f>
        <v>0</v>
      </c>
      <c r="E29">
        <f>Weather_Site!G39</f>
        <v>0</v>
      </c>
      <c r="F29" s="452">
        <f>'Forest(McArthur)'!M36</f>
        <v>0</v>
      </c>
      <c r="G29">
        <f>Grass!$C$4</f>
        <v>85</v>
      </c>
      <c r="H29">
        <v>0</v>
      </c>
      <c r="I29">
        <v>6</v>
      </c>
      <c r="J29" s="278">
        <f t="shared" si="0"/>
        <v>0</v>
      </c>
    </row>
    <row r="30" spans="1:10" x14ac:dyDescent="0.35">
      <c r="A30" s="232">
        <f>Weather_Site!B40+Weather_Site!C40</f>
        <v>0</v>
      </c>
      <c r="B30">
        <f>Weather_Site!D40</f>
        <v>0</v>
      </c>
      <c r="C30">
        <f>Weather_Site!E40</f>
        <v>0</v>
      </c>
      <c r="D30" s="2">
        <f>Weather_Site!M40</f>
        <v>0</v>
      </c>
      <c r="E30">
        <f>Weather_Site!G40</f>
        <v>0</v>
      </c>
      <c r="F30" s="452">
        <f>'Forest(McArthur)'!M37</f>
        <v>0</v>
      </c>
      <c r="G30">
        <f>Grass!$C$4</f>
        <v>85</v>
      </c>
      <c r="H30">
        <v>0</v>
      </c>
      <c r="I30">
        <v>6</v>
      </c>
      <c r="J30" s="278">
        <f t="shared" si="0"/>
        <v>0</v>
      </c>
    </row>
    <row r="31" spans="1:10" x14ac:dyDescent="0.35">
      <c r="A31" s="232">
        <f>Weather_Site!B41+Weather_Site!C41</f>
        <v>0</v>
      </c>
      <c r="B31">
        <f>Weather_Site!D41</f>
        <v>0</v>
      </c>
      <c r="C31">
        <f>Weather_Site!E41</f>
        <v>0</v>
      </c>
      <c r="D31" s="2">
        <f>Weather_Site!M41</f>
        <v>0</v>
      </c>
      <c r="E31">
        <f>Weather_Site!G41</f>
        <v>0</v>
      </c>
      <c r="F31" s="452">
        <f>'Forest(McArthur)'!M38</f>
        <v>0</v>
      </c>
      <c r="G31">
        <f>Grass!$C$4</f>
        <v>85</v>
      </c>
      <c r="H31">
        <v>0</v>
      </c>
      <c r="I31">
        <v>6</v>
      </c>
      <c r="J31" s="278">
        <f t="shared" si="0"/>
        <v>0</v>
      </c>
    </row>
    <row r="32" spans="1:10" x14ac:dyDescent="0.35">
      <c r="A32" s="232">
        <f>Weather_Site!B42+Weather_Site!C42</f>
        <v>0</v>
      </c>
      <c r="B32">
        <f>Weather_Site!D42</f>
        <v>0</v>
      </c>
      <c r="C32">
        <f>Weather_Site!E42</f>
        <v>0</v>
      </c>
      <c r="D32" s="2">
        <f>Weather_Site!M42</f>
        <v>0</v>
      </c>
      <c r="E32">
        <f>Weather_Site!G42</f>
        <v>0</v>
      </c>
      <c r="F32" s="452">
        <f>'Forest(McArthur)'!M39</f>
        <v>0</v>
      </c>
      <c r="G32">
        <f>Grass!$C$4</f>
        <v>85</v>
      </c>
      <c r="H32">
        <v>0</v>
      </c>
      <c r="I32">
        <v>6</v>
      </c>
      <c r="J32" s="278">
        <f t="shared" si="0"/>
        <v>0</v>
      </c>
    </row>
    <row r="33" spans="1:10" x14ac:dyDescent="0.35">
      <c r="A33" s="232">
        <f>Weather_Site!B43+Weather_Site!C43</f>
        <v>0</v>
      </c>
      <c r="B33">
        <f>Weather_Site!D43</f>
        <v>0</v>
      </c>
      <c r="C33">
        <f>Weather_Site!E43</f>
        <v>0</v>
      </c>
      <c r="D33" s="2">
        <f>Weather_Site!M43</f>
        <v>0</v>
      </c>
      <c r="E33">
        <f>Weather_Site!G43</f>
        <v>0</v>
      </c>
      <c r="F33" s="452">
        <f>'Forest(McArthur)'!M40</f>
        <v>0</v>
      </c>
      <c r="G33">
        <f>Grass!$C$4</f>
        <v>85</v>
      </c>
      <c r="H33">
        <v>0</v>
      </c>
      <c r="I33">
        <v>6</v>
      </c>
      <c r="J33" s="278">
        <f t="shared" si="0"/>
        <v>0</v>
      </c>
    </row>
    <row r="34" spans="1:10" x14ac:dyDescent="0.35">
      <c r="A34" s="232">
        <f>Weather_Site!B44+Weather_Site!C44</f>
        <v>0</v>
      </c>
      <c r="B34">
        <f>Weather_Site!D44</f>
        <v>0</v>
      </c>
      <c r="C34">
        <f>Weather_Site!E44</f>
        <v>0</v>
      </c>
      <c r="D34" s="2">
        <f>Weather_Site!M44</f>
        <v>0</v>
      </c>
      <c r="E34">
        <f>Weather_Site!G44</f>
        <v>0</v>
      </c>
      <c r="F34" s="452">
        <f>'Forest(McArthur)'!M41</f>
        <v>0</v>
      </c>
      <c r="G34">
        <f>Grass!$C$4</f>
        <v>85</v>
      </c>
      <c r="H34">
        <v>0</v>
      </c>
      <c r="I34">
        <v>6</v>
      </c>
      <c r="J34" s="278">
        <f t="shared" ref="J34:J65" si="1">E34*1.5</f>
        <v>0</v>
      </c>
    </row>
    <row r="35" spans="1:10" x14ac:dyDescent="0.35">
      <c r="A35" s="232">
        <f>Weather_Site!B45+Weather_Site!C45</f>
        <v>0</v>
      </c>
      <c r="B35">
        <f>Weather_Site!D45</f>
        <v>0</v>
      </c>
      <c r="C35">
        <f>Weather_Site!E45</f>
        <v>0</v>
      </c>
      <c r="D35" s="2">
        <f>Weather_Site!M45</f>
        <v>0</v>
      </c>
      <c r="E35">
        <f>Weather_Site!G45</f>
        <v>0</v>
      </c>
      <c r="F35" s="452">
        <f>'Forest(McArthur)'!M42</f>
        <v>0</v>
      </c>
      <c r="G35">
        <f>Grass!$C$4</f>
        <v>85</v>
      </c>
      <c r="H35">
        <v>0</v>
      </c>
      <c r="I35">
        <v>6</v>
      </c>
      <c r="J35" s="278">
        <f t="shared" si="1"/>
        <v>0</v>
      </c>
    </row>
    <row r="36" spans="1:10" x14ac:dyDescent="0.35">
      <c r="A36" s="232">
        <f>Weather_Site!B46+Weather_Site!C46</f>
        <v>0</v>
      </c>
      <c r="B36">
        <f>Weather_Site!D46</f>
        <v>0</v>
      </c>
      <c r="C36">
        <f>Weather_Site!E46</f>
        <v>0</v>
      </c>
      <c r="D36" s="2">
        <f>Weather_Site!M46</f>
        <v>0</v>
      </c>
      <c r="E36">
        <f>Weather_Site!G46</f>
        <v>0</v>
      </c>
      <c r="F36" s="452">
        <f>'Forest(McArthur)'!M43</f>
        <v>0</v>
      </c>
      <c r="G36">
        <f>Grass!$C$4</f>
        <v>85</v>
      </c>
      <c r="H36">
        <v>0</v>
      </c>
      <c r="I36">
        <v>6</v>
      </c>
      <c r="J36" s="278">
        <f t="shared" si="1"/>
        <v>0</v>
      </c>
    </row>
    <row r="37" spans="1:10" x14ac:dyDescent="0.35">
      <c r="A37" s="232">
        <f>Weather_Site!B47+Weather_Site!C47</f>
        <v>0</v>
      </c>
      <c r="B37">
        <f>Weather_Site!D47</f>
        <v>0</v>
      </c>
      <c r="C37">
        <f>Weather_Site!E47</f>
        <v>0</v>
      </c>
      <c r="D37" s="2">
        <f>Weather_Site!M47</f>
        <v>0</v>
      </c>
      <c r="E37">
        <f>Weather_Site!G47</f>
        <v>0</v>
      </c>
      <c r="F37" s="452">
        <f>'Forest(McArthur)'!M44</f>
        <v>0</v>
      </c>
      <c r="G37">
        <f>Grass!$C$4</f>
        <v>85</v>
      </c>
      <c r="H37">
        <v>0</v>
      </c>
      <c r="I37">
        <v>6</v>
      </c>
      <c r="J37" s="278">
        <f t="shared" si="1"/>
        <v>0</v>
      </c>
    </row>
    <row r="38" spans="1:10" x14ac:dyDescent="0.35">
      <c r="A38" s="232">
        <f>Weather_Site!B48+Weather_Site!C48</f>
        <v>0</v>
      </c>
      <c r="B38">
        <f>Weather_Site!D48</f>
        <v>0</v>
      </c>
      <c r="C38">
        <f>Weather_Site!E48</f>
        <v>0</v>
      </c>
      <c r="D38" s="2">
        <f>Weather_Site!M48</f>
        <v>0</v>
      </c>
      <c r="E38">
        <f>Weather_Site!G48</f>
        <v>0</v>
      </c>
      <c r="F38" s="452">
        <f>'Forest(McArthur)'!M45</f>
        <v>0</v>
      </c>
      <c r="G38">
        <f>Grass!$C$4</f>
        <v>85</v>
      </c>
      <c r="H38">
        <v>0</v>
      </c>
      <c r="I38">
        <v>6</v>
      </c>
      <c r="J38" s="278">
        <f t="shared" si="1"/>
        <v>0</v>
      </c>
    </row>
    <row r="39" spans="1:10" x14ac:dyDescent="0.35">
      <c r="A39" s="232">
        <f>Weather_Site!B49+Weather_Site!C49</f>
        <v>0</v>
      </c>
      <c r="B39">
        <f>Weather_Site!D49</f>
        <v>0</v>
      </c>
      <c r="C39">
        <f>Weather_Site!E49</f>
        <v>0</v>
      </c>
      <c r="D39" s="2">
        <f>Weather_Site!M49</f>
        <v>0</v>
      </c>
      <c r="E39">
        <f>Weather_Site!G49</f>
        <v>0</v>
      </c>
      <c r="F39" s="452">
        <f>'Forest(McArthur)'!M46</f>
        <v>0</v>
      </c>
      <c r="G39">
        <f>Grass!$C$4</f>
        <v>85</v>
      </c>
      <c r="H39">
        <v>0</v>
      </c>
      <c r="I39">
        <v>6</v>
      </c>
      <c r="J39" s="278">
        <f t="shared" si="1"/>
        <v>0</v>
      </c>
    </row>
    <row r="40" spans="1:10" x14ac:dyDescent="0.35">
      <c r="A40" s="232">
        <f>Weather_Site!B50+Weather_Site!C50</f>
        <v>0</v>
      </c>
      <c r="B40">
        <f>Weather_Site!D50</f>
        <v>0</v>
      </c>
      <c r="C40">
        <f>Weather_Site!E50</f>
        <v>0</v>
      </c>
      <c r="D40" s="2">
        <f>Weather_Site!M50</f>
        <v>0</v>
      </c>
      <c r="E40">
        <f>Weather_Site!G50</f>
        <v>0</v>
      </c>
      <c r="F40" s="452">
        <f>'Forest(McArthur)'!M47</f>
        <v>0</v>
      </c>
      <c r="G40">
        <f>Grass!$C$4</f>
        <v>85</v>
      </c>
      <c r="H40">
        <v>0</v>
      </c>
      <c r="I40">
        <v>6</v>
      </c>
      <c r="J40" s="278">
        <f t="shared" si="1"/>
        <v>0</v>
      </c>
    </row>
    <row r="41" spans="1:10" x14ac:dyDescent="0.35">
      <c r="A41" s="232">
        <f>Weather_Site!B51+Weather_Site!C51</f>
        <v>0</v>
      </c>
      <c r="B41">
        <f>Weather_Site!D51</f>
        <v>0</v>
      </c>
      <c r="C41">
        <f>Weather_Site!E51</f>
        <v>0</v>
      </c>
      <c r="D41" s="2">
        <f>Weather_Site!M51</f>
        <v>0</v>
      </c>
      <c r="E41">
        <f>Weather_Site!G51</f>
        <v>0</v>
      </c>
      <c r="F41" s="452">
        <f>'Forest(McArthur)'!M48</f>
        <v>0</v>
      </c>
      <c r="G41">
        <f>Grass!$C$4</f>
        <v>85</v>
      </c>
      <c r="H41">
        <v>0</v>
      </c>
      <c r="I41">
        <v>6</v>
      </c>
      <c r="J41" s="278">
        <f t="shared" si="1"/>
        <v>0</v>
      </c>
    </row>
    <row r="42" spans="1:10" x14ac:dyDescent="0.35">
      <c r="A42" s="232">
        <f>Weather_Site!B52+Weather_Site!C52</f>
        <v>0</v>
      </c>
      <c r="B42">
        <f>Weather_Site!D52</f>
        <v>0</v>
      </c>
      <c r="C42">
        <f>Weather_Site!E52</f>
        <v>0</v>
      </c>
      <c r="D42" s="2">
        <f>Weather_Site!M52</f>
        <v>0</v>
      </c>
      <c r="E42">
        <f>Weather_Site!G52</f>
        <v>0</v>
      </c>
      <c r="F42" s="452">
        <f>'Forest(McArthur)'!M49</f>
        <v>0</v>
      </c>
      <c r="G42">
        <f>Grass!$C$4</f>
        <v>85</v>
      </c>
      <c r="H42">
        <v>0</v>
      </c>
      <c r="I42">
        <v>6</v>
      </c>
      <c r="J42" s="278">
        <f t="shared" si="1"/>
        <v>0</v>
      </c>
    </row>
    <row r="43" spans="1:10" x14ac:dyDescent="0.35">
      <c r="A43" s="232">
        <f>Weather_Site!B53+Weather_Site!C53</f>
        <v>0</v>
      </c>
      <c r="B43">
        <f>Weather_Site!D53</f>
        <v>0</v>
      </c>
      <c r="C43">
        <f>Weather_Site!E53</f>
        <v>0</v>
      </c>
      <c r="D43" s="2">
        <f>Weather_Site!M53</f>
        <v>0</v>
      </c>
      <c r="E43">
        <f>Weather_Site!G53</f>
        <v>0</v>
      </c>
      <c r="F43" s="452">
        <f>'Forest(McArthur)'!M50</f>
        <v>0</v>
      </c>
      <c r="G43">
        <f>Grass!$C$4</f>
        <v>85</v>
      </c>
      <c r="H43">
        <v>0</v>
      </c>
      <c r="I43">
        <v>6</v>
      </c>
      <c r="J43" s="278">
        <f t="shared" si="1"/>
        <v>0</v>
      </c>
    </row>
    <row r="44" spans="1:10" x14ac:dyDescent="0.35">
      <c r="A44" s="232">
        <f>Weather_Site!B54+Weather_Site!C54</f>
        <v>0</v>
      </c>
      <c r="B44">
        <f>Weather_Site!D54</f>
        <v>0</v>
      </c>
      <c r="C44">
        <f>Weather_Site!E54</f>
        <v>0</v>
      </c>
      <c r="D44" s="2">
        <f>Weather_Site!M54</f>
        <v>0</v>
      </c>
      <c r="E44">
        <f>Weather_Site!G54</f>
        <v>0</v>
      </c>
      <c r="F44" s="452">
        <f>'Forest(McArthur)'!M51</f>
        <v>0</v>
      </c>
      <c r="G44">
        <f>Grass!$C$4</f>
        <v>85</v>
      </c>
      <c r="H44">
        <v>0</v>
      </c>
      <c r="I44">
        <v>6</v>
      </c>
      <c r="J44" s="278">
        <f t="shared" si="1"/>
        <v>0</v>
      </c>
    </row>
    <row r="45" spans="1:10" x14ac:dyDescent="0.35">
      <c r="A45" s="232">
        <f>Weather_Site!B55+Weather_Site!C55</f>
        <v>0</v>
      </c>
      <c r="B45">
        <f>Weather_Site!D55</f>
        <v>0</v>
      </c>
      <c r="C45">
        <f>Weather_Site!E55</f>
        <v>0</v>
      </c>
      <c r="D45" s="2">
        <f>Weather_Site!M55</f>
        <v>0</v>
      </c>
      <c r="E45">
        <f>Weather_Site!G55</f>
        <v>0</v>
      </c>
      <c r="F45" s="452">
        <f>'Forest(McArthur)'!M52</f>
        <v>0</v>
      </c>
      <c r="G45">
        <f>Grass!$C$4</f>
        <v>85</v>
      </c>
      <c r="H45">
        <v>0</v>
      </c>
      <c r="I45">
        <v>6</v>
      </c>
      <c r="J45" s="278">
        <f t="shared" si="1"/>
        <v>0</v>
      </c>
    </row>
    <row r="46" spans="1:10" x14ac:dyDescent="0.35">
      <c r="A46" s="232">
        <f>Weather_Site!B56+Weather_Site!C56</f>
        <v>0</v>
      </c>
      <c r="B46">
        <f>Weather_Site!D56</f>
        <v>0</v>
      </c>
      <c r="C46">
        <f>Weather_Site!E56</f>
        <v>0</v>
      </c>
      <c r="D46" s="2">
        <f>Weather_Site!M56</f>
        <v>0</v>
      </c>
      <c r="E46">
        <f>Weather_Site!G56</f>
        <v>0</v>
      </c>
      <c r="F46" s="452">
        <f>'Forest(McArthur)'!M53</f>
        <v>0</v>
      </c>
      <c r="G46">
        <f>Grass!$C$4</f>
        <v>85</v>
      </c>
      <c r="H46">
        <v>0</v>
      </c>
      <c r="I46">
        <v>6</v>
      </c>
      <c r="J46" s="278">
        <f t="shared" si="1"/>
        <v>0</v>
      </c>
    </row>
    <row r="47" spans="1:10" x14ac:dyDescent="0.35">
      <c r="A47" s="232">
        <f>Weather_Site!B57+Weather_Site!C57</f>
        <v>0</v>
      </c>
      <c r="B47">
        <f>Weather_Site!D57</f>
        <v>0</v>
      </c>
      <c r="C47">
        <f>Weather_Site!E57</f>
        <v>0</v>
      </c>
      <c r="D47" s="2">
        <f>Weather_Site!M57</f>
        <v>0</v>
      </c>
      <c r="E47">
        <f>Weather_Site!G57</f>
        <v>0</v>
      </c>
      <c r="F47" s="452">
        <f>'Forest(McArthur)'!M54</f>
        <v>0</v>
      </c>
      <c r="G47">
        <f>Grass!$C$4</f>
        <v>85</v>
      </c>
      <c r="H47">
        <v>0</v>
      </c>
      <c r="I47">
        <v>6</v>
      </c>
      <c r="J47" s="278">
        <f t="shared" si="1"/>
        <v>0</v>
      </c>
    </row>
    <row r="48" spans="1:10" x14ac:dyDescent="0.35">
      <c r="A48" s="232">
        <f>Weather_Site!B58+Weather_Site!C58</f>
        <v>0</v>
      </c>
      <c r="B48">
        <f>Weather_Site!D58</f>
        <v>0</v>
      </c>
      <c r="C48">
        <f>Weather_Site!E58</f>
        <v>0</v>
      </c>
      <c r="D48" s="2">
        <f>Weather_Site!M58</f>
        <v>0</v>
      </c>
      <c r="E48">
        <f>Weather_Site!G58</f>
        <v>0</v>
      </c>
      <c r="F48" s="452">
        <f>'Forest(McArthur)'!M55</f>
        <v>0</v>
      </c>
      <c r="G48">
        <f>Grass!$C$4</f>
        <v>85</v>
      </c>
      <c r="H48">
        <v>0</v>
      </c>
      <c r="I48">
        <v>6</v>
      </c>
      <c r="J48" s="278">
        <f t="shared" si="1"/>
        <v>0</v>
      </c>
    </row>
    <row r="49" spans="1:10" x14ac:dyDescent="0.35">
      <c r="A49" s="232">
        <f>Weather_Site!B59+Weather_Site!C59</f>
        <v>0</v>
      </c>
      <c r="B49">
        <f>Weather_Site!D59</f>
        <v>0</v>
      </c>
      <c r="C49">
        <f>Weather_Site!E59</f>
        <v>0</v>
      </c>
      <c r="D49" s="2">
        <f>Weather_Site!M59</f>
        <v>0</v>
      </c>
      <c r="E49">
        <f>Weather_Site!G59</f>
        <v>0</v>
      </c>
      <c r="F49" s="452">
        <f>'Forest(McArthur)'!M56</f>
        <v>0</v>
      </c>
      <c r="G49">
        <f>Grass!$C$4</f>
        <v>85</v>
      </c>
      <c r="H49">
        <v>0</v>
      </c>
      <c r="I49">
        <v>6</v>
      </c>
      <c r="J49" s="278">
        <f t="shared" si="1"/>
        <v>0</v>
      </c>
    </row>
    <row r="50" spans="1:10" x14ac:dyDescent="0.35">
      <c r="A50" s="232">
        <f>Weather_Site!B60+Weather_Site!C60</f>
        <v>0</v>
      </c>
      <c r="B50">
        <f>Weather_Site!D60</f>
        <v>0</v>
      </c>
      <c r="C50">
        <f>Weather_Site!E60</f>
        <v>0</v>
      </c>
      <c r="D50" s="2">
        <f>Weather_Site!M60</f>
        <v>0</v>
      </c>
      <c r="E50">
        <f>Weather_Site!G60</f>
        <v>0</v>
      </c>
      <c r="F50" s="452">
        <f>'Forest(McArthur)'!M57</f>
        <v>0</v>
      </c>
      <c r="G50">
        <f>Grass!$C$4</f>
        <v>85</v>
      </c>
      <c r="H50">
        <v>0</v>
      </c>
      <c r="I50">
        <v>6</v>
      </c>
      <c r="J50" s="278">
        <f t="shared" si="1"/>
        <v>0</v>
      </c>
    </row>
    <row r="51" spans="1:10" x14ac:dyDescent="0.35">
      <c r="A51" s="232">
        <f>Weather_Site!B61+Weather_Site!C61</f>
        <v>0</v>
      </c>
      <c r="B51">
        <f>Weather_Site!D61</f>
        <v>0</v>
      </c>
      <c r="C51">
        <f>Weather_Site!E61</f>
        <v>0</v>
      </c>
      <c r="D51" s="2">
        <f>Weather_Site!M61</f>
        <v>0</v>
      </c>
      <c r="E51">
        <f>Weather_Site!G61</f>
        <v>0</v>
      </c>
      <c r="F51" s="452">
        <f>'Forest(McArthur)'!M58</f>
        <v>0</v>
      </c>
      <c r="G51">
        <f>Grass!$C$4</f>
        <v>85</v>
      </c>
      <c r="H51">
        <v>0</v>
      </c>
      <c r="I51">
        <v>6</v>
      </c>
      <c r="J51" s="278">
        <f t="shared" si="1"/>
        <v>0</v>
      </c>
    </row>
    <row r="52" spans="1:10" x14ac:dyDescent="0.35">
      <c r="A52" s="232">
        <f>Weather_Site!B62+Weather_Site!C62</f>
        <v>0</v>
      </c>
      <c r="B52">
        <f>Weather_Site!D62</f>
        <v>0</v>
      </c>
      <c r="C52">
        <f>Weather_Site!E62</f>
        <v>0</v>
      </c>
      <c r="D52" s="2">
        <f>Weather_Site!M62</f>
        <v>0</v>
      </c>
      <c r="E52">
        <f>Weather_Site!G62</f>
        <v>0</v>
      </c>
      <c r="F52" s="452">
        <f>'Forest(McArthur)'!M59</f>
        <v>0</v>
      </c>
      <c r="G52">
        <f>Grass!$C$4</f>
        <v>85</v>
      </c>
      <c r="H52">
        <v>0</v>
      </c>
      <c r="I52">
        <v>6</v>
      </c>
      <c r="J52" s="278">
        <f t="shared" si="1"/>
        <v>0</v>
      </c>
    </row>
    <row r="53" spans="1:10" x14ac:dyDescent="0.35">
      <c r="A53" s="232">
        <f>Weather_Site!B63+Weather_Site!C63</f>
        <v>0</v>
      </c>
      <c r="B53">
        <f>Weather_Site!D63</f>
        <v>0</v>
      </c>
      <c r="C53">
        <f>Weather_Site!E63</f>
        <v>0</v>
      </c>
      <c r="D53" s="2">
        <f>Weather_Site!M63</f>
        <v>0</v>
      </c>
      <c r="E53">
        <f>Weather_Site!G63</f>
        <v>0</v>
      </c>
      <c r="F53" s="452">
        <f>'Forest(McArthur)'!M60</f>
        <v>0</v>
      </c>
      <c r="G53">
        <f>Grass!$C$4</f>
        <v>85</v>
      </c>
      <c r="H53">
        <v>0</v>
      </c>
      <c r="I53">
        <v>6</v>
      </c>
      <c r="J53" s="278">
        <f t="shared" si="1"/>
        <v>0</v>
      </c>
    </row>
    <row r="54" spans="1:10" x14ac:dyDescent="0.35">
      <c r="A54" s="232">
        <f>Weather_Site!B64+Weather_Site!C64</f>
        <v>0</v>
      </c>
      <c r="B54">
        <f>Weather_Site!D64</f>
        <v>0</v>
      </c>
      <c r="C54">
        <f>Weather_Site!E64</f>
        <v>0</v>
      </c>
      <c r="D54" s="2">
        <f>Weather_Site!M64</f>
        <v>0</v>
      </c>
      <c r="E54">
        <f>Weather_Site!G64</f>
        <v>0</v>
      </c>
      <c r="F54" s="452">
        <f>'Forest(McArthur)'!M61</f>
        <v>0</v>
      </c>
      <c r="G54">
        <f>Grass!$C$4</f>
        <v>85</v>
      </c>
      <c r="H54">
        <v>0</v>
      </c>
      <c r="I54">
        <v>6</v>
      </c>
      <c r="J54" s="278">
        <f t="shared" si="1"/>
        <v>0</v>
      </c>
    </row>
    <row r="55" spans="1:10" x14ac:dyDescent="0.35">
      <c r="A55" s="232">
        <f>Weather_Site!B65+Weather_Site!C65</f>
        <v>0</v>
      </c>
      <c r="B55">
        <f>Weather_Site!D65</f>
        <v>0</v>
      </c>
      <c r="C55">
        <f>Weather_Site!E65</f>
        <v>0</v>
      </c>
      <c r="D55" s="2">
        <f>Weather_Site!M65</f>
        <v>0</v>
      </c>
      <c r="E55">
        <f>Weather_Site!G65</f>
        <v>0</v>
      </c>
      <c r="F55" s="452">
        <f>'Forest(McArthur)'!M62</f>
        <v>0</v>
      </c>
      <c r="G55">
        <f>Grass!$C$4</f>
        <v>85</v>
      </c>
      <c r="H55">
        <v>0</v>
      </c>
      <c r="I55">
        <v>6</v>
      </c>
      <c r="J55" s="278">
        <f t="shared" si="1"/>
        <v>0</v>
      </c>
    </row>
    <row r="56" spans="1:10" x14ac:dyDescent="0.35">
      <c r="A56" s="232">
        <f>Weather_Site!B66+Weather_Site!C66</f>
        <v>0</v>
      </c>
      <c r="B56">
        <f>Weather_Site!D66</f>
        <v>0</v>
      </c>
      <c r="C56">
        <f>Weather_Site!E66</f>
        <v>0</v>
      </c>
      <c r="D56" s="2">
        <f>Weather_Site!M66</f>
        <v>0</v>
      </c>
      <c r="E56">
        <f>Weather_Site!G66</f>
        <v>0</v>
      </c>
      <c r="F56" s="452">
        <f>'Forest(McArthur)'!M63</f>
        <v>0</v>
      </c>
      <c r="G56">
        <f>Grass!$C$4</f>
        <v>85</v>
      </c>
      <c r="H56">
        <v>0</v>
      </c>
      <c r="I56">
        <v>6</v>
      </c>
      <c r="J56" s="278">
        <f t="shared" si="1"/>
        <v>0</v>
      </c>
    </row>
    <row r="57" spans="1:10" x14ac:dyDescent="0.35">
      <c r="A57" s="232">
        <f>Weather_Site!B67+Weather_Site!C67</f>
        <v>0</v>
      </c>
      <c r="B57">
        <f>Weather_Site!D67</f>
        <v>0</v>
      </c>
      <c r="C57">
        <f>Weather_Site!E67</f>
        <v>0</v>
      </c>
      <c r="D57" s="2">
        <f>Weather_Site!M67</f>
        <v>0</v>
      </c>
      <c r="E57">
        <f>Weather_Site!G67</f>
        <v>0</v>
      </c>
      <c r="F57" s="452">
        <f>'Forest(McArthur)'!M64</f>
        <v>0</v>
      </c>
      <c r="G57">
        <f>Grass!$C$4</f>
        <v>85</v>
      </c>
      <c r="H57">
        <v>0</v>
      </c>
      <c r="I57">
        <v>6</v>
      </c>
      <c r="J57" s="278">
        <f t="shared" si="1"/>
        <v>0</v>
      </c>
    </row>
    <row r="58" spans="1:10" x14ac:dyDescent="0.35">
      <c r="A58" s="232">
        <f>Weather_Site!B68+Weather_Site!C68</f>
        <v>0</v>
      </c>
      <c r="B58">
        <f>Weather_Site!D68</f>
        <v>0</v>
      </c>
      <c r="C58">
        <f>Weather_Site!E68</f>
        <v>0</v>
      </c>
      <c r="D58" s="2">
        <f>Weather_Site!M68</f>
        <v>0</v>
      </c>
      <c r="E58">
        <f>Weather_Site!G68</f>
        <v>0</v>
      </c>
      <c r="F58" s="452">
        <f>'Forest(McArthur)'!M65</f>
        <v>0</v>
      </c>
      <c r="G58">
        <f>Grass!$C$4</f>
        <v>85</v>
      </c>
      <c r="H58">
        <v>0</v>
      </c>
      <c r="I58">
        <v>6</v>
      </c>
      <c r="J58" s="278">
        <f t="shared" si="1"/>
        <v>0</v>
      </c>
    </row>
    <row r="59" spans="1:10" x14ac:dyDescent="0.35">
      <c r="A59" s="232">
        <f>Weather_Site!B69+Weather_Site!C69</f>
        <v>0</v>
      </c>
      <c r="B59">
        <f>Weather_Site!D69</f>
        <v>0</v>
      </c>
      <c r="C59">
        <f>Weather_Site!E69</f>
        <v>0</v>
      </c>
      <c r="D59" s="2">
        <f>Weather_Site!M69</f>
        <v>0</v>
      </c>
      <c r="E59">
        <f>Weather_Site!G69</f>
        <v>0</v>
      </c>
      <c r="F59" s="452">
        <f>'Forest(McArthur)'!M66</f>
        <v>0</v>
      </c>
      <c r="G59">
        <f>Grass!$C$4</f>
        <v>85</v>
      </c>
      <c r="H59">
        <v>0</v>
      </c>
      <c r="I59">
        <v>6</v>
      </c>
      <c r="J59" s="278">
        <f t="shared" si="1"/>
        <v>0</v>
      </c>
    </row>
    <row r="60" spans="1:10" x14ac:dyDescent="0.35">
      <c r="A60" s="232">
        <f>Weather_Site!B70+Weather_Site!C70</f>
        <v>0</v>
      </c>
      <c r="B60">
        <f>Weather_Site!D70</f>
        <v>0</v>
      </c>
      <c r="C60">
        <f>Weather_Site!E70</f>
        <v>0</v>
      </c>
      <c r="D60" s="2">
        <f>Weather_Site!M70</f>
        <v>0</v>
      </c>
      <c r="E60">
        <f>Weather_Site!G70</f>
        <v>0</v>
      </c>
      <c r="F60" s="452">
        <f>'Forest(McArthur)'!M67</f>
        <v>0</v>
      </c>
      <c r="G60">
        <f>Grass!$C$4</f>
        <v>85</v>
      </c>
      <c r="H60">
        <v>0</v>
      </c>
      <c r="I60">
        <v>6</v>
      </c>
      <c r="J60" s="278">
        <f t="shared" si="1"/>
        <v>0</v>
      </c>
    </row>
    <row r="61" spans="1:10" x14ac:dyDescent="0.35">
      <c r="A61" s="232">
        <f>Weather_Site!B71+Weather_Site!C71</f>
        <v>0</v>
      </c>
      <c r="B61">
        <f>Weather_Site!D71</f>
        <v>0</v>
      </c>
      <c r="C61">
        <f>Weather_Site!E71</f>
        <v>0</v>
      </c>
      <c r="D61" s="2">
        <f>Weather_Site!M71</f>
        <v>0</v>
      </c>
      <c r="E61">
        <f>Weather_Site!G71</f>
        <v>0</v>
      </c>
      <c r="F61" s="452">
        <f>'Forest(McArthur)'!M68</f>
        <v>0</v>
      </c>
      <c r="G61">
        <f>Grass!$C$4</f>
        <v>85</v>
      </c>
      <c r="H61">
        <v>0</v>
      </c>
      <c r="I61">
        <v>6</v>
      </c>
      <c r="J61" s="278">
        <f t="shared" si="1"/>
        <v>0</v>
      </c>
    </row>
    <row r="62" spans="1:10" x14ac:dyDescent="0.35">
      <c r="A62" s="232">
        <f>Weather_Site!B72+Weather_Site!C72</f>
        <v>0</v>
      </c>
      <c r="B62">
        <f>Weather_Site!D72</f>
        <v>0</v>
      </c>
      <c r="C62">
        <f>Weather_Site!E72</f>
        <v>0</v>
      </c>
      <c r="D62" s="2">
        <f>Weather_Site!M72</f>
        <v>0</v>
      </c>
      <c r="E62">
        <f>Weather_Site!G72</f>
        <v>0</v>
      </c>
      <c r="F62" s="452">
        <f>'Forest(McArthur)'!M69</f>
        <v>0</v>
      </c>
      <c r="G62">
        <f>Grass!$C$4</f>
        <v>85</v>
      </c>
      <c r="H62">
        <v>0</v>
      </c>
      <c r="I62">
        <v>6</v>
      </c>
      <c r="J62" s="278">
        <f t="shared" si="1"/>
        <v>0</v>
      </c>
    </row>
    <row r="63" spans="1:10" x14ac:dyDescent="0.35">
      <c r="A63" s="232">
        <f>Weather_Site!B73+Weather_Site!C73</f>
        <v>0</v>
      </c>
      <c r="B63">
        <f>Weather_Site!D73</f>
        <v>0</v>
      </c>
      <c r="C63">
        <f>Weather_Site!E73</f>
        <v>0</v>
      </c>
      <c r="D63" s="2">
        <f>Weather_Site!M73</f>
        <v>0</v>
      </c>
      <c r="E63">
        <f>Weather_Site!G73</f>
        <v>0</v>
      </c>
      <c r="F63" s="452">
        <f>'Forest(McArthur)'!M70</f>
        <v>0</v>
      </c>
      <c r="G63">
        <f>Grass!$C$4</f>
        <v>85</v>
      </c>
      <c r="H63">
        <v>0</v>
      </c>
      <c r="I63">
        <v>6</v>
      </c>
      <c r="J63" s="278">
        <f t="shared" si="1"/>
        <v>0</v>
      </c>
    </row>
    <row r="64" spans="1:10" x14ac:dyDescent="0.35">
      <c r="A64" s="232">
        <f>Weather_Site!B74+Weather_Site!C74</f>
        <v>0</v>
      </c>
      <c r="B64">
        <f>Weather_Site!D74</f>
        <v>0</v>
      </c>
      <c r="C64">
        <f>Weather_Site!E74</f>
        <v>0</v>
      </c>
      <c r="D64" s="2">
        <f>Weather_Site!M74</f>
        <v>0</v>
      </c>
      <c r="E64">
        <f>Weather_Site!G74</f>
        <v>0</v>
      </c>
      <c r="F64" s="452">
        <f>'Forest(McArthur)'!M71</f>
        <v>0</v>
      </c>
      <c r="G64">
        <f>Grass!$C$4</f>
        <v>85</v>
      </c>
      <c r="H64">
        <v>0</v>
      </c>
      <c r="I64">
        <v>6</v>
      </c>
      <c r="J64" s="278">
        <f t="shared" si="1"/>
        <v>0</v>
      </c>
    </row>
    <row r="65" spans="1:10" x14ac:dyDescent="0.35">
      <c r="A65" s="232">
        <f>Weather_Site!B75+Weather_Site!C75</f>
        <v>0</v>
      </c>
      <c r="B65">
        <f>Weather_Site!D75</f>
        <v>0</v>
      </c>
      <c r="C65">
        <f>Weather_Site!E75</f>
        <v>0</v>
      </c>
      <c r="D65" s="2">
        <f>Weather_Site!M75</f>
        <v>0</v>
      </c>
      <c r="E65">
        <f>Weather_Site!G75</f>
        <v>0</v>
      </c>
      <c r="F65" s="452">
        <f>'Forest(McArthur)'!M72</f>
        <v>0</v>
      </c>
      <c r="G65">
        <f>Grass!$C$4</f>
        <v>85</v>
      </c>
      <c r="H65">
        <v>0</v>
      </c>
      <c r="I65">
        <v>6</v>
      </c>
      <c r="J65" s="278">
        <f t="shared" si="1"/>
        <v>0</v>
      </c>
    </row>
    <row r="66" spans="1:10" x14ac:dyDescent="0.35">
      <c r="A66" s="232">
        <f>Weather_Site!B76+Weather_Site!C76</f>
        <v>0</v>
      </c>
      <c r="B66">
        <f>Weather_Site!D76</f>
        <v>0</v>
      </c>
      <c r="C66">
        <f>Weather_Site!E76</f>
        <v>0</v>
      </c>
      <c r="D66" s="2">
        <f>Weather_Site!M76</f>
        <v>0</v>
      </c>
      <c r="E66">
        <f>Weather_Site!G76</f>
        <v>0</v>
      </c>
      <c r="F66" s="452">
        <f>'Forest(McArthur)'!M73</f>
        <v>0</v>
      </c>
      <c r="G66">
        <f>Grass!$C$4</f>
        <v>85</v>
      </c>
      <c r="H66">
        <v>0</v>
      </c>
      <c r="I66">
        <v>6</v>
      </c>
      <c r="J66" s="278">
        <f t="shared" ref="J66:J97" si="2">E66*1.5</f>
        <v>0</v>
      </c>
    </row>
    <row r="67" spans="1:10" x14ac:dyDescent="0.35">
      <c r="A67" s="232">
        <f>Weather_Site!B77+Weather_Site!C77</f>
        <v>0</v>
      </c>
      <c r="B67">
        <f>Weather_Site!D77</f>
        <v>0</v>
      </c>
      <c r="C67">
        <f>Weather_Site!E77</f>
        <v>0</v>
      </c>
      <c r="D67" s="2">
        <f>Weather_Site!M77</f>
        <v>0</v>
      </c>
      <c r="E67">
        <f>Weather_Site!G77</f>
        <v>0</v>
      </c>
      <c r="F67" s="452">
        <f>'Forest(McArthur)'!M74</f>
        <v>0</v>
      </c>
      <c r="G67">
        <f>Grass!$C$4</f>
        <v>85</v>
      </c>
      <c r="H67">
        <v>0</v>
      </c>
      <c r="I67">
        <v>6</v>
      </c>
      <c r="J67" s="278">
        <f t="shared" si="2"/>
        <v>0</v>
      </c>
    </row>
    <row r="68" spans="1:10" x14ac:dyDescent="0.35">
      <c r="A68" s="232">
        <f>Weather_Site!B78+Weather_Site!C78</f>
        <v>0</v>
      </c>
      <c r="B68">
        <f>Weather_Site!D78</f>
        <v>0</v>
      </c>
      <c r="C68">
        <f>Weather_Site!E78</f>
        <v>0</v>
      </c>
      <c r="D68" s="2">
        <f>Weather_Site!M78</f>
        <v>0</v>
      </c>
      <c r="E68">
        <f>Weather_Site!G78</f>
        <v>0</v>
      </c>
      <c r="F68" s="452">
        <f>'Forest(McArthur)'!M75</f>
        <v>0</v>
      </c>
      <c r="G68">
        <f>Grass!$C$4</f>
        <v>85</v>
      </c>
      <c r="H68">
        <v>0</v>
      </c>
      <c r="I68">
        <v>6</v>
      </c>
      <c r="J68" s="278">
        <f t="shared" si="2"/>
        <v>0</v>
      </c>
    </row>
    <row r="69" spans="1:10" x14ac:dyDescent="0.35">
      <c r="A69" s="232">
        <f>Weather_Site!B79+Weather_Site!C79</f>
        <v>0</v>
      </c>
      <c r="B69">
        <f>Weather_Site!D79</f>
        <v>0</v>
      </c>
      <c r="C69">
        <f>Weather_Site!E79</f>
        <v>0</v>
      </c>
      <c r="D69" s="2">
        <f>Weather_Site!M79</f>
        <v>0</v>
      </c>
      <c r="E69">
        <f>Weather_Site!G79</f>
        <v>0</v>
      </c>
      <c r="F69" s="452">
        <f>'Forest(McArthur)'!M76</f>
        <v>0</v>
      </c>
      <c r="G69">
        <f>Grass!$C$4</f>
        <v>85</v>
      </c>
      <c r="H69">
        <v>0</v>
      </c>
      <c r="I69">
        <v>6</v>
      </c>
      <c r="J69" s="278">
        <f t="shared" si="2"/>
        <v>0</v>
      </c>
    </row>
    <row r="70" spans="1:10" x14ac:dyDescent="0.35">
      <c r="A70" s="232">
        <f>Weather_Site!B80+Weather_Site!C80</f>
        <v>0</v>
      </c>
      <c r="B70">
        <f>Weather_Site!D80</f>
        <v>0</v>
      </c>
      <c r="C70">
        <f>Weather_Site!E80</f>
        <v>0</v>
      </c>
      <c r="D70" s="2">
        <f>Weather_Site!M80</f>
        <v>0</v>
      </c>
      <c r="E70">
        <f>Weather_Site!G80</f>
        <v>0</v>
      </c>
      <c r="F70" s="452">
        <f>'Forest(McArthur)'!M77</f>
        <v>0</v>
      </c>
      <c r="G70">
        <f>Grass!$C$4</f>
        <v>85</v>
      </c>
      <c r="H70">
        <v>0</v>
      </c>
      <c r="I70">
        <v>6</v>
      </c>
      <c r="J70" s="278">
        <f t="shared" si="2"/>
        <v>0</v>
      </c>
    </row>
    <row r="71" spans="1:10" x14ac:dyDescent="0.35">
      <c r="A71" s="232">
        <f>Weather_Site!B81+Weather_Site!C81</f>
        <v>0</v>
      </c>
      <c r="B71">
        <f>Weather_Site!D81</f>
        <v>0</v>
      </c>
      <c r="C71">
        <f>Weather_Site!E81</f>
        <v>0</v>
      </c>
      <c r="D71" s="2">
        <f>Weather_Site!M81</f>
        <v>0</v>
      </c>
      <c r="E71">
        <f>Weather_Site!G81</f>
        <v>0</v>
      </c>
      <c r="F71" s="452">
        <f>'Forest(McArthur)'!M78</f>
        <v>0</v>
      </c>
      <c r="G71">
        <f>Grass!$C$4</f>
        <v>85</v>
      </c>
      <c r="H71">
        <v>0</v>
      </c>
      <c r="I71">
        <v>6</v>
      </c>
      <c r="J71" s="278">
        <f t="shared" si="2"/>
        <v>0</v>
      </c>
    </row>
    <row r="72" spans="1:10" x14ac:dyDescent="0.35">
      <c r="A72" s="232">
        <f>Weather_Site!B82+Weather_Site!C82</f>
        <v>0</v>
      </c>
      <c r="B72">
        <f>Weather_Site!D82</f>
        <v>0</v>
      </c>
      <c r="C72">
        <f>Weather_Site!E82</f>
        <v>0</v>
      </c>
      <c r="D72" s="2">
        <f>Weather_Site!M82</f>
        <v>0</v>
      </c>
      <c r="E72">
        <f>Weather_Site!G82</f>
        <v>0</v>
      </c>
      <c r="F72" s="452">
        <f>'Forest(McArthur)'!M79</f>
        <v>0</v>
      </c>
      <c r="G72">
        <f>Grass!$C$4</f>
        <v>85</v>
      </c>
      <c r="H72">
        <v>0</v>
      </c>
      <c r="I72">
        <v>6</v>
      </c>
      <c r="J72" s="278">
        <f t="shared" si="2"/>
        <v>0</v>
      </c>
    </row>
    <row r="73" spans="1:10" x14ac:dyDescent="0.35">
      <c r="A73" s="232">
        <f>Weather_Site!B83+Weather_Site!C83</f>
        <v>0</v>
      </c>
      <c r="B73">
        <f>Weather_Site!D83</f>
        <v>0</v>
      </c>
      <c r="C73">
        <f>Weather_Site!E83</f>
        <v>0</v>
      </c>
      <c r="D73" s="2">
        <f>Weather_Site!M83</f>
        <v>0</v>
      </c>
      <c r="E73">
        <f>Weather_Site!G83</f>
        <v>0</v>
      </c>
      <c r="F73" s="452">
        <f>'Forest(McArthur)'!M80</f>
        <v>0</v>
      </c>
      <c r="G73">
        <f>Grass!$C$4</f>
        <v>85</v>
      </c>
      <c r="H73">
        <v>0</v>
      </c>
      <c r="I73">
        <v>6</v>
      </c>
      <c r="J73" s="278">
        <f t="shared" si="2"/>
        <v>0</v>
      </c>
    </row>
    <row r="74" spans="1:10" x14ac:dyDescent="0.35">
      <c r="A74" s="232">
        <f>Weather_Site!B84+Weather_Site!C84</f>
        <v>0</v>
      </c>
      <c r="B74">
        <f>Weather_Site!D84</f>
        <v>0</v>
      </c>
      <c r="C74">
        <f>Weather_Site!E84</f>
        <v>0</v>
      </c>
      <c r="D74" s="2">
        <f>Weather_Site!M84</f>
        <v>0</v>
      </c>
      <c r="E74">
        <f>Weather_Site!G84</f>
        <v>0</v>
      </c>
      <c r="F74" s="452">
        <f>'Forest(McArthur)'!M81</f>
        <v>0</v>
      </c>
      <c r="G74">
        <f>Grass!$C$4</f>
        <v>85</v>
      </c>
      <c r="H74">
        <v>0</v>
      </c>
      <c r="I74">
        <v>6</v>
      </c>
      <c r="J74" s="278">
        <f t="shared" si="2"/>
        <v>0</v>
      </c>
    </row>
    <row r="75" spans="1:10" x14ac:dyDescent="0.35">
      <c r="A75" s="232">
        <f>Weather_Site!B85+Weather_Site!C85</f>
        <v>0</v>
      </c>
      <c r="B75">
        <f>Weather_Site!D85</f>
        <v>0</v>
      </c>
      <c r="C75">
        <f>Weather_Site!E85</f>
        <v>0</v>
      </c>
      <c r="D75" s="2">
        <f>Weather_Site!M85</f>
        <v>0</v>
      </c>
      <c r="E75">
        <f>Weather_Site!G85</f>
        <v>0</v>
      </c>
      <c r="F75" s="452">
        <f>'Forest(McArthur)'!M82</f>
        <v>0</v>
      </c>
      <c r="G75">
        <f>Grass!$C$4</f>
        <v>85</v>
      </c>
      <c r="H75">
        <v>0</v>
      </c>
      <c r="I75">
        <v>6</v>
      </c>
      <c r="J75" s="278">
        <f t="shared" si="2"/>
        <v>0</v>
      </c>
    </row>
    <row r="76" spans="1:10" x14ac:dyDescent="0.35">
      <c r="A76" s="232">
        <f>Weather_Site!B86+Weather_Site!C86</f>
        <v>0</v>
      </c>
      <c r="B76">
        <f>Weather_Site!D86</f>
        <v>0</v>
      </c>
      <c r="C76">
        <f>Weather_Site!E86</f>
        <v>0</v>
      </c>
      <c r="D76" s="2">
        <f>Weather_Site!M86</f>
        <v>0</v>
      </c>
      <c r="E76">
        <f>Weather_Site!G86</f>
        <v>0</v>
      </c>
      <c r="F76" s="452">
        <f>'Forest(McArthur)'!M83</f>
        <v>0</v>
      </c>
      <c r="G76">
        <f>Grass!$C$4</f>
        <v>85</v>
      </c>
      <c r="H76">
        <v>0</v>
      </c>
      <c r="I76">
        <v>6</v>
      </c>
      <c r="J76" s="278">
        <f t="shared" si="2"/>
        <v>0</v>
      </c>
    </row>
    <row r="77" spans="1:10" x14ac:dyDescent="0.35">
      <c r="A77" s="232">
        <f>Weather_Site!B87+Weather_Site!C87</f>
        <v>0</v>
      </c>
      <c r="B77">
        <f>Weather_Site!D87</f>
        <v>0</v>
      </c>
      <c r="C77">
        <f>Weather_Site!E87</f>
        <v>0</v>
      </c>
      <c r="D77" s="2">
        <f>Weather_Site!M87</f>
        <v>0</v>
      </c>
      <c r="E77">
        <f>Weather_Site!G87</f>
        <v>0</v>
      </c>
      <c r="F77" s="452">
        <f>'Forest(McArthur)'!M84</f>
        <v>0</v>
      </c>
      <c r="G77">
        <f>Grass!$C$4</f>
        <v>85</v>
      </c>
      <c r="H77">
        <v>0</v>
      </c>
      <c r="I77">
        <v>6</v>
      </c>
      <c r="J77" s="278">
        <f t="shared" si="2"/>
        <v>0</v>
      </c>
    </row>
    <row r="78" spans="1:10" x14ac:dyDescent="0.35">
      <c r="A78" s="232">
        <f>Weather_Site!B88+Weather_Site!C88</f>
        <v>0</v>
      </c>
      <c r="B78">
        <f>Weather_Site!D88</f>
        <v>0</v>
      </c>
      <c r="C78">
        <f>Weather_Site!E88</f>
        <v>0</v>
      </c>
      <c r="D78" s="2">
        <f>Weather_Site!M88</f>
        <v>0</v>
      </c>
      <c r="E78">
        <f>Weather_Site!G88</f>
        <v>0</v>
      </c>
      <c r="F78" s="452">
        <f>'Forest(McArthur)'!M85</f>
        <v>0</v>
      </c>
      <c r="G78">
        <f>Grass!$C$4</f>
        <v>85</v>
      </c>
      <c r="H78">
        <v>0</v>
      </c>
      <c r="I78">
        <v>6</v>
      </c>
      <c r="J78" s="278">
        <f t="shared" si="2"/>
        <v>0</v>
      </c>
    </row>
    <row r="79" spans="1:10" x14ac:dyDescent="0.35">
      <c r="A79" s="232">
        <f>Weather_Site!B89+Weather_Site!C89</f>
        <v>0</v>
      </c>
      <c r="B79">
        <f>Weather_Site!D89</f>
        <v>0</v>
      </c>
      <c r="C79">
        <f>Weather_Site!E89</f>
        <v>0</v>
      </c>
      <c r="D79" s="2">
        <f>Weather_Site!M89</f>
        <v>0</v>
      </c>
      <c r="E79">
        <f>Weather_Site!G89</f>
        <v>0</v>
      </c>
      <c r="F79" s="452">
        <f>'Forest(McArthur)'!M86</f>
        <v>0</v>
      </c>
      <c r="G79">
        <f>Grass!$C$4</f>
        <v>85</v>
      </c>
      <c r="H79">
        <v>0</v>
      </c>
      <c r="I79">
        <v>6</v>
      </c>
      <c r="J79" s="278">
        <f t="shared" si="2"/>
        <v>0</v>
      </c>
    </row>
    <row r="80" spans="1:10" x14ac:dyDescent="0.35">
      <c r="A80" s="232">
        <f>Weather_Site!B90+Weather_Site!C90</f>
        <v>0</v>
      </c>
      <c r="B80">
        <f>Weather_Site!D90</f>
        <v>0</v>
      </c>
      <c r="C80">
        <f>Weather_Site!E90</f>
        <v>0</v>
      </c>
      <c r="D80" s="2">
        <f>Weather_Site!M90</f>
        <v>0</v>
      </c>
      <c r="E80">
        <f>Weather_Site!G90</f>
        <v>0</v>
      </c>
      <c r="F80" s="452">
        <f>'Forest(McArthur)'!M87</f>
        <v>0</v>
      </c>
      <c r="G80">
        <f>Grass!$C$4</f>
        <v>85</v>
      </c>
      <c r="H80">
        <v>0</v>
      </c>
      <c r="I80">
        <v>6</v>
      </c>
      <c r="J80" s="278">
        <f t="shared" si="2"/>
        <v>0</v>
      </c>
    </row>
    <row r="81" spans="1:10" x14ac:dyDescent="0.35">
      <c r="A81" s="232">
        <f>Weather_Site!B91+Weather_Site!C91</f>
        <v>0</v>
      </c>
      <c r="B81">
        <f>Weather_Site!D91</f>
        <v>0</v>
      </c>
      <c r="C81">
        <f>Weather_Site!E91</f>
        <v>0</v>
      </c>
      <c r="D81" s="2">
        <f>Weather_Site!M91</f>
        <v>0</v>
      </c>
      <c r="E81">
        <f>Weather_Site!G91</f>
        <v>0</v>
      </c>
      <c r="F81" s="452">
        <f>'Forest(McArthur)'!M88</f>
        <v>0</v>
      </c>
      <c r="G81">
        <f>Grass!$C$4</f>
        <v>85</v>
      </c>
      <c r="H81">
        <v>0</v>
      </c>
      <c r="I81">
        <v>6</v>
      </c>
      <c r="J81" s="278">
        <f t="shared" si="2"/>
        <v>0</v>
      </c>
    </row>
    <row r="82" spans="1:10" x14ac:dyDescent="0.35">
      <c r="A82" s="232">
        <f>Weather_Site!B92+Weather_Site!C92</f>
        <v>0</v>
      </c>
      <c r="B82">
        <f>Weather_Site!D92</f>
        <v>0</v>
      </c>
      <c r="C82">
        <f>Weather_Site!E92</f>
        <v>0</v>
      </c>
      <c r="D82" s="2">
        <f>Weather_Site!M92</f>
        <v>0</v>
      </c>
      <c r="E82">
        <f>Weather_Site!G92</f>
        <v>0</v>
      </c>
      <c r="F82" s="452">
        <f>'Forest(McArthur)'!M89</f>
        <v>0</v>
      </c>
      <c r="G82">
        <f>Grass!$C$4</f>
        <v>85</v>
      </c>
      <c r="H82">
        <v>0</v>
      </c>
      <c r="I82">
        <v>6</v>
      </c>
      <c r="J82" s="278">
        <f t="shared" si="2"/>
        <v>0</v>
      </c>
    </row>
    <row r="83" spans="1:10" x14ac:dyDescent="0.35">
      <c r="A83" s="232">
        <f>Weather_Site!B93+Weather_Site!C93</f>
        <v>0</v>
      </c>
      <c r="B83">
        <f>Weather_Site!D93</f>
        <v>0</v>
      </c>
      <c r="C83">
        <f>Weather_Site!E93</f>
        <v>0</v>
      </c>
      <c r="D83" s="2">
        <f>Weather_Site!M93</f>
        <v>0</v>
      </c>
      <c r="E83">
        <f>Weather_Site!G93</f>
        <v>0</v>
      </c>
      <c r="F83" s="452">
        <f>'Forest(McArthur)'!M90</f>
        <v>0</v>
      </c>
      <c r="G83">
        <f>Grass!$C$4</f>
        <v>85</v>
      </c>
      <c r="H83">
        <v>0</v>
      </c>
      <c r="I83">
        <v>6</v>
      </c>
      <c r="J83" s="278">
        <f t="shared" si="2"/>
        <v>0</v>
      </c>
    </row>
    <row r="84" spans="1:10" x14ac:dyDescent="0.35">
      <c r="A84" s="232">
        <f>Weather_Site!B94+Weather_Site!C94</f>
        <v>0</v>
      </c>
      <c r="B84">
        <f>Weather_Site!D94</f>
        <v>0</v>
      </c>
      <c r="C84">
        <f>Weather_Site!E94</f>
        <v>0</v>
      </c>
      <c r="D84" s="2">
        <f>Weather_Site!M94</f>
        <v>0</v>
      </c>
      <c r="E84">
        <f>Weather_Site!G94</f>
        <v>0</v>
      </c>
      <c r="F84" s="452">
        <f>'Forest(McArthur)'!M91</f>
        <v>0</v>
      </c>
      <c r="G84">
        <f>Grass!$C$4</f>
        <v>85</v>
      </c>
      <c r="H84">
        <v>0</v>
      </c>
      <c r="I84">
        <v>6</v>
      </c>
      <c r="J84" s="278">
        <f t="shared" si="2"/>
        <v>0</v>
      </c>
    </row>
    <row r="85" spans="1:10" x14ac:dyDescent="0.35">
      <c r="A85" s="232">
        <f>Weather_Site!B95+Weather_Site!C95</f>
        <v>0</v>
      </c>
      <c r="B85">
        <f>Weather_Site!D95</f>
        <v>0</v>
      </c>
      <c r="C85">
        <f>Weather_Site!E95</f>
        <v>0</v>
      </c>
      <c r="D85" s="2">
        <f>Weather_Site!M95</f>
        <v>0</v>
      </c>
      <c r="E85">
        <f>Weather_Site!G95</f>
        <v>0</v>
      </c>
      <c r="F85" s="452">
        <f>'Forest(McArthur)'!M92</f>
        <v>0</v>
      </c>
      <c r="G85">
        <f>Grass!$C$4</f>
        <v>85</v>
      </c>
      <c r="H85">
        <v>0</v>
      </c>
      <c r="I85">
        <v>6</v>
      </c>
      <c r="J85" s="278">
        <f t="shared" si="2"/>
        <v>0</v>
      </c>
    </row>
    <row r="86" spans="1:10" x14ac:dyDescent="0.35">
      <c r="A86" s="232">
        <f>Weather_Site!B96+Weather_Site!C96</f>
        <v>0</v>
      </c>
      <c r="B86">
        <f>Weather_Site!D96</f>
        <v>0</v>
      </c>
      <c r="C86">
        <f>Weather_Site!E96</f>
        <v>0</v>
      </c>
      <c r="D86" s="2">
        <f>Weather_Site!M96</f>
        <v>0</v>
      </c>
      <c r="E86">
        <f>Weather_Site!G96</f>
        <v>0</v>
      </c>
      <c r="F86" s="452">
        <f>'Forest(McArthur)'!M93</f>
        <v>0</v>
      </c>
      <c r="G86">
        <f>Grass!$C$4</f>
        <v>85</v>
      </c>
      <c r="H86">
        <v>0</v>
      </c>
      <c r="I86">
        <v>6</v>
      </c>
      <c r="J86" s="278">
        <f t="shared" si="2"/>
        <v>0</v>
      </c>
    </row>
    <row r="87" spans="1:10" x14ac:dyDescent="0.35">
      <c r="A87" s="232">
        <f>Weather_Site!B97+Weather_Site!C97</f>
        <v>0</v>
      </c>
      <c r="B87">
        <f>Weather_Site!D97</f>
        <v>0</v>
      </c>
      <c r="C87">
        <f>Weather_Site!E97</f>
        <v>0</v>
      </c>
      <c r="D87" s="2">
        <f>Weather_Site!M97</f>
        <v>0</v>
      </c>
      <c r="E87">
        <f>Weather_Site!G97</f>
        <v>0</v>
      </c>
      <c r="F87" s="452">
        <f>'Forest(McArthur)'!M94</f>
        <v>0</v>
      </c>
      <c r="G87">
        <f>Grass!$C$4</f>
        <v>85</v>
      </c>
      <c r="H87">
        <v>0</v>
      </c>
      <c r="I87">
        <v>6</v>
      </c>
      <c r="J87" s="278">
        <f t="shared" si="2"/>
        <v>0</v>
      </c>
    </row>
    <row r="88" spans="1:10" x14ac:dyDescent="0.35">
      <c r="A88" s="232">
        <f>Weather_Site!B98+Weather_Site!C98</f>
        <v>0</v>
      </c>
      <c r="B88">
        <f>Weather_Site!D98</f>
        <v>0</v>
      </c>
      <c r="C88">
        <f>Weather_Site!E98</f>
        <v>0</v>
      </c>
      <c r="D88" s="2">
        <f>Weather_Site!M98</f>
        <v>0</v>
      </c>
      <c r="E88">
        <f>Weather_Site!G98</f>
        <v>0</v>
      </c>
      <c r="F88" s="452">
        <f>'Forest(McArthur)'!M95</f>
        <v>0</v>
      </c>
      <c r="G88">
        <f>Grass!$C$4</f>
        <v>85</v>
      </c>
      <c r="H88">
        <v>0</v>
      </c>
      <c r="I88">
        <v>6</v>
      </c>
      <c r="J88" s="278">
        <f t="shared" si="2"/>
        <v>0</v>
      </c>
    </row>
    <row r="89" spans="1:10" x14ac:dyDescent="0.35">
      <c r="A89" s="232">
        <f>Weather_Site!B99+Weather_Site!C99</f>
        <v>0</v>
      </c>
      <c r="B89">
        <f>Weather_Site!D99</f>
        <v>0</v>
      </c>
      <c r="C89">
        <f>Weather_Site!E99</f>
        <v>0</v>
      </c>
      <c r="D89" s="2">
        <f>Weather_Site!M99</f>
        <v>0</v>
      </c>
      <c r="E89">
        <f>Weather_Site!G99</f>
        <v>0</v>
      </c>
      <c r="F89" s="452">
        <f>'Forest(McArthur)'!M96</f>
        <v>0</v>
      </c>
      <c r="G89">
        <f>Grass!$C$4</f>
        <v>85</v>
      </c>
      <c r="H89">
        <v>0</v>
      </c>
      <c r="I89">
        <v>6</v>
      </c>
      <c r="J89" s="278">
        <f t="shared" si="2"/>
        <v>0</v>
      </c>
    </row>
    <row r="90" spans="1:10" x14ac:dyDescent="0.35">
      <c r="A90" s="232">
        <f>Weather_Site!B100+Weather_Site!C100</f>
        <v>0</v>
      </c>
      <c r="B90">
        <f>Weather_Site!D100</f>
        <v>0</v>
      </c>
      <c r="C90">
        <f>Weather_Site!E100</f>
        <v>0</v>
      </c>
      <c r="D90" s="2">
        <f>Weather_Site!M100</f>
        <v>0</v>
      </c>
      <c r="E90">
        <f>Weather_Site!G100</f>
        <v>0</v>
      </c>
      <c r="F90" s="452">
        <f>'Forest(McArthur)'!M97</f>
        <v>0</v>
      </c>
      <c r="G90">
        <f>Grass!$C$4</f>
        <v>85</v>
      </c>
      <c r="H90">
        <v>0</v>
      </c>
      <c r="I90">
        <v>6</v>
      </c>
      <c r="J90" s="278">
        <f t="shared" si="2"/>
        <v>0</v>
      </c>
    </row>
    <row r="91" spans="1:10" x14ac:dyDescent="0.35">
      <c r="A91" s="232">
        <f>Weather_Site!B101+Weather_Site!C101</f>
        <v>0</v>
      </c>
      <c r="B91">
        <f>Weather_Site!D101</f>
        <v>0</v>
      </c>
      <c r="C91">
        <f>Weather_Site!E101</f>
        <v>0</v>
      </c>
      <c r="D91" s="2">
        <f>Weather_Site!M101</f>
        <v>0</v>
      </c>
      <c r="E91">
        <f>Weather_Site!G101</f>
        <v>0</v>
      </c>
      <c r="F91" s="452">
        <f>'Forest(McArthur)'!M98</f>
        <v>0</v>
      </c>
      <c r="G91">
        <f>Grass!$C$4</f>
        <v>85</v>
      </c>
      <c r="H91">
        <v>0</v>
      </c>
      <c r="I91">
        <v>6</v>
      </c>
      <c r="J91" s="278">
        <f t="shared" si="2"/>
        <v>0</v>
      </c>
    </row>
    <row r="92" spans="1:10" x14ac:dyDescent="0.35">
      <c r="A92" s="232">
        <f>Weather_Site!B102+Weather_Site!C102</f>
        <v>0</v>
      </c>
      <c r="B92">
        <f>Weather_Site!D102</f>
        <v>0</v>
      </c>
      <c r="C92">
        <f>Weather_Site!E102</f>
        <v>0</v>
      </c>
      <c r="D92" s="2">
        <f>Weather_Site!M102</f>
        <v>0</v>
      </c>
      <c r="E92">
        <f>Weather_Site!G102</f>
        <v>0</v>
      </c>
      <c r="F92" s="452">
        <f>'Forest(McArthur)'!M99</f>
        <v>0</v>
      </c>
      <c r="G92">
        <f>Grass!$C$4</f>
        <v>85</v>
      </c>
      <c r="H92">
        <v>0</v>
      </c>
      <c r="I92">
        <v>6</v>
      </c>
      <c r="J92" s="278">
        <f t="shared" si="2"/>
        <v>0</v>
      </c>
    </row>
    <row r="93" spans="1:10" x14ac:dyDescent="0.35">
      <c r="A93" s="232">
        <f>Weather_Site!B103+Weather_Site!C103</f>
        <v>0</v>
      </c>
      <c r="B93">
        <f>Weather_Site!D103</f>
        <v>0</v>
      </c>
      <c r="C93">
        <f>Weather_Site!E103</f>
        <v>0</v>
      </c>
      <c r="D93" s="2">
        <f>Weather_Site!M103</f>
        <v>0</v>
      </c>
      <c r="E93">
        <f>Weather_Site!G103</f>
        <v>0</v>
      </c>
      <c r="F93" s="452">
        <f>'Forest(McArthur)'!M100</f>
        <v>0</v>
      </c>
      <c r="G93">
        <f>Grass!$C$4</f>
        <v>85</v>
      </c>
      <c r="H93">
        <v>0</v>
      </c>
      <c r="I93">
        <v>6</v>
      </c>
      <c r="J93" s="278">
        <f t="shared" si="2"/>
        <v>0</v>
      </c>
    </row>
    <row r="94" spans="1:10" x14ac:dyDescent="0.35">
      <c r="A94" s="232">
        <f>Weather_Site!B104+Weather_Site!C104</f>
        <v>0</v>
      </c>
      <c r="B94">
        <f>Weather_Site!D104</f>
        <v>0</v>
      </c>
      <c r="C94">
        <f>Weather_Site!E104</f>
        <v>0</v>
      </c>
      <c r="D94" s="2">
        <f>Weather_Site!M104</f>
        <v>0</v>
      </c>
      <c r="E94">
        <f>Weather_Site!G104</f>
        <v>0</v>
      </c>
      <c r="F94" s="452">
        <f>'Forest(McArthur)'!M101</f>
        <v>0</v>
      </c>
      <c r="G94">
        <f>Grass!$C$4</f>
        <v>85</v>
      </c>
      <c r="H94">
        <v>0</v>
      </c>
      <c r="I94">
        <v>6</v>
      </c>
      <c r="J94" s="278">
        <f t="shared" si="2"/>
        <v>0</v>
      </c>
    </row>
    <row r="95" spans="1:10" x14ac:dyDescent="0.35">
      <c r="A95" s="232">
        <f>Weather_Site!B105+Weather_Site!C105</f>
        <v>0</v>
      </c>
      <c r="B95">
        <f>Weather_Site!D105</f>
        <v>0</v>
      </c>
      <c r="C95">
        <f>Weather_Site!E105</f>
        <v>0</v>
      </c>
      <c r="D95" s="2">
        <f>Weather_Site!M105</f>
        <v>0</v>
      </c>
      <c r="E95">
        <f>Weather_Site!G105</f>
        <v>0</v>
      </c>
      <c r="F95" s="452">
        <f>'Forest(McArthur)'!M102</f>
        <v>0</v>
      </c>
      <c r="G95">
        <f>Grass!$C$4</f>
        <v>85</v>
      </c>
      <c r="H95">
        <v>0</v>
      </c>
      <c r="I95">
        <v>6</v>
      </c>
      <c r="J95" s="278">
        <f t="shared" si="2"/>
        <v>0</v>
      </c>
    </row>
    <row r="96" spans="1:10" x14ac:dyDescent="0.35">
      <c r="A96" s="232">
        <f>Weather_Site!B106+Weather_Site!C106</f>
        <v>0</v>
      </c>
      <c r="B96">
        <f>Weather_Site!D106</f>
        <v>0</v>
      </c>
      <c r="C96">
        <f>Weather_Site!E106</f>
        <v>0</v>
      </c>
      <c r="D96" s="2">
        <f>Weather_Site!M106</f>
        <v>0</v>
      </c>
      <c r="E96">
        <f>Weather_Site!G106</f>
        <v>0</v>
      </c>
      <c r="F96" s="452">
        <f>'Forest(McArthur)'!M103</f>
        <v>0</v>
      </c>
      <c r="G96">
        <f>Grass!$C$4</f>
        <v>85</v>
      </c>
      <c r="H96">
        <v>0</v>
      </c>
      <c r="I96">
        <v>6</v>
      </c>
      <c r="J96" s="278">
        <f t="shared" si="2"/>
        <v>0</v>
      </c>
    </row>
    <row r="97" spans="1:10" x14ac:dyDescent="0.35">
      <c r="A97" s="232">
        <f>Weather_Site!B107+Weather_Site!C107</f>
        <v>0</v>
      </c>
      <c r="B97">
        <f>Weather_Site!D107</f>
        <v>0</v>
      </c>
      <c r="C97">
        <f>Weather_Site!E107</f>
        <v>0</v>
      </c>
      <c r="D97" s="2">
        <f>Weather_Site!M107</f>
        <v>0</v>
      </c>
      <c r="E97">
        <f>Weather_Site!G107</f>
        <v>0</v>
      </c>
      <c r="F97" s="452">
        <f>'Forest(McArthur)'!M104</f>
        <v>0</v>
      </c>
      <c r="G97">
        <f>Grass!$C$4</f>
        <v>85</v>
      </c>
      <c r="H97">
        <v>0</v>
      </c>
      <c r="I97">
        <v>6</v>
      </c>
      <c r="J97" s="278">
        <f t="shared" si="2"/>
        <v>0</v>
      </c>
    </row>
    <row r="98" spans="1:10" x14ac:dyDescent="0.35">
      <c r="A98" s="232">
        <f>Weather_Site!B108+Weather_Site!C108</f>
        <v>0</v>
      </c>
      <c r="B98">
        <f>Weather_Site!D108</f>
        <v>0</v>
      </c>
      <c r="C98">
        <f>Weather_Site!E108</f>
        <v>0</v>
      </c>
      <c r="D98" s="2">
        <f>Weather_Site!M108</f>
        <v>0</v>
      </c>
      <c r="E98">
        <f>Weather_Site!G108</f>
        <v>0</v>
      </c>
      <c r="F98" s="452">
        <f>'Forest(McArthur)'!M105</f>
        <v>0</v>
      </c>
      <c r="G98">
        <f>Grass!$C$4</f>
        <v>85</v>
      </c>
      <c r="H98">
        <v>0</v>
      </c>
      <c r="I98">
        <v>6</v>
      </c>
      <c r="J98" s="278">
        <f t="shared" ref="J98:J129" si="3">E98*1.5</f>
        <v>0</v>
      </c>
    </row>
    <row r="99" spans="1:10" x14ac:dyDescent="0.35">
      <c r="A99" s="232">
        <f>Weather_Site!B109+Weather_Site!C109</f>
        <v>0</v>
      </c>
      <c r="B99">
        <f>Weather_Site!D109</f>
        <v>0</v>
      </c>
      <c r="C99">
        <f>Weather_Site!E109</f>
        <v>0</v>
      </c>
      <c r="D99" s="2">
        <f>Weather_Site!M109</f>
        <v>0</v>
      </c>
      <c r="E99">
        <f>Weather_Site!G109</f>
        <v>0</v>
      </c>
      <c r="F99" s="452">
        <f>'Forest(McArthur)'!M106</f>
        <v>0</v>
      </c>
      <c r="G99">
        <f>Grass!$C$4</f>
        <v>85</v>
      </c>
      <c r="H99">
        <v>0</v>
      </c>
      <c r="I99">
        <v>6</v>
      </c>
      <c r="J99" s="278">
        <f t="shared" si="3"/>
        <v>0</v>
      </c>
    </row>
    <row r="100" spans="1:10" x14ac:dyDescent="0.35">
      <c r="A100" s="232">
        <f>Weather_Site!B110+Weather_Site!C110</f>
        <v>0</v>
      </c>
      <c r="B100">
        <f>Weather_Site!D110</f>
        <v>0</v>
      </c>
      <c r="C100">
        <f>Weather_Site!E110</f>
        <v>0</v>
      </c>
      <c r="D100" s="2">
        <f>Weather_Site!M110</f>
        <v>0</v>
      </c>
      <c r="E100">
        <f>Weather_Site!G110</f>
        <v>0</v>
      </c>
      <c r="F100" s="452">
        <f>'Forest(McArthur)'!M107</f>
        <v>0</v>
      </c>
      <c r="G100">
        <f>Grass!$C$4</f>
        <v>85</v>
      </c>
      <c r="H100">
        <v>0</v>
      </c>
      <c r="I100">
        <v>6</v>
      </c>
      <c r="J100" s="278">
        <f t="shared" si="3"/>
        <v>0</v>
      </c>
    </row>
    <row r="101" spans="1:10" x14ac:dyDescent="0.35">
      <c r="A101" s="232">
        <f>Weather_Site!B111+Weather_Site!C111</f>
        <v>0</v>
      </c>
      <c r="B101">
        <f>Weather_Site!D111</f>
        <v>0</v>
      </c>
      <c r="C101">
        <f>Weather_Site!E111</f>
        <v>0</v>
      </c>
      <c r="D101" s="2">
        <f>Weather_Site!M111</f>
        <v>0</v>
      </c>
      <c r="E101">
        <f>Weather_Site!G111</f>
        <v>0</v>
      </c>
      <c r="F101" s="452">
        <f>'Forest(McArthur)'!M108</f>
        <v>0</v>
      </c>
      <c r="G101">
        <f>Grass!$C$4</f>
        <v>85</v>
      </c>
      <c r="H101">
        <v>0</v>
      </c>
      <c r="I101">
        <v>6</v>
      </c>
      <c r="J101" s="278">
        <f t="shared" si="3"/>
        <v>0</v>
      </c>
    </row>
    <row r="102" spans="1:10" x14ac:dyDescent="0.35">
      <c r="A102" s="232">
        <f>Weather_Site!B112+Weather_Site!C112</f>
        <v>0</v>
      </c>
      <c r="B102">
        <f>Weather_Site!D112</f>
        <v>0</v>
      </c>
      <c r="C102">
        <f>Weather_Site!E112</f>
        <v>0</v>
      </c>
      <c r="D102" s="2">
        <f>Weather_Site!M112</f>
        <v>0</v>
      </c>
      <c r="E102">
        <f>Weather_Site!G112</f>
        <v>0</v>
      </c>
      <c r="F102" s="452">
        <f>'Forest(McArthur)'!M109</f>
        <v>0</v>
      </c>
      <c r="G102">
        <f>Grass!$C$4</f>
        <v>85</v>
      </c>
      <c r="H102">
        <v>0</v>
      </c>
      <c r="I102">
        <v>6</v>
      </c>
      <c r="J102" s="278">
        <f t="shared" si="3"/>
        <v>0</v>
      </c>
    </row>
    <row r="103" spans="1:10" x14ac:dyDescent="0.35">
      <c r="A103" s="232">
        <f>Weather_Site!B113+Weather_Site!C113</f>
        <v>0</v>
      </c>
      <c r="B103">
        <f>Weather_Site!D113</f>
        <v>0</v>
      </c>
      <c r="C103">
        <f>Weather_Site!E113</f>
        <v>0</v>
      </c>
      <c r="D103" s="2">
        <f>Weather_Site!M113</f>
        <v>0</v>
      </c>
      <c r="E103">
        <f>Weather_Site!G113</f>
        <v>0</v>
      </c>
      <c r="F103" s="452">
        <f>'Forest(McArthur)'!M110</f>
        <v>0</v>
      </c>
      <c r="G103">
        <f>Grass!$C$4</f>
        <v>85</v>
      </c>
      <c r="H103">
        <v>0</v>
      </c>
      <c r="I103">
        <v>6</v>
      </c>
      <c r="J103" s="278">
        <f t="shared" si="3"/>
        <v>0</v>
      </c>
    </row>
    <row r="104" spans="1:10" x14ac:dyDescent="0.35">
      <c r="A104" s="232">
        <f>Weather_Site!B114+Weather_Site!C114</f>
        <v>0</v>
      </c>
      <c r="B104">
        <f>Weather_Site!D114</f>
        <v>0</v>
      </c>
      <c r="C104">
        <f>Weather_Site!E114</f>
        <v>0</v>
      </c>
      <c r="D104" s="2">
        <f>Weather_Site!M114</f>
        <v>0</v>
      </c>
      <c r="E104">
        <f>Weather_Site!G114</f>
        <v>0</v>
      </c>
      <c r="F104" s="452">
        <f>'Forest(McArthur)'!M111</f>
        <v>0</v>
      </c>
      <c r="G104">
        <f>Grass!$C$4</f>
        <v>85</v>
      </c>
      <c r="H104">
        <v>0</v>
      </c>
      <c r="I104">
        <v>6</v>
      </c>
      <c r="J104" s="278">
        <f t="shared" si="3"/>
        <v>0</v>
      </c>
    </row>
    <row r="105" spans="1:10" x14ac:dyDescent="0.35">
      <c r="A105" s="232">
        <f>Weather_Site!B115+Weather_Site!C115</f>
        <v>0</v>
      </c>
      <c r="B105">
        <f>Weather_Site!D115</f>
        <v>0</v>
      </c>
      <c r="C105">
        <f>Weather_Site!E115</f>
        <v>0</v>
      </c>
      <c r="D105" s="2">
        <f>Weather_Site!M115</f>
        <v>0</v>
      </c>
      <c r="E105">
        <f>Weather_Site!G115</f>
        <v>0</v>
      </c>
      <c r="F105" s="452">
        <f>'Forest(McArthur)'!M112</f>
        <v>0</v>
      </c>
      <c r="G105">
        <f>Grass!$C$4</f>
        <v>85</v>
      </c>
      <c r="H105">
        <v>0</v>
      </c>
      <c r="I105">
        <v>6</v>
      </c>
      <c r="J105" s="278">
        <f t="shared" si="3"/>
        <v>0</v>
      </c>
    </row>
    <row r="106" spans="1:10" x14ac:dyDescent="0.35">
      <c r="A106" s="232">
        <f>Weather_Site!B116+Weather_Site!C116</f>
        <v>0</v>
      </c>
      <c r="B106">
        <f>Weather_Site!D116</f>
        <v>0</v>
      </c>
      <c r="C106">
        <f>Weather_Site!E116</f>
        <v>0</v>
      </c>
      <c r="D106" s="2">
        <f>Weather_Site!M116</f>
        <v>0</v>
      </c>
      <c r="E106">
        <f>Weather_Site!G116</f>
        <v>0</v>
      </c>
      <c r="F106" s="452">
        <f>'Forest(McArthur)'!M113</f>
        <v>0</v>
      </c>
      <c r="G106">
        <f>Grass!$C$4</f>
        <v>85</v>
      </c>
      <c r="H106">
        <v>0</v>
      </c>
      <c r="I106">
        <v>6</v>
      </c>
      <c r="J106" s="278">
        <f t="shared" si="3"/>
        <v>0</v>
      </c>
    </row>
    <row r="107" spans="1:10" x14ac:dyDescent="0.35">
      <c r="A107" s="232">
        <f>Weather_Site!B117+Weather_Site!C117</f>
        <v>0</v>
      </c>
      <c r="B107">
        <f>Weather_Site!D117</f>
        <v>0</v>
      </c>
      <c r="C107">
        <f>Weather_Site!E117</f>
        <v>0</v>
      </c>
      <c r="D107" s="2">
        <f>Weather_Site!M117</f>
        <v>0</v>
      </c>
      <c r="E107">
        <f>Weather_Site!G117</f>
        <v>0</v>
      </c>
      <c r="F107" s="452">
        <f>'Forest(McArthur)'!M114</f>
        <v>0</v>
      </c>
      <c r="G107">
        <f>Grass!$C$4</f>
        <v>85</v>
      </c>
      <c r="H107">
        <v>0</v>
      </c>
      <c r="I107">
        <v>6</v>
      </c>
      <c r="J107" s="278">
        <f t="shared" si="3"/>
        <v>0</v>
      </c>
    </row>
    <row r="108" spans="1:10" x14ac:dyDescent="0.35">
      <c r="A108" s="232">
        <f>Weather_Site!B118+Weather_Site!C118</f>
        <v>0</v>
      </c>
      <c r="B108">
        <f>Weather_Site!D118</f>
        <v>0</v>
      </c>
      <c r="C108">
        <f>Weather_Site!E118</f>
        <v>0</v>
      </c>
      <c r="D108" s="2">
        <f>Weather_Site!M118</f>
        <v>0</v>
      </c>
      <c r="E108">
        <f>Weather_Site!G118</f>
        <v>0</v>
      </c>
      <c r="F108" s="452">
        <f>'Forest(McArthur)'!M115</f>
        <v>0</v>
      </c>
      <c r="G108">
        <f>Grass!$C$4</f>
        <v>85</v>
      </c>
      <c r="H108">
        <v>0</v>
      </c>
      <c r="I108">
        <v>6</v>
      </c>
      <c r="J108" s="278">
        <f t="shared" si="3"/>
        <v>0</v>
      </c>
    </row>
    <row r="109" spans="1:10" x14ac:dyDescent="0.35">
      <c r="A109" s="232">
        <f>Weather_Site!B119+Weather_Site!C119</f>
        <v>0</v>
      </c>
      <c r="B109">
        <f>Weather_Site!D119</f>
        <v>0</v>
      </c>
      <c r="C109">
        <f>Weather_Site!E119</f>
        <v>0</v>
      </c>
      <c r="D109" s="2">
        <f>Weather_Site!M119</f>
        <v>0</v>
      </c>
      <c r="E109">
        <f>Weather_Site!G119</f>
        <v>0</v>
      </c>
      <c r="F109" s="452">
        <f>'Forest(McArthur)'!M116</f>
        <v>0</v>
      </c>
      <c r="G109">
        <f>Grass!$C$4</f>
        <v>85</v>
      </c>
      <c r="H109">
        <v>0</v>
      </c>
      <c r="I109">
        <v>6</v>
      </c>
      <c r="J109" s="278">
        <f t="shared" si="3"/>
        <v>0</v>
      </c>
    </row>
    <row r="110" spans="1:10" x14ac:dyDescent="0.35">
      <c r="A110" s="232">
        <f>Weather_Site!B120+Weather_Site!C120</f>
        <v>0</v>
      </c>
      <c r="B110">
        <f>Weather_Site!D120</f>
        <v>0</v>
      </c>
      <c r="C110">
        <f>Weather_Site!E120</f>
        <v>0</v>
      </c>
      <c r="D110" s="2">
        <f>Weather_Site!M120</f>
        <v>0</v>
      </c>
      <c r="E110">
        <f>Weather_Site!G120</f>
        <v>0</v>
      </c>
      <c r="F110" s="452">
        <f>'Forest(McArthur)'!M117</f>
        <v>0</v>
      </c>
      <c r="G110">
        <f>Grass!$C$4</f>
        <v>85</v>
      </c>
      <c r="H110">
        <v>0</v>
      </c>
      <c r="I110">
        <v>6</v>
      </c>
      <c r="J110" s="278">
        <f t="shared" si="3"/>
        <v>0</v>
      </c>
    </row>
    <row r="111" spans="1:10" x14ac:dyDescent="0.35">
      <c r="A111" s="232">
        <f>Weather_Site!B121+Weather_Site!C121</f>
        <v>0</v>
      </c>
      <c r="B111">
        <f>Weather_Site!D121</f>
        <v>0</v>
      </c>
      <c r="C111">
        <f>Weather_Site!E121</f>
        <v>0</v>
      </c>
      <c r="D111" s="2">
        <f>Weather_Site!M121</f>
        <v>0</v>
      </c>
      <c r="E111">
        <f>Weather_Site!G121</f>
        <v>0</v>
      </c>
      <c r="F111" s="452">
        <f>'Forest(McArthur)'!M118</f>
        <v>0</v>
      </c>
      <c r="G111">
        <f>Grass!$C$4</f>
        <v>85</v>
      </c>
      <c r="H111">
        <v>0</v>
      </c>
      <c r="I111">
        <v>6</v>
      </c>
      <c r="J111" s="278">
        <f t="shared" si="3"/>
        <v>0</v>
      </c>
    </row>
    <row r="112" spans="1:10" x14ac:dyDescent="0.35">
      <c r="A112" s="232">
        <f>Weather_Site!B122+Weather_Site!C122</f>
        <v>0</v>
      </c>
      <c r="B112">
        <f>Weather_Site!D122</f>
        <v>0</v>
      </c>
      <c r="C112">
        <f>Weather_Site!E122</f>
        <v>0</v>
      </c>
      <c r="D112" s="2">
        <f>Weather_Site!M122</f>
        <v>0</v>
      </c>
      <c r="E112">
        <f>Weather_Site!G122</f>
        <v>0</v>
      </c>
      <c r="F112" s="452">
        <f>'Forest(McArthur)'!M119</f>
        <v>0</v>
      </c>
      <c r="G112">
        <f>Grass!$C$4</f>
        <v>85</v>
      </c>
      <c r="H112">
        <v>0</v>
      </c>
      <c r="I112">
        <v>6</v>
      </c>
      <c r="J112" s="278">
        <f t="shared" si="3"/>
        <v>0</v>
      </c>
    </row>
    <row r="113" spans="1:10" x14ac:dyDescent="0.35">
      <c r="A113" s="232">
        <f>Weather_Site!B123+Weather_Site!C123</f>
        <v>0</v>
      </c>
      <c r="B113">
        <f>Weather_Site!D123</f>
        <v>0</v>
      </c>
      <c r="C113">
        <f>Weather_Site!E123</f>
        <v>0</v>
      </c>
      <c r="D113" s="2">
        <f>Weather_Site!M123</f>
        <v>0</v>
      </c>
      <c r="E113">
        <f>Weather_Site!G123</f>
        <v>0</v>
      </c>
      <c r="F113" s="452">
        <f>'Forest(McArthur)'!M120</f>
        <v>0</v>
      </c>
      <c r="G113">
        <f>Grass!$C$4</f>
        <v>85</v>
      </c>
      <c r="H113">
        <v>0</v>
      </c>
      <c r="I113">
        <v>6</v>
      </c>
      <c r="J113" s="278">
        <f t="shared" si="3"/>
        <v>0</v>
      </c>
    </row>
    <row r="114" spans="1:10" x14ac:dyDescent="0.35">
      <c r="A114" s="232">
        <f>Weather_Site!B124+Weather_Site!C124</f>
        <v>0</v>
      </c>
      <c r="B114">
        <f>Weather_Site!D124</f>
        <v>0</v>
      </c>
      <c r="C114">
        <f>Weather_Site!E124</f>
        <v>0</v>
      </c>
      <c r="D114" s="2">
        <f>Weather_Site!M124</f>
        <v>0</v>
      </c>
      <c r="E114">
        <f>Weather_Site!G124</f>
        <v>0</v>
      </c>
      <c r="F114" s="452">
        <f>'Forest(McArthur)'!M121</f>
        <v>0</v>
      </c>
      <c r="G114">
        <f>Grass!$C$4</f>
        <v>85</v>
      </c>
      <c r="H114">
        <v>0</v>
      </c>
      <c r="I114">
        <v>6</v>
      </c>
      <c r="J114" s="278">
        <f t="shared" si="3"/>
        <v>0</v>
      </c>
    </row>
    <row r="115" spans="1:10" x14ac:dyDescent="0.35">
      <c r="A115" s="232">
        <f>Weather_Site!B125+Weather_Site!C125</f>
        <v>0</v>
      </c>
      <c r="B115">
        <f>Weather_Site!D125</f>
        <v>0</v>
      </c>
      <c r="C115">
        <f>Weather_Site!E125</f>
        <v>0</v>
      </c>
      <c r="D115" s="2">
        <f>Weather_Site!M125</f>
        <v>0</v>
      </c>
      <c r="E115">
        <f>Weather_Site!G125</f>
        <v>0</v>
      </c>
      <c r="F115" s="452">
        <f>'Forest(McArthur)'!M122</f>
        <v>0</v>
      </c>
      <c r="G115">
        <f>Grass!$C$4</f>
        <v>85</v>
      </c>
      <c r="H115">
        <v>0</v>
      </c>
      <c r="I115">
        <v>6</v>
      </c>
      <c r="J115" s="278">
        <f t="shared" si="3"/>
        <v>0</v>
      </c>
    </row>
    <row r="116" spans="1:10" x14ac:dyDescent="0.35">
      <c r="A116" s="232">
        <f>Weather_Site!B126+Weather_Site!C126</f>
        <v>0</v>
      </c>
      <c r="B116">
        <f>Weather_Site!D126</f>
        <v>0</v>
      </c>
      <c r="C116">
        <f>Weather_Site!E126</f>
        <v>0</v>
      </c>
      <c r="D116" s="2">
        <f>Weather_Site!M126</f>
        <v>0</v>
      </c>
      <c r="E116">
        <f>Weather_Site!G126</f>
        <v>0</v>
      </c>
      <c r="F116" s="452">
        <f>'Forest(McArthur)'!M123</f>
        <v>0</v>
      </c>
      <c r="G116">
        <f>Grass!$C$4</f>
        <v>85</v>
      </c>
      <c r="H116">
        <v>0</v>
      </c>
      <c r="I116">
        <v>6</v>
      </c>
      <c r="J116" s="278">
        <f t="shared" si="3"/>
        <v>0</v>
      </c>
    </row>
    <row r="117" spans="1:10" x14ac:dyDescent="0.35">
      <c r="A117" s="232">
        <f>Weather_Site!B127+Weather_Site!C127</f>
        <v>0</v>
      </c>
      <c r="B117">
        <f>Weather_Site!D127</f>
        <v>0</v>
      </c>
      <c r="C117">
        <f>Weather_Site!E127</f>
        <v>0</v>
      </c>
      <c r="D117" s="2">
        <f>Weather_Site!M127</f>
        <v>0</v>
      </c>
      <c r="E117">
        <f>Weather_Site!G127</f>
        <v>0</v>
      </c>
      <c r="F117" s="452">
        <f>'Forest(McArthur)'!M124</f>
        <v>0</v>
      </c>
      <c r="G117">
        <f>Grass!$C$4</f>
        <v>85</v>
      </c>
      <c r="H117">
        <v>0</v>
      </c>
      <c r="I117">
        <v>6</v>
      </c>
      <c r="J117" s="278">
        <f t="shared" si="3"/>
        <v>0</v>
      </c>
    </row>
    <row r="118" spans="1:10" x14ac:dyDescent="0.35">
      <c r="A118" s="232">
        <f>Weather_Site!B128+Weather_Site!C128</f>
        <v>0</v>
      </c>
      <c r="B118">
        <f>Weather_Site!D128</f>
        <v>0</v>
      </c>
      <c r="C118">
        <f>Weather_Site!E128</f>
        <v>0</v>
      </c>
      <c r="D118" s="2">
        <f>Weather_Site!M128</f>
        <v>0</v>
      </c>
      <c r="E118">
        <f>Weather_Site!G128</f>
        <v>0</v>
      </c>
      <c r="F118" s="452">
        <f>'Forest(McArthur)'!M125</f>
        <v>0</v>
      </c>
      <c r="G118">
        <f>Grass!$C$4</f>
        <v>85</v>
      </c>
      <c r="H118">
        <v>0</v>
      </c>
      <c r="I118">
        <v>6</v>
      </c>
      <c r="J118" s="278">
        <f t="shared" si="3"/>
        <v>0</v>
      </c>
    </row>
    <row r="119" spans="1:10" x14ac:dyDescent="0.35">
      <c r="A119" s="232">
        <f>Weather_Site!B129+Weather_Site!C129</f>
        <v>0</v>
      </c>
      <c r="B119">
        <f>Weather_Site!D129</f>
        <v>0</v>
      </c>
      <c r="C119">
        <f>Weather_Site!E129</f>
        <v>0</v>
      </c>
      <c r="D119" s="2">
        <f>Weather_Site!M129</f>
        <v>0</v>
      </c>
      <c r="E119">
        <f>Weather_Site!G129</f>
        <v>0</v>
      </c>
      <c r="F119" s="452">
        <f>'Forest(McArthur)'!M126</f>
        <v>0</v>
      </c>
      <c r="G119">
        <f>Grass!$C$4</f>
        <v>85</v>
      </c>
      <c r="H119">
        <v>0</v>
      </c>
      <c r="I119">
        <v>6</v>
      </c>
      <c r="J119" s="278">
        <f t="shared" si="3"/>
        <v>0</v>
      </c>
    </row>
    <row r="120" spans="1:10" x14ac:dyDescent="0.35">
      <c r="A120" s="232">
        <f>Weather_Site!B130+Weather_Site!C130</f>
        <v>0</v>
      </c>
      <c r="B120">
        <f>Weather_Site!D130</f>
        <v>0</v>
      </c>
      <c r="C120">
        <f>Weather_Site!E130</f>
        <v>0</v>
      </c>
      <c r="D120" s="2">
        <f>Weather_Site!M130</f>
        <v>0</v>
      </c>
      <c r="E120">
        <f>Weather_Site!G130</f>
        <v>0</v>
      </c>
      <c r="F120" s="452">
        <f>'Forest(McArthur)'!M127</f>
        <v>0</v>
      </c>
      <c r="G120">
        <f>Grass!$C$4</f>
        <v>85</v>
      </c>
      <c r="H120">
        <v>0</v>
      </c>
      <c r="I120">
        <v>6</v>
      </c>
      <c r="J120" s="278">
        <f t="shared" si="3"/>
        <v>0</v>
      </c>
    </row>
    <row r="121" spans="1:10" x14ac:dyDescent="0.35">
      <c r="A121" s="232">
        <f>Weather_Site!B131+Weather_Site!C131</f>
        <v>0</v>
      </c>
      <c r="B121">
        <f>Weather_Site!D131</f>
        <v>0</v>
      </c>
      <c r="C121">
        <f>Weather_Site!E131</f>
        <v>0</v>
      </c>
      <c r="D121" s="2">
        <f>Weather_Site!M131</f>
        <v>0</v>
      </c>
      <c r="E121">
        <f>Weather_Site!G131</f>
        <v>0</v>
      </c>
      <c r="F121" s="452">
        <f>'Forest(McArthur)'!M128</f>
        <v>0</v>
      </c>
      <c r="G121">
        <f>Grass!$C$4</f>
        <v>85</v>
      </c>
      <c r="H121">
        <v>0</v>
      </c>
      <c r="I121">
        <v>6</v>
      </c>
      <c r="J121" s="278">
        <f t="shared" si="3"/>
        <v>0</v>
      </c>
    </row>
    <row r="122" spans="1:10" x14ac:dyDescent="0.35">
      <c r="A122" s="232">
        <f>Weather_Site!B132+Weather_Site!C132</f>
        <v>0</v>
      </c>
      <c r="B122">
        <f>Weather_Site!D132</f>
        <v>0</v>
      </c>
      <c r="C122">
        <f>Weather_Site!E132</f>
        <v>0</v>
      </c>
      <c r="D122" s="2">
        <f>Weather_Site!M132</f>
        <v>0</v>
      </c>
      <c r="E122">
        <f>Weather_Site!G132</f>
        <v>0</v>
      </c>
      <c r="F122" s="452">
        <f>'Forest(McArthur)'!M129</f>
        <v>0</v>
      </c>
      <c r="G122">
        <f>Grass!$C$4</f>
        <v>85</v>
      </c>
      <c r="H122">
        <v>0</v>
      </c>
      <c r="I122">
        <v>6</v>
      </c>
      <c r="J122" s="278">
        <f t="shared" si="3"/>
        <v>0</v>
      </c>
    </row>
    <row r="123" spans="1:10" x14ac:dyDescent="0.35">
      <c r="A123" s="232">
        <f>Weather_Site!B133+Weather_Site!C133</f>
        <v>0</v>
      </c>
      <c r="B123">
        <f>Weather_Site!D133</f>
        <v>0</v>
      </c>
      <c r="C123">
        <f>Weather_Site!E133</f>
        <v>0</v>
      </c>
      <c r="D123" s="2">
        <f>Weather_Site!M133</f>
        <v>0</v>
      </c>
      <c r="E123">
        <f>Weather_Site!G133</f>
        <v>0</v>
      </c>
      <c r="F123" s="452">
        <f>'Forest(McArthur)'!M130</f>
        <v>0</v>
      </c>
      <c r="G123">
        <f>Grass!$C$4</f>
        <v>85</v>
      </c>
      <c r="H123">
        <v>0</v>
      </c>
      <c r="I123">
        <v>6</v>
      </c>
      <c r="J123" s="278">
        <f t="shared" si="3"/>
        <v>0</v>
      </c>
    </row>
    <row r="124" spans="1:10" x14ac:dyDescent="0.35">
      <c r="A124" s="232">
        <f>Weather_Site!B134+Weather_Site!C134</f>
        <v>0</v>
      </c>
      <c r="B124">
        <f>Weather_Site!D134</f>
        <v>0</v>
      </c>
      <c r="C124">
        <f>Weather_Site!E134</f>
        <v>0</v>
      </c>
      <c r="D124" s="2">
        <f>Weather_Site!M134</f>
        <v>0</v>
      </c>
      <c r="E124">
        <f>Weather_Site!G134</f>
        <v>0</v>
      </c>
      <c r="F124" s="452">
        <f>'Forest(McArthur)'!M131</f>
        <v>0</v>
      </c>
      <c r="G124">
        <f>Grass!$C$4</f>
        <v>85</v>
      </c>
      <c r="H124">
        <v>0</v>
      </c>
      <c r="I124">
        <v>6</v>
      </c>
      <c r="J124" s="278">
        <f t="shared" si="3"/>
        <v>0</v>
      </c>
    </row>
    <row r="125" spans="1:10" x14ac:dyDescent="0.35">
      <c r="A125" s="232">
        <f>Weather_Site!B135+Weather_Site!C135</f>
        <v>0</v>
      </c>
      <c r="B125">
        <f>Weather_Site!D135</f>
        <v>0</v>
      </c>
      <c r="C125">
        <f>Weather_Site!E135</f>
        <v>0</v>
      </c>
      <c r="D125" s="2">
        <f>Weather_Site!M135</f>
        <v>0</v>
      </c>
      <c r="E125">
        <f>Weather_Site!G135</f>
        <v>0</v>
      </c>
      <c r="F125" s="452">
        <f>'Forest(McArthur)'!M132</f>
        <v>0</v>
      </c>
      <c r="G125">
        <f>Grass!$C$4</f>
        <v>85</v>
      </c>
      <c r="H125">
        <v>0</v>
      </c>
      <c r="I125">
        <v>6</v>
      </c>
      <c r="J125" s="278">
        <f t="shared" si="3"/>
        <v>0</v>
      </c>
    </row>
    <row r="126" spans="1:10" x14ac:dyDescent="0.35">
      <c r="A126" s="232">
        <f>Weather_Site!B136+Weather_Site!C136</f>
        <v>0</v>
      </c>
      <c r="B126">
        <f>Weather_Site!D136</f>
        <v>0</v>
      </c>
      <c r="C126">
        <f>Weather_Site!E136</f>
        <v>0</v>
      </c>
      <c r="D126" s="2">
        <f>Weather_Site!M136</f>
        <v>0</v>
      </c>
      <c r="E126">
        <f>Weather_Site!G136</f>
        <v>0</v>
      </c>
      <c r="F126" s="452">
        <f>'Forest(McArthur)'!M133</f>
        <v>0</v>
      </c>
      <c r="G126">
        <f>Grass!$C$4</f>
        <v>85</v>
      </c>
      <c r="H126">
        <v>0</v>
      </c>
      <c r="I126">
        <v>6</v>
      </c>
      <c r="J126" s="278">
        <f t="shared" si="3"/>
        <v>0</v>
      </c>
    </row>
    <row r="127" spans="1:10" x14ac:dyDescent="0.35">
      <c r="A127" s="232">
        <f>Weather_Site!B137+Weather_Site!C137</f>
        <v>0</v>
      </c>
      <c r="B127">
        <f>Weather_Site!D137</f>
        <v>0</v>
      </c>
      <c r="C127">
        <f>Weather_Site!E137</f>
        <v>0</v>
      </c>
      <c r="D127" s="2">
        <f>Weather_Site!M137</f>
        <v>0</v>
      </c>
      <c r="E127">
        <f>Weather_Site!G137</f>
        <v>0</v>
      </c>
      <c r="F127" s="452">
        <f>'Forest(McArthur)'!M134</f>
        <v>0</v>
      </c>
      <c r="G127">
        <f>Grass!$C$4</f>
        <v>85</v>
      </c>
      <c r="H127">
        <v>0</v>
      </c>
      <c r="I127">
        <v>6</v>
      </c>
      <c r="J127" s="278">
        <f t="shared" si="3"/>
        <v>0</v>
      </c>
    </row>
    <row r="128" spans="1:10" x14ac:dyDescent="0.35">
      <c r="A128" s="232">
        <f>Weather_Site!B138+Weather_Site!C138</f>
        <v>0</v>
      </c>
      <c r="B128">
        <f>Weather_Site!D138</f>
        <v>0</v>
      </c>
      <c r="C128">
        <f>Weather_Site!E138</f>
        <v>0</v>
      </c>
      <c r="D128" s="2">
        <f>Weather_Site!M138</f>
        <v>0</v>
      </c>
      <c r="E128">
        <f>Weather_Site!G138</f>
        <v>0</v>
      </c>
      <c r="F128" s="452">
        <f>'Forest(McArthur)'!M135</f>
        <v>0</v>
      </c>
      <c r="G128">
        <f>Grass!$C$4</f>
        <v>85</v>
      </c>
      <c r="H128">
        <v>0</v>
      </c>
      <c r="I128">
        <v>6</v>
      </c>
      <c r="J128" s="278">
        <f t="shared" si="3"/>
        <v>0</v>
      </c>
    </row>
    <row r="129" spans="1:10" x14ac:dyDescent="0.35">
      <c r="A129" s="232">
        <f>Weather_Site!B139+Weather_Site!C139</f>
        <v>0</v>
      </c>
      <c r="B129">
        <f>Weather_Site!D139</f>
        <v>0</v>
      </c>
      <c r="C129">
        <f>Weather_Site!E139</f>
        <v>0</v>
      </c>
      <c r="D129" s="2">
        <f>Weather_Site!M139</f>
        <v>0</v>
      </c>
      <c r="E129">
        <f>Weather_Site!G139</f>
        <v>0</v>
      </c>
      <c r="F129" s="452">
        <f>'Forest(McArthur)'!M136</f>
        <v>0</v>
      </c>
      <c r="G129">
        <f>Grass!$C$4</f>
        <v>85</v>
      </c>
      <c r="H129">
        <v>0</v>
      </c>
      <c r="I129">
        <v>6</v>
      </c>
      <c r="J129" s="278">
        <f t="shared" si="3"/>
        <v>0</v>
      </c>
    </row>
    <row r="130" spans="1:10" x14ac:dyDescent="0.35">
      <c r="A130" s="232">
        <f>Weather_Site!B140+Weather_Site!C140</f>
        <v>0</v>
      </c>
      <c r="B130">
        <f>Weather_Site!D140</f>
        <v>0</v>
      </c>
      <c r="C130">
        <f>Weather_Site!E140</f>
        <v>0</v>
      </c>
      <c r="D130" s="2">
        <f>Weather_Site!M140</f>
        <v>0</v>
      </c>
      <c r="E130">
        <f>Weather_Site!G140</f>
        <v>0</v>
      </c>
      <c r="F130" s="452">
        <f>'Forest(McArthur)'!M137</f>
        <v>0</v>
      </c>
      <c r="G130">
        <f>Grass!$C$4</f>
        <v>85</v>
      </c>
      <c r="H130">
        <v>0</v>
      </c>
      <c r="I130">
        <v>6</v>
      </c>
      <c r="J130" s="278">
        <f t="shared" ref="J130:J161" si="4">E130*1.5</f>
        <v>0</v>
      </c>
    </row>
    <row r="131" spans="1:10" x14ac:dyDescent="0.35">
      <c r="A131" s="232">
        <f>Weather_Site!B141+Weather_Site!C141</f>
        <v>0</v>
      </c>
      <c r="B131">
        <f>Weather_Site!D141</f>
        <v>0</v>
      </c>
      <c r="C131">
        <f>Weather_Site!E141</f>
        <v>0</v>
      </c>
      <c r="D131" s="2">
        <f>Weather_Site!M141</f>
        <v>0</v>
      </c>
      <c r="E131">
        <f>Weather_Site!G141</f>
        <v>0</v>
      </c>
      <c r="F131" s="452">
        <f>'Forest(McArthur)'!M138</f>
        <v>0</v>
      </c>
      <c r="G131">
        <f>Grass!$C$4</f>
        <v>85</v>
      </c>
      <c r="H131">
        <v>0</v>
      </c>
      <c r="I131">
        <v>6</v>
      </c>
      <c r="J131" s="278">
        <f t="shared" si="4"/>
        <v>0</v>
      </c>
    </row>
    <row r="132" spans="1:10" x14ac:dyDescent="0.35">
      <c r="A132" s="232">
        <f>Weather_Site!B142+Weather_Site!C142</f>
        <v>0</v>
      </c>
      <c r="B132">
        <f>Weather_Site!D142</f>
        <v>0</v>
      </c>
      <c r="C132">
        <f>Weather_Site!E142</f>
        <v>0</v>
      </c>
      <c r="D132" s="2">
        <f>Weather_Site!M142</f>
        <v>0</v>
      </c>
      <c r="E132">
        <f>Weather_Site!G142</f>
        <v>0</v>
      </c>
      <c r="F132" s="452">
        <f>'Forest(McArthur)'!M139</f>
        <v>0</v>
      </c>
      <c r="G132">
        <f>Grass!$C$4</f>
        <v>85</v>
      </c>
      <c r="H132">
        <v>0</v>
      </c>
      <c r="I132">
        <v>6</v>
      </c>
      <c r="J132" s="278">
        <f t="shared" si="4"/>
        <v>0</v>
      </c>
    </row>
    <row r="133" spans="1:10" x14ac:dyDescent="0.35">
      <c r="A133" s="232">
        <f>Weather_Site!B143+Weather_Site!C143</f>
        <v>0</v>
      </c>
      <c r="B133">
        <f>Weather_Site!D143</f>
        <v>0</v>
      </c>
      <c r="C133">
        <f>Weather_Site!E143</f>
        <v>0</v>
      </c>
      <c r="D133" s="2">
        <f>Weather_Site!M143</f>
        <v>0</v>
      </c>
      <c r="E133">
        <f>Weather_Site!G143</f>
        <v>0</v>
      </c>
      <c r="F133" s="452">
        <f>'Forest(McArthur)'!M140</f>
        <v>0</v>
      </c>
      <c r="G133">
        <f>Grass!$C$4</f>
        <v>85</v>
      </c>
      <c r="H133">
        <v>0</v>
      </c>
      <c r="I133">
        <v>6</v>
      </c>
      <c r="J133" s="278">
        <f t="shared" si="4"/>
        <v>0</v>
      </c>
    </row>
    <row r="134" spans="1:10" x14ac:dyDescent="0.35">
      <c r="A134" s="232">
        <f>Weather_Site!B144+Weather_Site!C144</f>
        <v>0</v>
      </c>
      <c r="B134">
        <f>Weather_Site!D144</f>
        <v>0</v>
      </c>
      <c r="C134">
        <f>Weather_Site!E144</f>
        <v>0</v>
      </c>
      <c r="D134" s="2">
        <f>Weather_Site!M144</f>
        <v>0</v>
      </c>
      <c r="E134">
        <f>Weather_Site!G144</f>
        <v>0</v>
      </c>
      <c r="F134" s="452">
        <f>'Forest(McArthur)'!M141</f>
        <v>0</v>
      </c>
      <c r="G134">
        <f>Grass!$C$4</f>
        <v>85</v>
      </c>
      <c r="H134">
        <v>0</v>
      </c>
      <c r="I134">
        <v>6</v>
      </c>
      <c r="J134" s="278">
        <f t="shared" si="4"/>
        <v>0</v>
      </c>
    </row>
    <row r="135" spans="1:10" x14ac:dyDescent="0.35">
      <c r="A135" s="232">
        <f>Weather_Site!B145+Weather_Site!C145</f>
        <v>0</v>
      </c>
      <c r="B135">
        <f>Weather_Site!D145</f>
        <v>0</v>
      </c>
      <c r="C135">
        <f>Weather_Site!E145</f>
        <v>0</v>
      </c>
      <c r="D135" s="2">
        <f>Weather_Site!M145</f>
        <v>0</v>
      </c>
      <c r="E135">
        <f>Weather_Site!G145</f>
        <v>0</v>
      </c>
      <c r="F135" s="452">
        <f>'Forest(McArthur)'!M142</f>
        <v>0</v>
      </c>
      <c r="G135">
        <f>Grass!$C$4</f>
        <v>85</v>
      </c>
      <c r="H135">
        <v>0</v>
      </c>
      <c r="I135">
        <v>6</v>
      </c>
      <c r="J135" s="278">
        <f t="shared" si="4"/>
        <v>0</v>
      </c>
    </row>
    <row r="136" spans="1:10" x14ac:dyDescent="0.35">
      <c r="A136" s="232">
        <f>Weather_Site!B146+Weather_Site!C146</f>
        <v>0</v>
      </c>
      <c r="B136">
        <f>Weather_Site!D146</f>
        <v>0</v>
      </c>
      <c r="C136">
        <f>Weather_Site!E146</f>
        <v>0</v>
      </c>
      <c r="D136" s="2">
        <f>Weather_Site!M146</f>
        <v>0</v>
      </c>
      <c r="E136">
        <f>Weather_Site!G146</f>
        <v>0</v>
      </c>
      <c r="F136" s="452">
        <f>'Forest(McArthur)'!M143</f>
        <v>0</v>
      </c>
      <c r="G136">
        <f>Grass!$C$4</f>
        <v>85</v>
      </c>
      <c r="H136">
        <v>0</v>
      </c>
      <c r="I136">
        <v>6</v>
      </c>
      <c r="J136" s="278">
        <f t="shared" si="4"/>
        <v>0</v>
      </c>
    </row>
    <row r="137" spans="1:10" x14ac:dyDescent="0.35">
      <c r="A137" s="232">
        <f>Weather_Site!B147+Weather_Site!C147</f>
        <v>0</v>
      </c>
      <c r="B137">
        <f>Weather_Site!D147</f>
        <v>0</v>
      </c>
      <c r="C137">
        <f>Weather_Site!E147</f>
        <v>0</v>
      </c>
      <c r="D137" s="2">
        <f>Weather_Site!M147</f>
        <v>0</v>
      </c>
      <c r="E137">
        <f>Weather_Site!G147</f>
        <v>0</v>
      </c>
      <c r="F137" s="452">
        <f>'Forest(McArthur)'!M144</f>
        <v>0</v>
      </c>
      <c r="G137">
        <f>Grass!$C$4</f>
        <v>85</v>
      </c>
      <c r="H137">
        <v>0</v>
      </c>
      <c r="I137">
        <v>6</v>
      </c>
      <c r="J137" s="278">
        <f t="shared" si="4"/>
        <v>0</v>
      </c>
    </row>
    <row r="138" spans="1:10" x14ac:dyDescent="0.35">
      <c r="A138" s="232">
        <f>Weather_Site!B148+Weather_Site!C148</f>
        <v>0</v>
      </c>
      <c r="B138">
        <f>Weather_Site!D148</f>
        <v>0</v>
      </c>
      <c r="C138">
        <f>Weather_Site!E148</f>
        <v>0</v>
      </c>
      <c r="D138" s="2">
        <f>Weather_Site!M148</f>
        <v>0</v>
      </c>
      <c r="E138">
        <f>Weather_Site!G148</f>
        <v>0</v>
      </c>
      <c r="F138" s="452">
        <f>'Forest(McArthur)'!M145</f>
        <v>0</v>
      </c>
      <c r="G138">
        <f>Grass!$C$4</f>
        <v>85</v>
      </c>
      <c r="H138">
        <v>0</v>
      </c>
      <c r="I138">
        <v>6</v>
      </c>
      <c r="J138" s="278">
        <f t="shared" si="4"/>
        <v>0</v>
      </c>
    </row>
    <row r="139" spans="1:10" x14ac:dyDescent="0.35">
      <c r="A139" s="232">
        <f>Weather_Site!B149+Weather_Site!C149</f>
        <v>0</v>
      </c>
      <c r="B139">
        <f>Weather_Site!D149</f>
        <v>0</v>
      </c>
      <c r="C139">
        <f>Weather_Site!E149</f>
        <v>0</v>
      </c>
      <c r="D139" s="2">
        <f>Weather_Site!M149</f>
        <v>0</v>
      </c>
      <c r="E139">
        <f>Weather_Site!G149</f>
        <v>0</v>
      </c>
      <c r="F139" s="452">
        <f>'Forest(McArthur)'!M146</f>
        <v>0</v>
      </c>
      <c r="G139">
        <f>Grass!$C$4</f>
        <v>85</v>
      </c>
      <c r="H139">
        <v>0</v>
      </c>
      <c r="I139">
        <v>6</v>
      </c>
      <c r="J139" s="278">
        <f t="shared" si="4"/>
        <v>0</v>
      </c>
    </row>
    <row r="140" spans="1:10" x14ac:dyDescent="0.35">
      <c r="A140" s="232">
        <f>Weather_Site!B150+Weather_Site!C150</f>
        <v>0</v>
      </c>
      <c r="B140">
        <f>Weather_Site!D150</f>
        <v>0</v>
      </c>
      <c r="C140">
        <f>Weather_Site!E150</f>
        <v>0</v>
      </c>
      <c r="D140" s="2">
        <f>Weather_Site!M150</f>
        <v>0</v>
      </c>
      <c r="E140">
        <f>Weather_Site!G150</f>
        <v>0</v>
      </c>
      <c r="F140" s="452">
        <f>'Forest(McArthur)'!M147</f>
        <v>0</v>
      </c>
      <c r="G140">
        <f>Grass!$C$4</f>
        <v>85</v>
      </c>
      <c r="H140">
        <v>0</v>
      </c>
      <c r="I140">
        <v>6</v>
      </c>
      <c r="J140" s="278">
        <f t="shared" si="4"/>
        <v>0</v>
      </c>
    </row>
    <row r="141" spans="1:10" x14ac:dyDescent="0.35">
      <c r="A141" s="232">
        <f>Weather_Site!B151+Weather_Site!C151</f>
        <v>0</v>
      </c>
      <c r="B141">
        <f>Weather_Site!D151</f>
        <v>0</v>
      </c>
      <c r="C141">
        <f>Weather_Site!E151</f>
        <v>0</v>
      </c>
      <c r="D141" s="2">
        <f>Weather_Site!M151</f>
        <v>0</v>
      </c>
      <c r="E141">
        <f>Weather_Site!G151</f>
        <v>0</v>
      </c>
      <c r="F141" s="452">
        <f>'Forest(McArthur)'!M148</f>
        <v>0</v>
      </c>
      <c r="G141">
        <f>Grass!$C$4</f>
        <v>85</v>
      </c>
      <c r="H141">
        <v>0</v>
      </c>
      <c r="I141">
        <v>6</v>
      </c>
      <c r="J141" s="278">
        <f t="shared" si="4"/>
        <v>0</v>
      </c>
    </row>
    <row r="142" spans="1:10" x14ac:dyDescent="0.35">
      <c r="A142" s="232">
        <f>Weather_Site!B152+Weather_Site!C152</f>
        <v>0</v>
      </c>
      <c r="B142">
        <f>Weather_Site!D152</f>
        <v>0</v>
      </c>
      <c r="C142">
        <f>Weather_Site!E152</f>
        <v>0</v>
      </c>
      <c r="D142" s="2">
        <f>Weather_Site!M152</f>
        <v>0</v>
      </c>
      <c r="E142">
        <f>Weather_Site!G152</f>
        <v>0</v>
      </c>
      <c r="F142" s="452">
        <f>'Forest(McArthur)'!M149</f>
        <v>0</v>
      </c>
      <c r="G142">
        <f>Grass!$C$4</f>
        <v>85</v>
      </c>
      <c r="H142">
        <v>0</v>
      </c>
      <c r="I142">
        <v>6</v>
      </c>
      <c r="J142" s="278">
        <f t="shared" si="4"/>
        <v>0</v>
      </c>
    </row>
    <row r="143" spans="1:10" x14ac:dyDescent="0.35">
      <c r="A143" s="232">
        <f>Weather_Site!B153+Weather_Site!C153</f>
        <v>0</v>
      </c>
      <c r="B143">
        <f>Weather_Site!D153</f>
        <v>0</v>
      </c>
      <c r="C143">
        <f>Weather_Site!E153</f>
        <v>0</v>
      </c>
      <c r="D143" s="2">
        <f>Weather_Site!M153</f>
        <v>0</v>
      </c>
      <c r="E143">
        <f>Weather_Site!G153</f>
        <v>0</v>
      </c>
      <c r="F143" s="452">
        <f>'Forest(McArthur)'!M150</f>
        <v>0</v>
      </c>
      <c r="G143">
        <f>Grass!$C$4</f>
        <v>85</v>
      </c>
      <c r="H143">
        <v>0</v>
      </c>
      <c r="I143">
        <v>6</v>
      </c>
      <c r="J143" s="278">
        <f t="shared" si="4"/>
        <v>0</v>
      </c>
    </row>
    <row r="144" spans="1:10" x14ac:dyDescent="0.35">
      <c r="A144" s="232">
        <f>Weather_Site!B154+Weather_Site!C154</f>
        <v>0</v>
      </c>
      <c r="B144">
        <f>Weather_Site!D154</f>
        <v>0</v>
      </c>
      <c r="C144">
        <f>Weather_Site!E154</f>
        <v>0</v>
      </c>
      <c r="D144" s="2">
        <f>Weather_Site!M154</f>
        <v>0</v>
      </c>
      <c r="E144">
        <f>Weather_Site!G154</f>
        <v>0</v>
      </c>
      <c r="F144" s="452">
        <f>'Forest(McArthur)'!M151</f>
        <v>0</v>
      </c>
      <c r="G144">
        <f>Grass!$C$4</f>
        <v>85</v>
      </c>
      <c r="H144">
        <v>0</v>
      </c>
      <c r="I144">
        <v>6</v>
      </c>
      <c r="J144" s="278">
        <f t="shared" si="4"/>
        <v>0</v>
      </c>
    </row>
    <row r="145" spans="1:10" x14ac:dyDescent="0.35">
      <c r="A145" s="232">
        <f>Weather_Site!B155+Weather_Site!C155</f>
        <v>0</v>
      </c>
      <c r="B145">
        <f>Weather_Site!D155</f>
        <v>0</v>
      </c>
      <c r="C145">
        <f>Weather_Site!E155</f>
        <v>0</v>
      </c>
      <c r="D145" s="2">
        <f>Weather_Site!M155</f>
        <v>0</v>
      </c>
      <c r="E145">
        <f>Weather_Site!G155</f>
        <v>0</v>
      </c>
      <c r="F145" s="452">
        <f>'Forest(McArthur)'!M152</f>
        <v>0</v>
      </c>
      <c r="G145">
        <f>Grass!$C$4</f>
        <v>85</v>
      </c>
      <c r="H145">
        <v>0</v>
      </c>
      <c r="I145">
        <v>6</v>
      </c>
      <c r="J145" s="278">
        <f t="shared" si="4"/>
        <v>0</v>
      </c>
    </row>
    <row r="146" spans="1:10" x14ac:dyDescent="0.35">
      <c r="A146" s="232">
        <f>Weather_Site!B156+Weather_Site!C156</f>
        <v>0</v>
      </c>
      <c r="B146">
        <f>Weather_Site!D156</f>
        <v>0</v>
      </c>
      <c r="C146">
        <f>Weather_Site!E156</f>
        <v>0</v>
      </c>
      <c r="D146" s="2">
        <f>Weather_Site!M156</f>
        <v>0</v>
      </c>
      <c r="E146">
        <f>Weather_Site!G156</f>
        <v>0</v>
      </c>
      <c r="F146" s="452">
        <f>'Forest(McArthur)'!M153</f>
        <v>0</v>
      </c>
      <c r="G146">
        <f>Grass!$C$4</f>
        <v>85</v>
      </c>
      <c r="H146">
        <v>0</v>
      </c>
      <c r="I146">
        <v>6</v>
      </c>
      <c r="J146" s="278">
        <f t="shared" si="4"/>
        <v>0</v>
      </c>
    </row>
    <row r="147" spans="1:10" x14ac:dyDescent="0.35">
      <c r="A147" s="232">
        <f>Weather_Site!B157+Weather_Site!C157</f>
        <v>0</v>
      </c>
      <c r="B147">
        <f>Weather_Site!D157</f>
        <v>0</v>
      </c>
      <c r="C147">
        <f>Weather_Site!E157</f>
        <v>0</v>
      </c>
      <c r="D147" s="2">
        <f>Weather_Site!M157</f>
        <v>0</v>
      </c>
      <c r="E147">
        <f>Weather_Site!G157</f>
        <v>0</v>
      </c>
      <c r="F147" s="452">
        <f>'Forest(McArthur)'!M154</f>
        <v>0</v>
      </c>
      <c r="G147">
        <f>Grass!$C$4</f>
        <v>85</v>
      </c>
      <c r="H147">
        <v>0</v>
      </c>
      <c r="I147">
        <v>6</v>
      </c>
      <c r="J147" s="278">
        <f t="shared" si="4"/>
        <v>0</v>
      </c>
    </row>
    <row r="148" spans="1:10" x14ac:dyDescent="0.35">
      <c r="A148" s="232">
        <f>Weather_Site!B158+Weather_Site!C158</f>
        <v>0</v>
      </c>
      <c r="B148">
        <f>Weather_Site!D158</f>
        <v>0</v>
      </c>
      <c r="C148">
        <f>Weather_Site!E158</f>
        <v>0</v>
      </c>
      <c r="D148" s="2">
        <f>Weather_Site!M158</f>
        <v>0</v>
      </c>
      <c r="E148">
        <f>Weather_Site!G158</f>
        <v>0</v>
      </c>
      <c r="F148" s="452">
        <f>'Forest(McArthur)'!M155</f>
        <v>0</v>
      </c>
      <c r="G148">
        <f>Grass!$C$4</f>
        <v>85</v>
      </c>
      <c r="H148">
        <v>0</v>
      </c>
      <c r="I148">
        <v>6</v>
      </c>
      <c r="J148" s="278">
        <f t="shared" si="4"/>
        <v>0</v>
      </c>
    </row>
    <row r="149" spans="1:10" x14ac:dyDescent="0.35">
      <c r="A149" s="232">
        <f>Weather_Site!B159+Weather_Site!C159</f>
        <v>0</v>
      </c>
      <c r="B149">
        <f>Weather_Site!D159</f>
        <v>0</v>
      </c>
      <c r="C149">
        <f>Weather_Site!E159</f>
        <v>0</v>
      </c>
      <c r="D149" s="2">
        <f>Weather_Site!M159</f>
        <v>0</v>
      </c>
      <c r="E149">
        <f>Weather_Site!G159</f>
        <v>0</v>
      </c>
      <c r="F149" s="452">
        <f>'Forest(McArthur)'!M156</f>
        <v>0</v>
      </c>
      <c r="G149">
        <f>Grass!$C$4</f>
        <v>85</v>
      </c>
      <c r="H149">
        <v>0</v>
      </c>
      <c r="I149">
        <v>6</v>
      </c>
      <c r="J149" s="278">
        <f t="shared" si="4"/>
        <v>0</v>
      </c>
    </row>
    <row r="150" spans="1:10" x14ac:dyDescent="0.35">
      <c r="A150" s="232">
        <f>Weather_Site!B160+Weather_Site!C160</f>
        <v>0</v>
      </c>
      <c r="B150">
        <f>Weather_Site!D160</f>
        <v>0</v>
      </c>
      <c r="C150">
        <f>Weather_Site!E160</f>
        <v>0</v>
      </c>
      <c r="D150" s="2">
        <f>Weather_Site!M160</f>
        <v>0</v>
      </c>
      <c r="E150">
        <f>Weather_Site!G160</f>
        <v>0</v>
      </c>
      <c r="F150" s="452">
        <f>'Forest(McArthur)'!M157</f>
        <v>0</v>
      </c>
      <c r="G150">
        <f>Grass!$C$4</f>
        <v>85</v>
      </c>
      <c r="H150">
        <v>0</v>
      </c>
      <c r="I150">
        <v>6</v>
      </c>
      <c r="J150" s="278">
        <f t="shared" si="4"/>
        <v>0</v>
      </c>
    </row>
    <row r="151" spans="1:10" x14ac:dyDescent="0.35">
      <c r="A151" s="232">
        <f>Weather_Site!B161+Weather_Site!C161</f>
        <v>0</v>
      </c>
      <c r="B151">
        <f>Weather_Site!D161</f>
        <v>0</v>
      </c>
      <c r="C151">
        <f>Weather_Site!E161</f>
        <v>0</v>
      </c>
      <c r="D151" s="2">
        <f>Weather_Site!M161</f>
        <v>0</v>
      </c>
      <c r="E151">
        <f>Weather_Site!G161</f>
        <v>0</v>
      </c>
      <c r="F151" s="452">
        <f>'Forest(McArthur)'!M158</f>
        <v>0</v>
      </c>
      <c r="G151">
        <f>Grass!$C$4</f>
        <v>85</v>
      </c>
      <c r="H151">
        <v>0</v>
      </c>
      <c r="I151">
        <v>6</v>
      </c>
      <c r="J151" s="278">
        <f t="shared" si="4"/>
        <v>0</v>
      </c>
    </row>
    <row r="152" spans="1:10" x14ac:dyDescent="0.35">
      <c r="A152" s="232">
        <f>Weather_Site!B162+Weather_Site!C162</f>
        <v>0</v>
      </c>
      <c r="B152">
        <f>Weather_Site!D162</f>
        <v>0</v>
      </c>
      <c r="C152">
        <f>Weather_Site!E162</f>
        <v>0</v>
      </c>
      <c r="D152" s="2">
        <f>Weather_Site!M162</f>
        <v>0</v>
      </c>
      <c r="E152">
        <f>Weather_Site!G162</f>
        <v>0</v>
      </c>
      <c r="F152" s="452">
        <f>'Forest(McArthur)'!M159</f>
        <v>0</v>
      </c>
      <c r="G152">
        <f>Grass!$C$4</f>
        <v>85</v>
      </c>
      <c r="H152">
        <v>0</v>
      </c>
      <c r="I152">
        <v>6</v>
      </c>
      <c r="J152" s="278">
        <f t="shared" si="4"/>
        <v>0</v>
      </c>
    </row>
    <row r="153" spans="1:10" x14ac:dyDescent="0.35">
      <c r="A153" s="232">
        <f>Weather_Site!B163+Weather_Site!C163</f>
        <v>0</v>
      </c>
      <c r="B153">
        <f>Weather_Site!D163</f>
        <v>0</v>
      </c>
      <c r="C153">
        <f>Weather_Site!E163</f>
        <v>0</v>
      </c>
      <c r="D153" s="2">
        <f>Weather_Site!M163</f>
        <v>0</v>
      </c>
      <c r="E153">
        <f>Weather_Site!G163</f>
        <v>0</v>
      </c>
      <c r="F153" s="452">
        <f>'Forest(McArthur)'!M160</f>
        <v>0</v>
      </c>
      <c r="G153">
        <f>Grass!$C$4</f>
        <v>85</v>
      </c>
      <c r="H153">
        <v>0</v>
      </c>
      <c r="I153">
        <v>6</v>
      </c>
      <c r="J153" s="278">
        <f t="shared" si="4"/>
        <v>0</v>
      </c>
    </row>
    <row r="154" spans="1:10" x14ac:dyDescent="0.35">
      <c r="A154" s="232">
        <f>Weather_Site!B164+Weather_Site!C164</f>
        <v>0</v>
      </c>
      <c r="B154">
        <f>Weather_Site!D164</f>
        <v>0</v>
      </c>
      <c r="C154">
        <f>Weather_Site!E164</f>
        <v>0</v>
      </c>
      <c r="D154" s="2">
        <f>Weather_Site!M164</f>
        <v>0</v>
      </c>
      <c r="E154">
        <f>Weather_Site!G164</f>
        <v>0</v>
      </c>
      <c r="F154" s="452">
        <f>'Forest(McArthur)'!M161</f>
        <v>0</v>
      </c>
      <c r="G154">
        <f>Grass!$C$4</f>
        <v>85</v>
      </c>
      <c r="H154">
        <v>0</v>
      </c>
      <c r="I154">
        <v>6</v>
      </c>
      <c r="J154" s="278">
        <f t="shared" si="4"/>
        <v>0</v>
      </c>
    </row>
    <row r="155" spans="1:10" x14ac:dyDescent="0.35">
      <c r="A155" s="232">
        <f>Weather_Site!B165+Weather_Site!C165</f>
        <v>0</v>
      </c>
      <c r="B155">
        <f>Weather_Site!D165</f>
        <v>0</v>
      </c>
      <c r="C155">
        <f>Weather_Site!E165</f>
        <v>0</v>
      </c>
      <c r="D155" s="2">
        <f>Weather_Site!M165</f>
        <v>0</v>
      </c>
      <c r="E155">
        <f>Weather_Site!G165</f>
        <v>0</v>
      </c>
      <c r="F155" s="452">
        <f>'Forest(McArthur)'!M162</f>
        <v>0</v>
      </c>
      <c r="G155">
        <f>Grass!$C$4</f>
        <v>85</v>
      </c>
      <c r="H155">
        <v>0</v>
      </c>
      <c r="I155">
        <v>6</v>
      </c>
      <c r="J155" s="278">
        <f t="shared" si="4"/>
        <v>0</v>
      </c>
    </row>
    <row r="156" spans="1:10" x14ac:dyDescent="0.35">
      <c r="A156" s="232">
        <f>Weather_Site!B166+Weather_Site!C166</f>
        <v>0</v>
      </c>
      <c r="B156">
        <f>Weather_Site!D166</f>
        <v>0</v>
      </c>
      <c r="C156">
        <f>Weather_Site!E166</f>
        <v>0</v>
      </c>
      <c r="D156" s="2">
        <f>Weather_Site!M166</f>
        <v>0</v>
      </c>
      <c r="E156">
        <f>Weather_Site!G166</f>
        <v>0</v>
      </c>
      <c r="F156" s="452">
        <f>'Forest(McArthur)'!M163</f>
        <v>0</v>
      </c>
      <c r="G156">
        <f>Grass!$C$4</f>
        <v>85</v>
      </c>
      <c r="H156">
        <v>0</v>
      </c>
      <c r="I156">
        <v>6</v>
      </c>
      <c r="J156" s="278">
        <f t="shared" si="4"/>
        <v>0</v>
      </c>
    </row>
    <row r="157" spans="1:10" x14ac:dyDescent="0.35">
      <c r="A157" s="232">
        <f>Weather_Site!B167+Weather_Site!C167</f>
        <v>0</v>
      </c>
      <c r="B157">
        <f>Weather_Site!D167</f>
        <v>0</v>
      </c>
      <c r="C157">
        <f>Weather_Site!E167</f>
        <v>0</v>
      </c>
      <c r="D157" s="2">
        <f>Weather_Site!M167</f>
        <v>0</v>
      </c>
      <c r="E157">
        <f>Weather_Site!G167</f>
        <v>0</v>
      </c>
      <c r="F157" s="452">
        <f>'Forest(McArthur)'!M164</f>
        <v>0</v>
      </c>
      <c r="G157">
        <f>Grass!$C$4</f>
        <v>85</v>
      </c>
      <c r="H157">
        <v>0</v>
      </c>
      <c r="I157">
        <v>6</v>
      </c>
      <c r="J157" s="278">
        <f t="shared" si="4"/>
        <v>0</v>
      </c>
    </row>
    <row r="158" spans="1:10" x14ac:dyDescent="0.35">
      <c r="A158" s="232">
        <f>Weather_Site!B168+Weather_Site!C168</f>
        <v>0</v>
      </c>
      <c r="B158">
        <f>Weather_Site!D168</f>
        <v>0</v>
      </c>
      <c r="C158">
        <f>Weather_Site!E168</f>
        <v>0</v>
      </c>
      <c r="D158" s="2">
        <f>Weather_Site!M168</f>
        <v>0</v>
      </c>
      <c r="E158">
        <f>Weather_Site!G168</f>
        <v>0</v>
      </c>
      <c r="F158" s="452">
        <f>'Forest(McArthur)'!M165</f>
        <v>0</v>
      </c>
      <c r="G158">
        <f>Grass!$C$4</f>
        <v>85</v>
      </c>
      <c r="H158">
        <v>0</v>
      </c>
      <c r="I158">
        <v>6</v>
      </c>
      <c r="J158" s="278">
        <f t="shared" si="4"/>
        <v>0</v>
      </c>
    </row>
    <row r="159" spans="1:10" x14ac:dyDescent="0.35">
      <c r="A159" s="232">
        <f>Weather_Site!B169+Weather_Site!C169</f>
        <v>0</v>
      </c>
      <c r="B159">
        <f>Weather_Site!D169</f>
        <v>0</v>
      </c>
      <c r="C159">
        <f>Weather_Site!E169</f>
        <v>0</v>
      </c>
      <c r="D159" s="2">
        <f>Weather_Site!M169</f>
        <v>0</v>
      </c>
      <c r="E159">
        <f>Weather_Site!G169</f>
        <v>0</v>
      </c>
      <c r="F159" s="452">
        <f>'Forest(McArthur)'!M166</f>
        <v>0</v>
      </c>
      <c r="G159">
        <f>Grass!$C$4</f>
        <v>85</v>
      </c>
      <c r="H159">
        <v>0</v>
      </c>
      <c r="I159">
        <v>6</v>
      </c>
      <c r="J159" s="278">
        <f t="shared" si="4"/>
        <v>0</v>
      </c>
    </row>
    <row r="160" spans="1:10" x14ac:dyDescent="0.35">
      <c r="A160" s="232">
        <f>Weather_Site!B170+Weather_Site!C170</f>
        <v>0</v>
      </c>
      <c r="B160">
        <f>Weather_Site!D170</f>
        <v>0</v>
      </c>
      <c r="C160">
        <f>Weather_Site!E170</f>
        <v>0</v>
      </c>
      <c r="D160" s="2">
        <f>Weather_Site!M170</f>
        <v>0</v>
      </c>
      <c r="E160">
        <f>Weather_Site!G170</f>
        <v>0</v>
      </c>
      <c r="F160" s="452">
        <f>'Forest(McArthur)'!M167</f>
        <v>0</v>
      </c>
      <c r="G160">
        <f>Grass!$C$4</f>
        <v>85</v>
      </c>
      <c r="H160">
        <v>0</v>
      </c>
      <c r="I160">
        <v>6</v>
      </c>
      <c r="J160" s="278">
        <f t="shared" si="4"/>
        <v>0</v>
      </c>
    </row>
    <row r="161" spans="1:10" x14ac:dyDescent="0.35">
      <c r="A161" s="232">
        <f>Weather_Site!B171+Weather_Site!C171</f>
        <v>0</v>
      </c>
      <c r="B161">
        <f>Weather_Site!D171</f>
        <v>0</v>
      </c>
      <c r="C161">
        <f>Weather_Site!E171</f>
        <v>0</v>
      </c>
      <c r="D161" s="2">
        <f>Weather_Site!M171</f>
        <v>0</v>
      </c>
      <c r="E161">
        <f>Weather_Site!G171</f>
        <v>0</v>
      </c>
      <c r="F161" s="452">
        <f>'Forest(McArthur)'!M168</f>
        <v>0</v>
      </c>
      <c r="G161">
        <f>Grass!$C$4</f>
        <v>85</v>
      </c>
      <c r="H161">
        <v>0</v>
      </c>
      <c r="I161">
        <v>6</v>
      </c>
      <c r="J161" s="278">
        <f t="shared" si="4"/>
        <v>0</v>
      </c>
    </row>
    <row r="162" spans="1:10" x14ac:dyDescent="0.35">
      <c r="A162" s="232">
        <f>Weather_Site!B172+Weather_Site!C172</f>
        <v>0</v>
      </c>
      <c r="B162">
        <f>Weather_Site!D172</f>
        <v>0</v>
      </c>
      <c r="C162">
        <f>Weather_Site!E172</f>
        <v>0</v>
      </c>
      <c r="D162" s="2">
        <f>Weather_Site!M172</f>
        <v>0</v>
      </c>
      <c r="E162">
        <f>Weather_Site!G172</f>
        <v>0</v>
      </c>
      <c r="F162" s="452">
        <f>'Forest(McArthur)'!M169</f>
        <v>0</v>
      </c>
      <c r="G162">
        <f>Grass!$C$4</f>
        <v>85</v>
      </c>
      <c r="H162">
        <v>0</v>
      </c>
      <c r="I162">
        <v>6</v>
      </c>
      <c r="J162" s="278">
        <f t="shared" ref="J162:J193" si="5">E162*1.5</f>
        <v>0</v>
      </c>
    </row>
    <row r="163" spans="1:10" x14ac:dyDescent="0.35">
      <c r="A163" s="232">
        <f>Weather_Site!B173+Weather_Site!C173</f>
        <v>0</v>
      </c>
      <c r="B163">
        <f>Weather_Site!D173</f>
        <v>0</v>
      </c>
      <c r="C163">
        <f>Weather_Site!E173</f>
        <v>0</v>
      </c>
      <c r="D163" s="2">
        <f>Weather_Site!M173</f>
        <v>0</v>
      </c>
      <c r="E163">
        <f>Weather_Site!G173</f>
        <v>0</v>
      </c>
      <c r="F163" s="452">
        <f>'Forest(McArthur)'!M170</f>
        <v>0</v>
      </c>
      <c r="G163">
        <f>Grass!$C$4</f>
        <v>85</v>
      </c>
      <c r="H163">
        <v>0</v>
      </c>
      <c r="I163">
        <v>6</v>
      </c>
      <c r="J163" s="278">
        <f t="shared" si="5"/>
        <v>0</v>
      </c>
    </row>
    <row r="164" spans="1:10" x14ac:dyDescent="0.35">
      <c r="A164" s="232">
        <f>Weather_Site!B174+Weather_Site!C174</f>
        <v>0</v>
      </c>
      <c r="B164">
        <f>Weather_Site!D174</f>
        <v>0</v>
      </c>
      <c r="C164">
        <f>Weather_Site!E174</f>
        <v>0</v>
      </c>
      <c r="D164" s="2">
        <f>Weather_Site!M174</f>
        <v>0</v>
      </c>
      <c r="E164">
        <f>Weather_Site!G174</f>
        <v>0</v>
      </c>
      <c r="F164" s="452">
        <f>'Forest(McArthur)'!M171</f>
        <v>0</v>
      </c>
      <c r="G164">
        <f>Grass!$C$4</f>
        <v>85</v>
      </c>
      <c r="H164">
        <v>0</v>
      </c>
      <c r="I164">
        <v>6</v>
      </c>
      <c r="J164" s="278">
        <f t="shared" si="5"/>
        <v>0</v>
      </c>
    </row>
    <row r="165" spans="1:10" x14ac:dyDescent="0.35">
      <c r="A165" s="232">
        <f>Weather_Site!B175+Weather_Site!C175</f>
        <v>0</v>
      </c>
      <c r="B165">
        <f>Weather_Site!D175</f>
        <v>0</v>
      </c>
      <c r="C165">
        <f>Weather_Site!E175</f>
        <v>0</v>
      </c>
      <c r="D165" s="2">
        <f>Weather_Site!M175</f>
        <v>0</v>
      </c>
      <c r="E165">
        <f>Weather_Site!G175</f>
        <v>0</v>
      </c>
      <c r="F165" s="452">
        <f>'Forest(McArthur)'!M172</f>
        <v>0</v>
      </c>
      <c r="G165">
        <f>Grass!$C$4</f>
        <v>85</v>
      </c>
      <c r="H165">
        <v>0</v>
      </c>
      <c r="I165">
        <v>6</v>
      </c>
      <c r="J165" s="278">
        <f t="shared" si="5"/>
        <v>0</v>
      </c>
    </row>
    <row r="166" spans="1:10" x14ac:dyDescent="0.35">
      <c r="A166" s="232">
        <f>Weather_Site!B176+Weather_Site!C176</f>
        <v>0</v>
      </c>
      <c r="B166">
        <f>Weather_Site!D176</f>
        <v>0</v>
      </c>
      <c r="C166">
        <f>Weather_Site!E176</f>
        <v>0</v>
      </c>
      <c r="D166" s="2">
        <f>Weather_Site!M176</f>
        <v>0</v>
      </c>
      <c r="E166">
        <f>Weather_Site!G176</f>
        <v>0</v>
      </c>
      <c r="F166" s="452">
        <f>'Forest(McArthur)'!M173</f>
        <v>0</v>
      </c>
      <c r="G166">
        <f>Grass!$C$4</f>
        <v>85</v>
      </c>
      <c r="H166">
        <v>0</v>
      </c>
      <c r="I166">
        <v>6</v>
      </c>
      <c r="J166" s="278">
        <f t="shared" si="5"/>
        <v>0</v>
      </c>
    </row>
    <row r="167" spans="1:10" x14ac:dyDescent="0.35">
      <c r="A167" s="232">
        <f>Weather_Site!B177+Weather_Site!C177</f>
        <v>0</v>
      </c>
      <c r="B167">
        <f>Weather_Site!D177</f>
        <v>0</v>
      </c>
      <c r="C167">
        <f>Weather_Site!E177</f>
        <v>0</v>
      </c>
      <c r="D167" s="2">
        <f>Weather_Site!M177</f>
        <v>0</v>
      </c>
      <c r="E167">
        <f>Weather_Site!G177</f>
        <v>0</v>
      </c>
      <c r="F167" s="452">
        <f>'Forest(McArthur)'!M174</f>
        <v>0</v>
      </c>
      <c r="G167">
        <f>Grass!$C$4</f>
        <v>85</v>
      </c>
      <c r="H167">
        <v>0</v>
      </c>
      <c r="I167">
        <v>6</v>
      </c>
      <c r="J167" s="278">
        <f t="shared" si="5"/>
        <v>0</v>
      </c>
    </row>
    <row r="168" spans="1:10" x14ac:dyDescent="0.35">
      <c r="A168" s="232">
        <f>Weather_Site!B178+Weather_Site!C178</f>
        <v>0</v>
      </c>
      <c r="B168">
        <f>Weather_Site!D178</f>
        <v>0</v>
      </c>
      <c r="C168">
        <f>Weather_Site!E178</f>
        <v>0</v>
      </c>
      <c r="D168" s="2">
        <f>Weather_Site!M178</f>
        <v>0</v>
      </c>
      <c r="E168">
        <f>Weather_Site!G178</f>
        <v>0</v>
      </c>
      <c r="F168" s="452">
        <f>'Forest(McArthur)'!M175</f>
        <v>0</v>
      </c>
      <c r="G168">
        <f>Grass!$C$4</f>
        <v>85</v>
      </c>
      <c r="H168">
        <v>0</v>
      </c>
      <c r="I168">
        <v>6</v>
      </c>
      <c r="J168" s="278">
        <f t="shared" si="5"/>
        <v>0</v>
      </c>
    </row>
    <row r="169" spans="1:10" x14ac:dyDescent="0.35">
      <c r="A169" s="232">
        <f>Weather_Site!B179+Weather_Site!C179</f>
        <v>0</v>
      </c>
      <c r="B169">
        <f>Weather_Site!D179</f>
        <v>0</v>
      </c>
      <c r="C169">
        <f>Weather_Site!E179</f>
        <v>0</v>
      </c>
      <c r="D169" s="2">
        <f>Weather_Site!M179</f>
        <v>0</v>
      </c>
      <c r="E169">
        <f>Weather_Site!G179</f>
        <v>0</v>
      </c>
      <c r="F169" s="452">
        <f>'Forest(McArthur)'!M176</f>
        <v>0</v>
      </c>
      <c r="G169">
        <f>Grass!$C$4</f>
        <v>85</v>
      </c>
      <c r="H169">
        <v>0</v>
      </c>
      <c r="I169">
        <v>6</v>
      </c>
      <c r="J169" s="278">
        <f t="shared" si="5"/>
        <v>0</v>
      </c>
    </row>
    <row r="170" spans="1:10" x14ac:dyDescent="0.35">
      <c r="A170" s="232">
        <f>Weather_Site!B180+Weather_Site!C180</f>
        <v>0</v>
      </c>
      <c r="B170">
        <f>Weather_Site!D180</f>
        <v>0</v>
      </c>
      <c r="C170">
        <f>Weather_Site!E180</f>
        <v>0</v>
      </c>
      <c r="D170" s="2">
        <f>Weather_Site!M180</f>
        <v>0</v>
      </c>
      <c r="E170">
        <f>Weather_Site!G180</f>
        <v>0</v>
      </c>
      <c r="F170" s="452">
        <f>'Forest(McArthur)'!M177</f>
        <v>0</v>
      </c>
      <c r="G170">
        <f>Grass!$C$4</f>
        <v>85</v>
      </c>
      <c r="H170">
        <v>0</v>
      </c>
      <c r="I170">
        <v>6</v>
      </c>
      <c r="J170" s="278">
        <f t="shared" si="5"/>
        <v>0</v>
      </c>
    </row>
    <row r="171" spans="1:10" x14ac:dyDescent="0.35">
      <c r="A171" s="232">
        <f>Weather_Site!B181+Weather_Site!C181</f>
        <v>0</v>
      </c>
      <c r="B171">
        <f>Weather_Site!D181</f>
        <v>0</v>
      </c>
      <c r="C171">
        <f>Weather_Site!E181</f>
        <v>0</v>
      </c>
      <c r="D171" s="2">
        <f>Weather_Site!M181</f>
        <v>0</v>
      </c>
      <c r="E171">
        <f>Weather_Site!G181</f>
        <v>0</v>
      </c>
      <c r="F171" s="452">
        <f>'Forest(McArthur)'!M178</f>
        <v>0</v>
      </c>
      <c r="G171">
        <f>Grass!$C$4</f>
        <v>85</v>
      </c>
      <c r="H171">
        <v>0</v>
      </c>
      <c r="I171">
        <v>6</v>
      </c>
      <c r="J171" s="278">
        <f t="shared" si="5"/>
        <v>0</v>
      </c>
    </row>
    <row r="172" spans="1:10" x14ac:dyDescent="0.35">
      <c r="A172" s="232">
        <f>Weather_Site!B182+Weather_Site!C182</f>
        <v>0</v>
      </c>
      <c r="B172">
        <f>Weather_Site!D182</f>
        <v>0</v>
      </c>
      <c r="C172">
        <f>Weather_Site!E182</f>
        <v>0</v>
      </c>
      <c r="D172" s="2">
        <f>Weather_Site!M182</f>
        <v>0</v>
      </c>
      <c r="E172">
        <f>Weather_Site!G182</f>
        <v>0</v>
      </c>
      <c r="F172" s="452">
        <f>'Forest(McArthur)'!M179</f>
        <v>0</v>
      </c>
      <c r="G172">
        <f>Grass!$C$4</f>
        <v>85</v>
      </c>
      <c r="H172">
        <v>0</v>
      </c>
      <c r="I172">
        <v>6</v>
      </c>
      <c r="J172" s="278">
        <f t="shared" si="5"/>
        <v>0</v>
      </c>
    </row>
    <row r="173" spans="1:10" x14ac:dyDescent="0.35">
      <c r="A173" s="232">
        <f>Weather_Site!B183+Weather_Site!C183</f>
        <v>0</v>
      </c>
      <c r="B173">
        <f>Weather_Site!D183</f>
        <v>0</v>
      </c>
      <c r="C173">
        <f>Weather_Site!E183</f>
        <v>0</v>
      </c>
      <c r="D173" s="2">
        <f>Weather_Site!M183</f>
        <v>0</v>
      </c>
      <c r="E173">
        <f>Weather_Site!G183</f>
        <v>0</v>
      </c>
      <c r="F173" s="452">
        <f>'Forest(McArthur)'!M180</f>
        <v>0</v>
      </c>
      <c r="G173">
        <f>Grass!$C$4</f>
        <v>85</v>
      </c>
      <c r="H173">
        <v>0</v>
      </c>
      <c r="I173">
        <v>6</v>
      </c>
      <c r="J173" s="278">
        <f t="shared" si="5"/>
        <v>0</v>
      </c>
    </row>
    <row r="174" spans="1:10" x14ac:dyDescent="0.35">
      <c r="A174" s="232">
        <f>Weather_Site!B184+Weather_Site!C184</f>
        <v>0</v>
      </c>
      <c r="B174">
        <f>Weather_Site!D184</f>
        <v>0</v>
      </c>
      <c r="C174">
        <f>Weather_Site!E184</f>
        <v>0</v>
      </c>
      <c r="D174" s="2">
        <f>Weather_Site!M184</f>
        <v>0</v>
      </c>
      <c r="E174">
        <f>Weather_Site!G184</f>
        <v>0</v>
      </c>
      <c r="F174" s="452">
        <f>'Forest(McArthur)'!M181</f>
        <v>0</v>
      </c>
      <c r="G174">
        <f>Grass!$C$4</f>
        <v>85</v>
      </c>
      <c r="H174">
        <v>0</v>
      </c>
      <c r="I174">
        <v>6</v>
      </c>
      <c r="J174" s="278">
        <f t="shared" si="5"/>
        <v>0</v>
      </c>
    </row>
    <row r="175" spans="1:10" x14ac:dyDescent="0.35">
      <c r="A175" s="232">
        <f>Weather_Site!B185+Weather_Site!C185</f>
        <v>0</v>
      </c>
      <c r="B175">
        <f>Weather_Site!D185</f>
        <v>0</v>
      </c>
      <c r="C175">
        <f>Weather_Site!E185</f>
        <v>0</v>
      </c>
      <c r="D175" s="2">
        <f>Weather_Site!M185</f>
        <v>0</v>
      </c>
      <c r="E175">
        <f>Weather_Site!G185</f>
        <v>0</v>
      </c>
      <c r="F175" s="452">
        <f>'Forest(McArthur)'!M182</f>
        <v>0</v>
      </c>
      <c r="G175">
        <f>Grass!$C$4</f>
        <v>85</v>
      </c>
      <c r="H175">
        <v>0</v>
      </c>
      <c r="I175">
        <v>6</v>
      </c>
      <c r="J175" s="278">
        <f t="shared" si="5"/>
        <v>0</v>
      </c>
    </row>
    <row r="176" spans="1:10" x14ac:dyDescent="0.35">
      <c r="A176" s="232">
        <f>Weather_Site!B186+Weather_Site!C186</f>
        <v>0</v>
      </c>
      <c r="B176">
        <f>Weather_Site!D186</f>
        <v>0</v>
      </c>
      <c r="C176">
        <f>Weather_Site!E186</f>
        <v>0</v>
      </c>
      <c r="D176" s="2">
        <f>Weather_Site!M186</f>
        <v>0</v>
      </c>
      <c r="E176">
        <f>Weather_Site!G186</f>
        <v>0</v>
      </c>
      <c r="F176" s="452">
        <f>'Forest(McArthur)'!M183</f>
        <v>0</v>
      </c>
      <c r="G176">
        <f>Grass!$C$4</f>
        <v>85</v>
      </c>
      <c r="H176">
        <v>0</v>
      </c>
      <c r="I176">
        <v>6</v>
      </c>
      <c r="J176" s="278">
        <f t="shared" si="5"/>
        <v>0</v>
      </c>
    </row>
    <row r="177" spans="1:10" x14ac:dyDescent="0.35">
      <c r="A177" s="232">
        <f>Weather_Site!B187+Weather_Site!C187</f>
        <v>0</v>
      </c>
      <c r="B177">
        <f>Weather_Site!D187</f>
        <v>0</v>
      </c>
      <c r="C177">
        <f>Weather_Site!E187</f>
        <v>0</v>
      </c>
      <c r="D177" s="2">
        <f>Weather_Site!M187</f>
        <v>0</v>
      </c>
      <c r="E177">
        <f>Weather_Site!G187</f>
        <v>0</v>
      </c>
      <c r="F177" s="452">
        <f>'Forest(McArthur)'!M184</f>
        <v>0</v>
      </c>
      <c r="G177">
        <f>Grass!$C$4</f>
        <v>85</v>
      </c>
      <c r="H177">
        <v>0</v>
      </c>
      <c r="I177">
        <v>6</v>
      </c>
      <c r="J177" s="278">
        <f t="shared" si="5"/>
        <v>0</v>
      </c>
    </row>
    <row r="178" spans="1:10" x14ac:dyDescent="0.35">
      <c r="A178" s="232">
        <f>Weather_Site!B188+Weather_Site!C188</f>
        <v>0</v>
      </c>
      <c r="B178">
        <f>Weather_Site!D188</f>
        <v>0</v>
      </c>
      <c r="C178">
        <f>Weather_Site!E188</f>
        <v>0</v>
      </c>
      <c r="D178" s="2">
        <f>Weather_Site!M188</f>
        <v>0</v>
      </c>
      <c r="E178">
        <f>Weather_Site!G188</f>
        <v>0</v>
      </c>
      <c r="F178" s="452">
        <f>'Forest(McArthur)'!M185</f>
        <v>0</v>
      </c>
      <c r="G178">
        <f>Grass!$C$4</f>
        <v>85</v>
      </c>
      <c r="H178">
        <v>0</v>
      </c>
      <c r="I178">
        <v>6</v>
      </c>
      <c r="J178" s="278">
        <f t="shared" si="5"/>
        <v>0</v>
      </c>
    </row>
    <row r="179" spans="1:10" x14ac:dyDescent="0.35">
      <c r="A179" s="232">
        <f>Weather_Site!B189+Weather_Site!C189</f>
        <v>0</v>
      </c>
      <c r="B179">
        <f>Weather_Site!D189</f>
        <v>0</v>
      </c>
      <c r="C179">
        <f>Weather_Site!E189</f>
        <v>0</v>
      </c>
      <c r="D179" s="2">
        <f>Weather_Site!M189</f>
        <v>0</v>
      </c>
      <c r="E179">
        <f>Weather_Site!G189</f>
        <v>0</v>
      </c>
      <c r="F179" s="452">
        <f>'Forest(McArthur)'!M186</f>
        <v>0</v>
      </c>
      <c r="G179">
        <f>Grass!$C$4</f>
        <v>85</v>
      </c>
      <c r="H179">
        <v>0</v>
      </c>
      <c r="I179">
        <v>6</v>
      </c>
      <c r="J179" s="278">
        <f t="shared" si="5"/>
        <v>0</v>
      </c>
    </row>
    <row r="180" spans="1:10" x14ac:dyDescent="0.35">
      <c r="A180" s="232">
        <f>Weather_Site!B190+Weather_Site!C190</f>
        <v>0</v>
      </c>
      <c r="B180">
        <f>Weather_Site!D190</f>
        <v>0</v>
      </c>
      <c r="C180">
        <f>Weather_Site!E190</f>
        <v>0</v>
      </c>
      <c r="D180" s="2">
        <f>Weather_Site!M190</f>
        <v>0</v>
      </c>
      <c r="E180">
        <f>Weather_Site!G190</f>
        <v>0</v>
      </c>
      <c r="F180" s="452">
        <f>'Forest(McArthur)'!M187</f>
        <v>0</v>
      </c>
      <c r="G180">
        <f>Grass!$C$4</f>
        <v>85</v>
      </c>
      <c r="H180">
        <v>0</v>
      </c>
      <c r="I180">
        <v>6</v>
      </c>
      <c r="J180" s="278">
        <f t="shared" si="5"/>
        <v>0</v>
      </c>
    </row>
    <row r="181" spans="1:10" x14ac:dyDescent="0.35">
      <c r="A181" s="232">
        <f>Weather_Site!B191+Weather_Site!C191</f>
        <v>0</v>
      </c>
      <c r="B181">
        <f>Weather_Site!D191</f>
        <v>0</v>
      </c>
      <c r="C181">
        <f>Weather_Site!E191</f>
        <v>0</v>
      </c>
      <c r="D181" s="2">
        <f>Weather_Site!M191</f>
        <v>0</v>
      </c>
      <c r="E181">
        <f>Weather_Site!G191</f>
        <v>0</v>
      </c>
      <c r="F181" s="452">
        <f>'Forest(McArthur)'!M188</f>
        <v>0</v>
      </c>
      <c r="G181">
        <f>Grass!$C$4</f>
        <v>85</v>
      </c>
      <c r="H181">
        <v>0</v>
      </c>
      <c r="I181">
        <v>6</v>
      </c>
      <c r="J181" s="278">
        <f t="shared" si="5"/>
        <v>0</v>
      </c>
    </row>
    <row r="182" spans="1:10" x14ac:dyDescent="0.35">
      <c r="A182" s="232">
        <f>Weather_Site!B192+Weather_Site!C192</f>
        <v>0</v>
      </c>
      <c r="B182">
        <f>Weather_Site!D192</f>
        <v>0</v>
      </c>
      <c r="C182">
        <f>Weather_Site!E192</f>
        <v>0</v>
      </c>
      <c r="D182" s="2">
        <f>Weather_Site!M192</f>
        <v>0</v>
      </c>
      <c r="E182">
        <f>Weather_Site!G192</f>
        <v>0</v>
      </c>
      <c r="F182" s="452">
        <f>'Forest(McArthur)'!M189</f>
        <v>0</v>
      </c>
      <c r="G182">
        <f>Grass!$C$4</f>
        <v>85</v>
      </c>
      <c r="H182">
        <v>0</v>
      </c>
      <c r="I182">
        <v>6</v>
      </c>
      <c r="J182" s="278">
        <f t="shared" si="5"/>
        <v>0</v>
      </c>
    </row>
    <row r="183" spans="1:10" x14ac:dyDescent="0.35">
      <c r="A183" s="232">
        <f>Weather_Site!B193+Weather_Site!C193</f>
        <v>0</v>
      </c>
      <c r="B183">
        <f>Weather_Site!D193</f>
        <v>0</v>
      </c>
      <c r="C183">
        <f>Weather_Site!E193</f>
        <v>0</v>
      </c>
      <c r="D183" s="2">
        <f>Weather_Site!M193</f>
        <v>0</v>
      </c>
      <c r="E183">
        <f>Weather_Site!G193</f>
        <v>0</v>
      </c>
      <c r="F183" s="452">
        <f>'Forest(McArthur)'!M190</f>
        <v>0</v>
      </c>
      <c r="G183">
        <f>Grass!$C$4</f>
        <v>85</v>
      </c>
      <c r="H183">
        <v>0</v>
      </c>
      <c r="I183">
        <v>6</v>
      </c>
      <c r="J183" s="278">
        <f t="shared" si="5"/>
        <v>0</v>
      </c>
    </row>
    <row r="184" spans="1:10" x14ac:dyDescent="0.35">
      <c r="A184" s="232">
        <f>Weather_Site!B194+Weather_Site!C194</f>
        <v>0</v>
      </c>
      <c r="B184">
        <f>Weather_Site!D194</f>
        <v>0</v>
      </c>
      <c r="C184">
        <f>Weather_Site!E194</f>
        <v>0</v>
      </c>
      <c r="D184" s="2">
        <f>Weather_Site!M194</f>
        <v>0</v>
      </c>
      <c r="E184">
        <f>Weather_Site!G194</f>
        <v>0</v>
      </c>
      <c r="F184" s="452">
        <f>'Forest(McArthur)'!M191</f>
        <v>0</v>
      </c>
      <c r="G184">
        <f>Grass!$C$4</f>
        <v>85</v>
      </c>
      <c r="H184">
        <v>0</v>
      </c>
      <c r="I184">
        <v>6</v>
      </c>
      <c r="J184" s="278">
        <f t="shared" si="5"/>
        <v>0</v>
      </c>
    </row>
    <row r="185" spans="1:10" x14ac:dyDescent="0.35">
      <c r="A185" s="232">
        <f>Weather_Site!B195+Weather_Site!C195</f>
        <v>0</v>
      </c>
      <c r="B185">
        <f>Weather_Site!D195</f>
        <v>0</v>
      </c>
      <c r="C185">
        <f>Weather_Site!E195</f>
        <v>0</v>
      </c>
      <c r="D185" s="2">
        <f>Weather_Site!M195</f>
        <v>0</v>
      </c>
      <c r="E185">
        <f>Weather_Site!G195</f>
        <v>0</v>
      </c>
      <c r="F185" s="452">
        <f>'Forest(McArthur)'!M192</f>
        <v>0</v>
      </c>
      <c r="G185">
        <f>Grass!$C$4</f>
        <v>85</v>
      </c>
      <c r="H185">
        <v>0</v>
      </c>
      <c r="I185">
        <v>6</v>
      </c>
      <c r="J185" s="278">
        <f t="shared" si="5"/>
        <v>0</v>
      </c>
    </row>
    <row r="186" spans="1:10" x14ac:dyDescent="0.35">
      <c r="A186" s="232">
        <f>Weather_Site!B196+Weather_Site!C196</f>
        <v>0</v>
      </c>
      <c r="B186">
        <f>Weather_Site!D196</f>
        <v>0</v>
      </c>
      <c r="C186">
        <f>Weather_Site!E196</f>
        <v>0</v>
      </c>
      <c r="D186" s="2">
        <f>Weather_Site!M196</f>
        <v>0</v>
      </c>
      <c r="E186">
        <f>Weather_Site!G196</f>
        <v>0</v>
      </c>
      <c r="F186" s="452">
        <f>'Forest(McArthur)'!M193</f>
        <v>0</v>
      </c>
      <c r="G186">
        <f>Grass!$C$4</f>
        <v>85</v>
      </c>
      <c r="H186">
        <v>0</v>
      </c>
      <c r="I186">
        <v>6</v>
      </c>
      <c r="J186" s="278">
        <f t="shared" si="5"/>
        <v>0</v>
      </c>
    </row>
    <row r="187" spans="1:10" x14ac:dyDescent="0.35">
      <c r="A187" s="232">
        <f>Weather_Site!B197+Weather_Site!C197</f>
        <v>0</v>
      </c>
      <c r="B187">
        <f>Weather_Site!D197</f>
        <v>0</v>
      </c>
      <c r="C187">
        <f>Weather_Site!E197</f>
        <v>0</v>
      </c>
      <c r="D187" s="2">
        <f>Weather_Site!M197</f>
        <v>0</v>
      </c>
      <c r="E187">
        <f>Weather_Site!G197</f>
        <v>0</v>
      </c>
      <c r="F187" s="452">
        <f>'Forest(McArthur)'!M194</f>
        <v>0</v>
      </c>
      <c r="G187">
        <f>Grass!$C$4</f>
        <v>85</v>
      </c>
      <c r="H187">
        <v>0</v>
      </c>
      <c r="I187">
        <v>6</v>
      </c>
      <c r="J187" s="278">
        <f t="shared" si="5"/>
        <v>0</v>
      </c>
    </row>
    <row r="188" spans="1:10" x14ac:dyDescent="0.35">
      <c r="A188" s="232">
        <f>Weather_Site!B198+Weather_Site!C198</f>
        <v>0</v>
      </c>
      <c r="B188">
        <f>Weather_Site!D198</f>
        <v>0</v>
      </c>
      <c r="C188">
        <f>Weather_Site!E198</f>
        <v>0</v>
      </c>
      <c r="D188" s="2">
        <f>Weather_Site!M198</f>
        <v>0</v>
      </c>
      <c r="E188">
        <f>Weather_Site!G198</f>
        <v>0</v>
      </c>
      <c r="F188" s="452">
        <f>'Forest(McArthur)'!M195</f>
        <v>0</v>
      </c>
      <c r="G188">
        <f>Grass!$C$4</f>
        <v>85</v>
      </c>
      <c r="H188">
        <v>0</v>
      </c>
      <c r="I188">
        <v>6</v>
      </c>
      <c r="J188" s="278">
        <f t="shared" si="5"/>
        <v>0</v>
      </c>
    </row>
    <row r="189" spans="1:10" x14ac:dyDescent="0.35">
      <c r="A189" s="232">
        <f>Weather_Site!B199+Weather_Site!C199</f>
        <v>0</v>
      </c>
      <c r="B189">
        <f>Weather_Site!D199</f>
        <v>0</v>
      </c>
      <c r="C189">
        <f>Weather_Site!E199</f>
        <v>0</v>
      </c>
      <c r="D189" s="2">
        <f>Weather_Site!M199</f>
        <v>0</v>
      </c>
      <c r="E189">
        <f>Weather_Site!G199</f>
        <v>0</v>
      </c>
      <c r="F189" s="452">
        <f>'Forest(McArthur)'!M196</f>
        <v>0</v>
      </c>
      <c r="G189">
        <f>Grass!$C$4</f>
        <v>85</v>
      </c>
      <c r="H189">
        <v>0</v>
      </c>
      <c r="I189">
        <v>6</v>
      </c>
      <c r="J189" s="278">
        <f t="shared" si="5"/>
        <v>0</v>
      </c>
    </row>
    <row r="190" spans="1:10" x14ac:dyDescent="0.35">
      <c r="A190" s="232">
        <f>Weather_Site!B200+Weather_Site!C200</f>
        <v>0</v>
      </c>
      <c r="B190">
        <f>Weather_Site!D200</f>
        <v>0</v>
      </c>
      <c r="C190">
        <f>Weather_Site!E200</f>
        <v>0</v>
      </c>
      <c r="D190" s="2">
        <f>Weather_Site!M200</f>
        <v>0</v>
      </c>
      <c r="E190">
        <f>Weather_Site!G200</f>
        <v>0</v>
      </c>
      <c r="F190" s="452">
        <f>'Forest(McArthur)'!M197</f>
        <v>0</v>
      </c>
      <c r="G190">
        <f>Grass!$C$4</f>
        <v>85</v>
      </c>
      <c r="H190">
        <v>0</v>
      </c>
      <c r="I190">
        <v>6</v>
      </c>
      <c r="J190" s="278">
        <f t="shared" si="5"/>
        <v>0</v>
      </c>
    </row>
    <row r="191" spans="1:10" x14ac:dyDescent="0.35">
      <c r="A191" s="232">
        <f>Weather_Site!B201+Weather_Site!C201</f>
        <v>0</v>
      </c>
      <c r="B191">
        <f>Weather_Site!D201</f>
        <v>0</v>
      </c>
      <c r="C191">
        <f>Weather_Site!E201</f>
        <v>0</v>
      </c>
      <c r="D191" s="2">
        <f>Weather_Site!M201</f>
        <v>0</v>
      </c>
      <c r="E191">
        <f>Weather_Site!G201</f>
        <v>0</v>
      </c>
      <c r="F191" s="452">
        <f>'Forest(McArthur)'!M198</f>
        <v>0</v>
      </c>
      <c r="G191">
        <f>Grass!$C$4</f>
        <v>85</v>
      </c>
      <c r="H191">
        <v>0</v>
      </c>
      <c r="I191">
        <v>6</v>
      </c>
      <c r="J191" s="278">
        <f t="shared" si="5"/>
        <v>0</v>
      </c>
    </row>
    <row r="192" spans="1:10" x14ac:dyDescent="0.35">
      <c r="A192" s="232">
        <f>Weather_Site!B202+Weather_Site!C202</f>
        <v>0</v>
      </c>
      <c r="B192">
        <f>Weather_Site!D202</f>
        <v>0</v>
      </c>
      <c r="C192">
        <f>Weather_Site!E202</f>
        <v>0</v>
      </c>
      <c r="D192" s="2">
        <f>Weather_Site!M202</f>
        <v>0</v>
      </c>
      <c r="E192">
        <f>Weather_Site!G202</f>
        <v>0</v>
      </c>
      <c r="F192" s="452">
        <f>'Forest(McArthur)'!M199</f>
        <v>0</v>
      </c>
      <c r="G192">
        <f>Grass!$C$4</f>
        <v>85</v>
      </c>
      <c r="H192">
        <v>0</v>
      </c>
      <c r="I192">
        <v>6</v>
      </c>
      <c r="J192" s="278">
        <f t="shared" si="5"/>
        <v>0</v>
      </c>
    </row>
    <row r="193" spans="1:10" x14ac:dyDescent="0.35">
      <c r="A193" s="232">
        <f>Weather_Site!B203+Weather_Site!C203</f>
        <v>0</v>
      </c>
      <c r="B193">
        <f>Weather_Site!D203</f>
        <v>0</v>
      </c>
      <c r="C193">
        <f>Weather_Site!E203</f>
        <v>0</v>
      </c>
      <c r="D193" s="2">
        <f>Weather_Site!M203</f>
        <v>0</v>
      </c>
      <c r="E193">
        <f>Weather_Site!G203</f>
        <v>0</v>
      </c>
      <c r="F193" s="452">
        <f>'Forest(McArthur)'!M200</f>
        <v>0</v>
      </c>
      <c r="G193">
        <f>Grass!$C$4</f>
        <v>85</v>
      </c>
      <c r="H193">
        <v>0</v>
      </c>
      <c r="I193">
        <v>6</v>
      </c>
      <c r="J193" s="278">
        <f t="shared" si="5"/>
        <v>0</v>
      </c>
    </row>
    <row r="194" spans="1:10" x14ac:dyDescent="0.35">
      <c r="A194" s="232">
        <f>Weather_Site!B204+Weather_Site!C204</f>
        <v>0</v>
      </c>
      <c r="B194">
        <f>Weather_Site!D204</f>
        <v>0</v>
      </c>
      <c r="C194">
        <f>Weather_Site!E204</f>
        <v>0</v>
      </c>
      <c r="D194" s="2">
        <f>Weather_Site!M204</f>
        <v>0</v>
      </c>
      <c r="E194">
        <f>Weather_Site!G204</f>
        <v>0</v>
      </c>
      <c r="F194" s="452">
        <f>'Forest(McArthur)'!M201</f>
        <v>0</v>
      </c>
      <c r="G194">
        <f>Grass!$C$4</f>
        <v>85</v>
      </c>
      <c r="H194">
        <v>0</v>
      </c>
      <c r="I194">
        <v>6</v>
      </c>
      <c r="J194" s="278">
        <f t="shared" ref="J194:J201" si="6">E194*1.5</f>
        <v>0</v>
      </c>
    </row>
    <row r="195" spans="1:10" x14ac:dyDescent="0.35">
      <c r="A195" s="232">
        <f>Weather_Site!B205+Weather_Site!C205</f>
        <v>0</v>
      </c>
      <c r="B195">
        <f>Weather_Site!D205</f>
        <v>0</v>
      </c>
      <c r="C195">
        <f>Weather_Site!E205</f>
        <v>0</v>
      </c>
      <c r="D195" s="2">
        <f>Weather_Site!M205</f>
        <v>0</v>
      </c>
      <c r="E195">
        <f>Weather_Site!G205</f>
        <v>0</v>
      </c>
      <c r="F195" s="452">
        <f>'Forest(McArthur)'!M202</f>
        <v>0</v>
      </c>
      <c r="G195">
        <f>Grass!$C$4</f>
        <v>85</v>
      </c>
      <c r="H195">
        <v>0</v>
      </c>
      <c r="I195">
        <v>6</v>
      </c>
      <c r="J195" s="278">
        <f t="shared" si="6"/>
        <v>0</v>
      </c>
    </row>
    <row r="196" spans="1:10" x14ac:dyDescent="0.35">
      <c r="A196" s="232">
        <f>Weather_Site!B206+Weather_Site!C206</f>
        <v>0</v>
      </c>
      <c r="B196">
        <f>Weather_Site!D206</f>
        <v>0</v>
      </c>
      <c r="C196">
        <f>Weather_Site!E206</f>
        <v>0</v>
      </c>
      <c r="D196" s="2">
        <f>Weather_Site!M206</f>
        <v>0</v>
      </c>
      <c r="E196">
        <f>Weather_Site!G206</f>
        <v>0</v>
      </c>
      <c r="F196" s="452">
        <f>'Forest(McArthur)'!M203</f>
        <v>0</v>
      </c>
      <c r="G196">
        <f>Grass!$C$4</f>
        <v>85</v>
      </c>
      <c r="H196">
        <v>0</v>
      </c>
      <c r="I196">
        <v>6</v>
      </c>
      <c r="J196" s="278">
        <f t="shared" si="6"/>
        <v>0</v>
      </c>
    </row>
    <row r="197" spans="1:10" x14ac:dyDescent="0.35">
      <c r="A197" s="232">
        <f>Weather_Site!B207+Weather_Site!C207</f>
        <v>0</v>
      </c>
      <c r="B197">
        <f>Weather_Site!D207</f>
        <v>0</v>
      </c>
      <c r="C197">
        <f>Weather_Site!E207</f>
        <v>0</v>
      </c>
      <c r="D197" s="2">
        <f>Weather_Site!M207</f>
        <v>0</v>
      </c>
      <c r="E197">
        <f>Weather_Site!G207</f>
        <v>0</v>
      </c>
      <c r="F197" s="452">
        <f>'Forest(McArthur)'!M204</f>
        <v>0</v>
      </c>
      <c r="G197">
        <f>Grass!$C$4</f>
        <v>85</v>
      </c>
      <c r="H197">
        <v>0</v>
      </c>
      <c r="I197">
        <v>6</v>
      </c>
      <c r="J197" s="278">
        <f t="shared" si="6"/>
        <v>0</v>
      </c>
    </row>
    <row r="198" spans="1:10" x14ac:dyDescent="0.35">
      <c r="A198" s="232">
        <f>Weather_Site!B208+Weather_Site!C208</f>
        <v>0</v>
      </c>
      <c r="B198">
        <f>Weather_Site!D208</f>
        <v>0</v>
      </c>
      <c r="C198">
        <f>Weather_Site!E208</f>
        <v>0</v>
      </c>
      <c r="D198" s="2">
        <f>Weather_Site!M208</f>
        <v>0</v>
      </c>
      <c r="E198">
        <f>Weather_Site!G208</f>
        <v>0</v>
      </c>
      <c r="F198" s="452">
        <f>'Forest(McArthur)'!M205</f>
        <v>0</v>
      </c>
      <c r="G198">
        <f>Grass!$C$4</f>
        <v>85</v>
      </c>
      <c r="H198">
        <v>0</v>
      </c>
      <c r="I198">
        <v>6</v>
      </c>
      <c r="J198" s="278">
        <f t="shared" si="6"/>
        <v>0</v>
      </c>
    </row>
    <row r="199" spans="1:10" x14ac:dyDescent="0.35">
      <c r="A199" s="232">
        <f>Weather_Site!B209+Weather_Site!C209</f>
        <v>0</v>
      </c>
      <c r="B199">
        <f>Weather_Site!D209</f>
        <v>0</v>
      </c>
      <c r="C199">
        <f>Weather_Site!E209</f>
        <v>0</v>
      </c>
      <c r="D199" s="2">
        <f>Weather_Site!M209</f>
        <v>0</v>
      </c>
      <c r="E199">
        <f>Weather_Site!G209</f>
        <v>0</v>
      </c>
      <c r="F199" s="452">
        <f>'Forest(McArthur)'!M206</f>
        <v>0</v>
      </c>
      <c r="G199">
        <f>Grass!$C$4</f>
        <v>85</v>
      </c>
      <c r="H199">
        <v>0</v>
      </c>
      <c r="I199">
        <v>6</v>
      </c>
      <c r="J199" s="278">
        <f t="shared" si="6"/>
        <v>0</v>
      </c>
    </row>
    <row r="200" spans="1:10" x14ac:dyDescent="0.35">
      <c r="A200" s="232">
        <f>Weather_Site!B210+Weather_Site!C210</f>
        <v>0</v>
      </c>
      <c r="B200">
        <f>Weather_Site!D210</f>
        <v>0</v>
      </c>
      <c r="C200">
        <f>Weather_Site!E210</f>
        <v>0</v>
      </c>
      <c r="D200" s="2">
        <f>Weather_Site!M210</f>
        <v>0</v>
      </c>
      <c r="E200">
        <f>Weather_Site!G210</f>
        <v>0</v>
      </c>
      <c r="F200" s="452">
        <f>'Forest(McArthur)'!M207</f>
        <v>0</v>
      </c>
      <c r="G200">
        <f>Grass!$C$4</f>
        <v>85</v>
      </c>
      <c r="H200">
        <v>0</v>
      </c>
      <c r="I200">
        <v>6</v>
      </c>
      <c r="J200" s="278">
        <f t="shared" si="6"/>
        <v>0</v>
      </c>
    </row>
    <row r="201" spans="1:10" x14ac:dyDescent="0.35">
      <c r="A201" s="232">
        <f>Weather_Site!B211+Weather_Site!C211</f>
        <v>0</v>
      </c>
      <c r="B201">
        <f>Weather_Site!D211</f>
        <v>0</v>
      </c>
      <c r="C201">
        <f>Weather_Site!E211</f>
        <v>0</v>
      </c>
      <c r="D201" s="2">
        <f>Weather_Site!M211</f>
        <v>0</v>
      </c>
      <c r="E201">
        <f>Weather_Site!G211</f>
        <v>0</v>
      </c>
      <c r="F201" s="452">
        <f>'Forest(McArthur)'!M208</f>
        <v>0</v>
      </c>
      <c r="G201">
        <f>Grass!$C$4</f>
        <v>85</v>
      </c>
      <c r="H201">
        <v>0</v>
      </c>
      <c r="I201">
        <v>6</v>
      </c>
      <c r="J201" s="278">
        <f t="shared" si="6"/>
        <v>0</v>
      </c>
    </row>
  </sheetData>
  <sheetProtection password="9487" sheet="1" objects="1" scenarios="1"/>
  <phoneticPr fontId="8"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indexed="46"/>
  </sheetPr>
  <dimension ref="A1:B13"/>
  <sheetViews>
    <sheetView workbookViewId="0"/>
  </sheetViews>
  <sheetFormatPr defaultRowHeight="12.75" x14ac:dyDescent="0.35"/>
  <cols>
    <col min="1" max="1" width="11.33203125" customWidth="1"/>
    <col min="2" max="2" width="42.46484375" customWidth="1"/>
  </cols>
  <sheetData>
    <row r="1" spans="1:2" ht="13.15" x14ac:dyDescent="0.4">
      <c r="A1" s="289" t="s">
        <v>411</v>
      </c>
    </row>
    <row r="3" spans="1:2" ht="39.4" x14ac:dyDescent="0.4">
      <c r="A3" s="288" t="s">
        <v>371</v>
      </c>
      <c r="B3" s="287" t="s">
        <v>412</v>
      </c>
    </row>
    <row r="4" spans="1:2" x14ac:dyDescent="0.35">
      <c r="A4" s="29">
        <v>1</v>
      </c>
      <c r="B4" s="5" t="s">
        <v>413</v>
      </c>
    </row>
    <row r="5" spans="1:2" x14ac:dyDescent="0.35">
      <c r="A5" s="29">
        <v>1.2</v>
      </c>
      <c r="B5" s="5" t="s">
        <v>414</v>
      </c>
    </row>
    <row r="6" spans="1:2" x14ac:dyDescent="0.35">
      <c r="A6" s="29">
        <v>1.5</v>
      </c>
      <c r="B6" s="5" t="s">
        <v>415</v>
      </c>
    </row>
    <row r="7" spans="1:2" x14ac:dyDescent="0.35">
      <c r="A7" s="29">
        <v>2</v>
      </c>
      <c r="B7" s="5" t="s">
        <v>416</v>
      </c>
    </row>
    <row r="8" spans="1:2" x14ac:dyDescent="0.35">
      <c r="A8" s="29">
        <v>2.5</v>
      </c>
      <c r="B8" s="5" t="s">
        <v>421</v>
      </c>
    </row>
    <row r="9" spans="1:2" x14ac:dyDescent="0.35">
      <c r="A9" s="286">
        <v>3</v>
      </c>
      <c r="B9" s="282" t="s">
        <v>420</v>
      </c>
    </row>
    <row r="10" spans="1:2" x14ac:dyDescent="0.35">
      <c r="A10" s="29">
        <v>3.5</v>
      </c>
      <c r="B10" s="5" t="s">
        <v>417</v>
      </c>
    </row>
    <row r="11" spans="1:2" x14ac:dyDescent="0.35">
      <c r="A11" s="29" t="s">
        <v>457</v>
      </c>
      <c r="B11" s="5" t="s">
        <v>418</v>
      </c>
    </row>
    <row r="12" spans="1:2" x14ac:dyDescent="0.35">
      <c r="A12" s="29" t="s">
        <v>458</v>
      </c>
      <c r="B12" s="5" t="s">
        <v>419</v>
      </c>
    </row>
    <row r="13" spans="1:2" x14ac:dyDescent="0.35">
      <c r="A13" s="29" t="s">
        <v>459</v>
      </c>
      <c r="B13" s="5" t="s">
        <v>409</v>
      </c>
    </row>
  </sheetData>
  <phoneticPr fontId="8"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AP70"/>
  <sheetViews>
    <sheetView zoomScaleNormal="100" workbookViewId="0">
      <pane xSplit="4" ySplit="2" topLeftCell="E3" activePane="bottomRight" state="frozen"/>
      <selection pane="topRight" activeCell="D1" sqref="D1"/>
      <selection pane="bottomLeft" activeCell="A2" sqref="A2"/>
      <selection pane="bottomRight" activeCell="D2" sqref="D2"/>
    </sheetView>
  </sheetViews>
  <sheetFormatPr defaultColWidth="9.1328125" defaultRowHeight="14.25" x14ac:dyDescent="0.45"/>
  <cols>
    <col min="1" max="1" width="3.6640625" style="492" bestFit="1" customWidth="1"/>
    <col min="2" max="2" width="3.6640625" style="492" hidden="1" customWidth="1"/>
    <col min="3" max="3" width="31.6640625" style="492" hidden="1" customWidth="1"/>
    <col min="4" max="4" width="38.6640625" style="492" customWidth="1"/>
    <col min="5" max="5" width="6.46484375" style="481" hidden="1" customWidth="1"/>
    <col min="6" max="13" width="4.53125" style="481" hidden="1" customWidth="1"/>
    <col min="14" max="19" width="5" style="479" hidden="1" customWidth="1"/>
    <col min="20" max="20" width="4.53125" style="479" hidden="1" customWidth="1"/>
    <col min="21" max="21" width="5" style="479" hidden="1" customWidth="1"/>
    <col min="22" max="22" width="4.53125" style="483" hidden="1" customWidth="1"/>
    <col min="23" max="23" width="4.53125" style="481" customWidth="1"/>
    <col min="24" max="24" width="5.53125" style="481" customWidth="1"/>
    <col min="25" max="25" width="5.1328125" style="482" customWidth="1"/>
    <col min="26" max="26" width="9.6640625" style="505" customWidth="1"/>
    <col min="27" max="27" width="8.46484375" style="505" customWidth="1"/>
    <col min="28" max="34" width="8.53125" style="481" customWidth="1"/>
    <col min="35" max="41" width="8.53125" style="479" customWidth="1"/>
    <col min="42" max="42" width="9.86328125" style="484" bestFit="1" customWidth="1"/>
    <col min="43" max="16384" width="9.1328125" style="485"/>
  </cols>
  <sheetData>
    <row r="1" spans="1:42" s="472" customFormat="1" x14ac:dyDescent="0.45">
      <c r="A1" s="471" t="s">
        <v>604</v>
      </c>
      <c r="B1" s="471"/>
      <c r="C1" s="471"/>
      <c r="D1" s="471"/>
      <c r="E1" s="512" t="s">
        <v>606</v>
      </c>
      <c r="F1" s="512"/>
      <c r="G1" s="512"/>
      <c r="H1" s="512"/>
      <c r="I1" s="512"/>
      <c r="J1" s="512"/>
      <c r="K1" s="512"/>
      <c r="L1" s="512"/>
      <c r="M1" s="512"/>
      <c r="N1" s="514" t="s">
        <v>605</v>
      </c>
      <c r="O1" s="514"/>
      <c r="P1" s="514"/>
      <c r="Q1" s="514"/>
      <c r="R1" s="514"/>
      <c r="S1" s="514"/>
      <c r="T1" s="514"/>
      <c r="U1" s="514"/>
      <c r="V1" s="514"/>
      <c r="W1" s="536" t="s">
        <v>712</v>
      </c>
      <c r="X1" s="537"/>
      <c r="Y1" s="538"/>
      <c r="Z1" s="539"/>
      <c r="AA1" s="540"/>
      <c r="AB1" s="516" t="s">
        <v>710</v>
      </c>
      <c r="AC1" s="517"/>
      <c r="AD1" s="517"/>
      <c r="AE1" s="524" t="s">
        <v>711</v>
      </c>
      <c r="AF1" s="525"/>
      <c r="AG1" s="525"/>
      <c r="AH1" s="526"/>
      <c r="AI1" s="519" t="s">
        <v>707</v>
      </c>
      <c r="AJ1" s="520"/>
      <c r="AK1" s="520"/>
      <c r="AL1" s="528" t="s">
        <v>708</v>
      </c>
      <c r="AM1" s="529"/>
      <c r="AN1" s="529"/>
      <c r="AO1" s="530"/>
      <c r="AP1" s="509" t="s">
        <v>709</v>
      </c>
    </row>
    <row r="2" spans="1:42" s="476" customFormat="1" ht="135.4" x14ac:dyDescent="0.45">
      <c r="A2" s="473" t="s">
        <v>607</v>
      </c>
      <c r="B2" s="473" t="s">
        <v>608</v>
      </c>
      <c r="C2" s="474" t="s">
        <v>609</v>
      </c>
      <c r="D2" s="474" t="s">
        <v>604</v>
      </c>
      <c r="E2" s="513" t="s">
        <v>610</v>
      </c>
      <c r="F2" s="513" t="s">
        <v>611</v>
      </c>
      <c r="G2" s="513" t="s">
        <v>612</v>
      </c>
      <c r="H2" s="513" t="s">
        <v>613</v>
      </c>
      <c r="I2" s="513" t="s">
        <v>614</v>
      </c>
      <c r="J2" s="513" t="s">
        <v>615</v>
      </c>
      <c r="K2" s="513" t="s">
        <v>616</v>
      </c>
      <c r="L2" s="513" t="s">
        <v>617</v>
      </c>
      <c r="M2" s="513" t="s">
        <v>618</v>
      </c>
      <c r="N2" s="515" t="s">
        <v>610</v>
      </c>
      <c r="O2" s="515" t="s">
        <v>611</v>
      </c>
      <c r="P2" s="515" t="s">
        <v>612</v>
      </c>
      <c r="Q2" s="515" t="s">
        <v>613</v>
      </c>
      <c r="R2" s="515" t="s">
        <v>614</v>
      </c>
      <c r="S2" s="515" t="s">
        <v>615</v>
      </c>
      <c r="T2" s="515" t="s">
        <v>616</v>
      </c>
      <c r="U2" s="515" t="s">
        <v>617</v>
      </c>
      <c r="V2" s="515" t="s">
        <v>618</v>
      </c>
      <c r="W2" s="534" t="s">
        <v>371</v>
      </c>
      <c r="X2" s="510" t="s">
        <v>705</v>
      </c>
      <c r="Y2" s="511" t="s">
        <v>706</v>
      </c>
      <c r="Z2" s="535" t="s">
        <v>619</v>
      </c>
      <c r="AA2" s="535" t="s">
        <v>704</v>
      </c>
      <c r="AB2" s="518" t="s">
        <v>620</v>
      </c>
      <c r="AC2" s="518" t="s">
        <v>621</v>
      </c>
      <c r="AD2" s="518" t="s">
        <v>622</v>
      </c>
      <c r="AE2" s="527" t="s">
        <v>623</v>
      </c>
      <c r="AF2" s="527" t="s">
        <v>624</v>
      </c>
      <c r="AG2" s="527" t="s">
        <v>625</v>
      </c>
      <c r="AH2" s="533" t="s">
        <v>626</v>
      </c>
      <c r="AI2" s="521" t="s">
        <v>620</v>
      </c>
      <c r="AJ2" s="521" t="s">
        <v>621</v>
      </c>
      <c r="AK2" s="521" t="s">
        <v>622</v>
      </c>
      <c r="AL2" s="531" t="s">
        <v>623</v>
      </c>
      <c r="AM2" s="531" t="s">
        <v>624</v>
      </c>
      <c r="AN2" s="531" t="s">
        <v>625</v>
      </c>
      <c r="AO2" s="532" t="s">
        <v>626</v>
      </c>
      <c r="AP2" s="475">
        <v>10</v>
      </c>
    </row>
    <row r="3" spans="1:42" x14ac:dyDescent="0.45">
      <c r="A3" s="477">
        <v>1</v>
      </c>
      <c r="B3" s="477">
        <v>1</v>
      </c>
      <c r="C3" s="477" t="s">
        <v>627</v>
      </c>
      <c r="D3" s="477" t="s">
        <v>627</v>
      </c>
      <c r="E3" s="481">
        <v>9</v>
      </c>
      <c r="F3" s="481">
        <v>0.75</v>
      </c>
      <c r="G3" s="481">
        <v>0</v>
      </c>
      <c r="H3" s="481">
        <v>0.9</v>
      </c>
      <c r="I3" s="481">
        <v>0.3</v>
      </c>
      <c r="J3" s="481">
        <v>0.1</v>
      </c>
      <c r="K3" s="481">
        <v>0.5</v>
      </c>
      <c r="L3" s="481">
        <v>0.1</v>
      </c>
      <c r="M3" s="481">
        <v>0.5</v>
      </c>
      <c r="N3" s="479">
        <v>2.77</v>
      </c>
      <c r="O3" s="479">
        <v>0.75</v>
      </c>
      <c r="P3" s="479">
        <v>0</v>
      </c>
      <c r="Q3" s="479">
        <v>1.62</v>
      </c>
      <c r="R3" s="479">
        <v>0.3</v>
      </c>
      <c r="S3" s="479">
        <v>1</v>
      </c>
      <c r="T3" s="480">
        <v>0.4</v>
      </c>
      <c r="U3" s="480">
        <v>0.1</v>
      </c>
      <c r="V3" s="480">
        <v>2.21</v>
      </c>
      <c r="W3" s="481">
        <v>5</v>
      </c>
      <c r="X3" s="481">
        <v>10</v>
      </c>
      <c r="Y3" s="482">
        <v>30</v>
      </c>
      <c r="Z3" s="503" t="s">
        <v>551</v>
      </c>
      <c r="AA3" s="503" t="s">
        <v>628</v>
      </c>
      <c r="AB3" s="522">
        <v>2.77</v>
      </c>
      <c r="AC3" s="522">
        <v>2.6199995044382409</v>
      </c>
      <c r="AD3" s="522">
        <v>2.6073048212003656</v>
      </c>
      <c r="AE3" s="522">
        <v>9</v>
      </c>
      <c r="AF3" s="522">
        <v>0.99999972468791154</v>
      </c>
      <c r="AG3" s="522">
        <v>0.99663102650045721</v>
      </c>
      <c r="AH3" s="522">
        <v>10.99663075118837</v>
      </c>
      <c r="AI3" s="522">
        <f t="shared" ref="AI3:AI34" si="0">N3*(1-EXP(-O3*$AP$2))+P3</f>
        <v>2.7684679562946908</v>
      </c>
      <c r="AJ3" s="522">
        <f t="shared" ref="AJ3:AJ34" si="1">Q3*(1-EXP(-R3*$AP$2))+S3</f>
        <v>2.5393449492440605</v>
      </c>
      <c r="AK3" s="522">
        <f t="shared" ref="AK3:AK34" si="2">T3*(1-EXP(-U3*$AP$2))+V3</f>
        <v>2.4628482235314229</v>
      </c>
      <c r="AL3" s="522">
        <f t="shared" ref="AL3:AL34" si="3">E3*(1-EXP(-F3*$AP$2))+G3</f>
        <v>8.9950222406686695</v>
      </c>
      <c r="AM3" s="522">
        <f t="shared" ref="AM3:AM34" si="4">H3*(1-EXP(-I3*$AP$2))+J3</f>
        <v>0.95519163846892241</v>
      </c>
      <c r="AN3" s="522">
        <f t="shared" ref="AN3:AN34" si="5">K3*(1-EXP(-L3*$AP$2))+M3</f>
        <v>0.81606027941427883</v>
      </c>
      <c r="AO3" s="522">
        <f>SUM(AL3:AN3)</f>
        <v>10.766274158551871</v>
      </c>
    </row>
    <row r="4" spans="1:42" x14ac:dyDescent="0.45">
      <c r="A4" s="477">
        <v>2</v>
      </c>
      <c r="B4" s="477">
        <v>2</v>
      </c>
      <c r="C4" s="478" t="s">
        <v>629</v>
      </c>
      <c r="D4" s="486" t="s">
        <v>630</v>
      </c>
      <c r="E4" s="481">
        <v>18</v>
      </c>
      <c r="F4" s="481">
        <v>0.35</v>
      </c>
      <c r="G4" s="481">
        <v>1</v>
      </c>
      <c r="H4" s="481">
        <v>2.9</v>
      </c>
      <c r="I4" s="481">
        <v>0.15</v>
      </c>
      <c r="J4" s="481">
        <v>0.1</v>
      </c>
      <c r="K4" s="481">
        <v>2.5</v>
      </c>
      <c r="L4" s="481">
        <v>0.1</v>
      </c>
      <c r="M4" s="481">
        <v>1.38</v>
      </c>
      <c r="N4" s="479">
        <v>4.0199999999999996</v>
      </c>
      <c r="O4" s="479">
        <v>0.35</v>
      </c>
      <c r="P4" s="479">
        <v>0.41</v>
      </c>
      <c r="Q4" s="479">
        <v>2.36</v>
      </c>
      <c r="R4" s="479">
        <v>0.15</v>
      </c>
      <c r="S4" s="479">
        <v>1</v>
      </c>
      <c r="T4" s="487">
        <v>2</v>
      </c>
      <c r="U4" s="480">
        <v>0.1</v>
      </c>
      <c r="V4" s="487">
        <v>3</v>
      </c>
      <c r="W4" s="481">
        <v>4.5</v>
      </c>
      <c r="X4" s="484">
        <v>6.9</v>
      </c>
      <c r="Y4" s="488">
        <v>45</v>
      </c>
      <c r="Z4" s="503" t="s">
        <v>256</v>
      </c>
      <c r="AA4" s="503" t="s">
        <v>631</v>
      </c>
      <c r="AB4" s="522">
        <v>4.429999899057834</v>
      </c>
      <c r="AC4" s="522">
        <v>3.3586947208864513</v>
      </c>
      <c r="AD4" s="522">
        <v>4.9865241060018288</v>
      </c>
      <c r="AE4" s="522">
        <v>18.999999548020153</v>
      </c>
      <c r="AF4" s="522">
        <v>2.9983960553265714</v>
      </c>
      <c r="AG4" s="522">
        <v>3.8631551325022864</v>
      </c>
      <c r="AH4" s="522">
        <v>25.861550735849008</v>
      </c>
      <c r="AI4" s="522">
        <f t="shared" si="0"/>
        <v>4.3086065186422795</v>
      </c>
      <c r="AJ4" s="522">
        <f t="shared" si="1"/>
        <v>2.8334128220497057</v>
      </c>
      <c r="AK4" s="522">
        <f t="shared" si="2"/>
        <v>4.2642411176571153</v>
      </c>
      <c r="AL4" s="522">
        <f t="shared" si="3"/>
        <v>18.456447098398268</v>
      </c>
      <c r="AM4" s="522">
        <f t="shared" si="4"/>
        <v>2.3529225355695536</v>
      </c>
      <c r="AN4" s="522">
        <f t="shared" si="5"/>
        <v>2.9603013970713938</v>
      </c>
      <c r="AO4" s="522">
        <f t="shared" ref="AO4:AO67" si="6">SUM(AL4:AN4)</f>
        <v>23.769671031039216</v>
      </c>
    </row>
    <row r="5" spans="1:42" x14ac:dyDescent="0.45">
      <c r="A5" s="477">
        <v>3</v>
      </c>
      <c r="B5" s="477">
        <v>2</v>
      </c>
      <c r="C5" s="478" t="s">
        <v>629</v>
      </c>
      <c r="D5" s="486" t="s">
        <v>632</v>
      </c>
      <c r="E5" s="481">
        <v>18</v>
      </c>
      <c r="F5" s="481">
        <v>0.35</v>
      </c>
      <c r="G5" s="481">
        <v>1</v>
      </c>
      <c r="H5" s="481">
        <v>2.9</v>
      </c>
      <c r="I5" s="481">
        <v>0.15</v>
      </c>
      <c r="J5" s="481">
        <v>0.1</v>
      </c>
      <c r="K5" s="481">
        <v>2</v>
      </c>
      <c r="L5" s="481">
        <v>0.1</v>
      </c>
      <c r="M5" s="481">
        <v>1.25</v>
      </c>
      <c r="N5" s="479">
        <v>4.0199999999999996</v>
      </c>
      <c r="O5" s="479">
        <v>0.35</v>
      </c>
      <c r="P5" s="479">
        <v>0.41</v>
      </c>
      <c r="Q5" s="479">
        <v>2.36</v>
      </c>
      <c r="R5" s="479">
        <v>0.15</v>
      </c>
      <c r="S5" s="479">
        <v>1</v>
      </c>
      <c r="T5" s="487">
        <v>1</v>
      </c>
      <c r="U5" s="480">
        <v>0.1</v>
      </c>
      <c r="V5" s="487">
        <v>3</v>
      </c>
      <c r="W5" s="481">
        <v>4.5</v>
      </c>
      <c r="X5" s="484">
        <v>6.9</v>
      </c>
      <c r="Y5" s="488">
        <v>40</v>
      </c>
      <c r="Z5" s="503" t="s">
        <v>255</v>
      </c>
      <c r="AA5" s="503" t="s">
        <v>631</v>
      </c>
      <c r="AB5" s="522">
        <v>4.429999899057834</v>
      </c>
      <c r="AC5" s="522">
        <v>3.3586947208864513</v>
      </c>
      <c r="AD5" s="522">
        <v>3.9932620530009144</v>
      </c>
      <c r="AE5" s="522">
        <v>18.999999548020153</v>
      </c>
      <c r="AF5" s="522">
        <v>2.9983960553265714</v>
      </c>
      <c r="AG5" s="522">
        <v>3.2365241060018288</v>
      </c>
      <c r="AH5" s="522">
        <v>25.234919709348553</v>
      </c>
      <c r="AI5" s="522">
        <f t="shared" si="0"/>
        <v>4.3086065186422795</v>
      </c>
      <c r="AJ5" s="522">
        <f t="shared" si="1"/>
        <v>2.8334128220497057</v>
      </c>
      <c r="AK5" s="522">
        <f t="shared" si="2"/>
        <v>3.6321205588285577</v>
      </c>
      <c r="AL5" s="522">
        <f t="shared" si="3"/>
        <v>18.456447098398268</v>
      </c>
      <c r="AM5" s="522">
        <f t="shared" si="4"/>
        <v>2.3529225355695536</v>
      </c>
      <c r="AN5" s="522">
        <f t="shared" si="5"/>
        <v>2.5142411176571153</v>
      </c>
      <c r="AO5" s="522">
        <f t="shared" si="6"/>
        <v>23.323610751624937</v>
      </c>
    </row>
    <row r="6" spans="1:42" x14ac:dyDescent="0.45">
      <c r="A6" s="477">
        <v>4</v>
      </c>
      <c r="B6" s="477">
        <v>2</v>
      </c>
      <c r="C6" s="478" t="s">
        <v>629</v>
      </c>
      <c r="D6" s="486" t="s">
        <v>633</v>
      </c>
      <c r="E6" s="481">
        <v>18</v>
      </c>
      <c r="F6" s="481">
        <v>0.35</v>
      </c>
      <c r="G6" s="481">
        <v>1</v>
      </c>
      <c r="H6" s="481">
        <v>2.9</v>
      </c>
      <c r="I6" s="481">
        <v>0.15</v>
      </c>
      <c r="J6" s="481">
        <v>0.1</v>
      </c>
      <c r="K6" s="481">
        <v>3</v>
      </c>
      <c r="L6" s="481">
        <v>0.1</v>
      </c>
      <c r="M6" s="481">
        <v>1.5</v>
      </c>
      <c r="N6" s="479">
        <v>4.0199999999999996</v>
      </c>
      <c r="O6" s="479">
        <v>0.35</v>
      </c>
      <c r="P6" s="479">
        <v>0.41</v>
      </c>
      <c r="Q6" s="479">
        <v>2.36</v>
      </c>
      <c r="R6" s="479">
        <v>0.15</v>
      </c>
      <c r="S6" s="479">
        <v>1</v>
      </c>
      <c r="T6" s="487">
        <v>2</v>
      </c>
      <c r="U6" s="480">
        <v>0.1</v>
      </c>
      <c r="V6" s="487">
        <v>3</v>
      </c>
      <c r="W6" s="481">
        <v>4.5</v>
      </c>
      <c r="X6" s="484">
        <v>6.9</v>
      </c>
      <c r="Y6" s="488">
        <v>60</v>
      </c>
      <c r="Z6" s="503" t="s">
        <v>256</v>
      </c>
      <c r="AA6" s="503" t="s">
        <v>631</v>
      </c>
      <c r="AB6" s="522">
        <v>4.429999899057834</v>
      </c>
      <c r="AC6" s="522">
        <v>3.3586947208864513</v>
      </c>
      <c r="AD6" s="522">
        <v>4.9865241060018288</v>
      </c>
      <c r="AE6" s="522">
        <v>18.999999548020153</v>
      </c>
      <c r="AF6" s="522">
        <v>2.9983960553265714</v>
      </c>
      <c r="AG6" s="522">
        <v>4.4797861590027441</v>
      </c>
      <c r="AH6" s="522">
        <v>26.478181762349465</v>
      </c>
      <c r="AI6" s="522">
        <f t="shared" si="0"/>
        <v>4.3086065186422795</v>
      </c>
      <c r="AJ6" s="522">
        <f t="shared" si="1"/>
        <v>2.8334128220497057</v>
      </c>
      <c r="AK6" s="522">
        <f t="shared" si="2"/>
        <v>4.2642411176571153</v>
      </c>
      <c r="AL6" s="522">
        <f t="shared" si="3"/>
        <v>18.456447098398268</v>
      </c>
      <c r="AM6" s="522">
        <f t="shared" si="4"/>
        <v>2.3529225355695536</v>
      </c>
      <c r="AN6" s="522">
        <f t="shared" si="5"/>
        <v>3.396361676485673</v>
      </c>
      <c r="AO6" s="522">
        <f t="shared" si="6"/>
        <v>24.205731310453494</v>
      </c>
    </row>
    <row r="7" spans="1:42" x14ac:dyDescent="0.45">
      <c r="A7" s="477">
        <v>5</v>
      </c>
      <c r="B7" s="477">
        <v>2</v>
      </c>
      <c r="C7" s="478" t="s">
        <v>629</v>
      </c>
      <c r="D7" s="486" t="s">
        <v>634</v>
      </c>
      <c r="E7" s="481">
        <v>18</v>
      </c>
      <c r="F7" s="481">
        <v>0.35</v>
      </c>
      <c r="G7" s="481">
        <v>1</v>
      </c>
      <c r="H7" s="481">
        <v>2.9</v>
      </c>
      <c r="I7" s="481">
        <v>0.15</v>
      </c>
      <c r="J7" s="481">
        <v>0.1</v>
      </c>
      <c r="K7" s="481">
        <v>2.6</v>
      </c>
      <c r="L7" s="481">
        <v>0.1</v>
      </c>
      <c r="M7" s="481">
        <v>1.4</v>
      </c>
      <c r="N7" s="479">
        <v>4.0199999999999996</v>
      </c>
      <c r="O7" s="479">
        <v>0.35</v>
      </c>
      <c r="P7" s="479">
        <v>0.41</v>
      </c>
      <c r="Q7" s="479">
        <v>2.36</v>
      </c>
      <c r="R7" s="479">
        <v>0.15</v>
      </c>
      <c r="S7" s="479">
        <v>1</v>
      </c>
      <c r="T7" s="487">
        <v>2</v>
      </c>
      <c r="U7" s="480">
        <v>0.1</v>
      </c>
      <c r="V7" s="487">
        <v>3</v>
      </c>
      <c r="W7" s="481">
        <v>4.5</v>
      </c>
      <c r="X7" s="484">
        <v>6.9</v>
      </c>
      <c r="Y7" s="488">
        <v>45</v>
      </c>
      <c r="Z7" s="503" t="s">
        <v>256</v>
      </c>
      <c r="AA7" s="503" t="s">
        <v>631</v>
      </c>
      <c r="AB7" s="522">
        <v>4.429999899057834</v>
      </c>
      <c r="AC7" s="522">
        <v>3.3586947208864513</v>
      </c>
      <c r="AD7" s="522">
        <v>4.9865241060018288</v>
      </c>
      <c r="AE7" s="522">
        <v>18.999999548020153</v>
      </c>
      <c r="AF7" s="522">
        <v>2.9983960553265714</v>
      </c>
      <c r="AG7" s="522">
        <v>3.9824813378023776</v>
      </c>
      <c r="AH7" s="522">
        <v>25.980876941149099</v>
      </c>
      <c r="AI7" s="522">
        <f t="shared" si="0"/>
        <v>4.3086065186422795</v>
      </c>
      <c r="AJ7" s="522">
        <f t="shared" si="1"/>
        <v>2.8334128220497057</v>
      </c>
      <c r="AK7" s="522">
        <f t="shared" si="2"/>
        <v>4.2642411176571153</v>
      </c>
      <c r="AL7" s="522">
        <f t="shared" si="3"/>
        <v>18.456447098398268</v>
      </c>
      <c r="AM7" s="522">
        <f t="shared" si="4"/>
        <v>2.3529225355695536</v>
      </c>
      <c r="AN7" s="522">
        <f t="shared" si="5"/>
        <v>3.04351345295425</v>
      </c>
      <c r="AO7" s="522">
        <f t="shared" si="6"/>
        <v>23.852883086922073</v>
      </c>
    </row>
    <row r="8" spans="1:42" x14ac:dyDescent="0.45">
      <c r="A8" s="477">
        <v>6</v>
      </c>
      <c r="B8" s="477">
        <v>2</v>
      </c>
      <c r="C8" s="478" t="s">
        <v>635</v>
      </c>
      <c r="D8" s="486" t="s">
        <v>636</v>
      </c>
      <c r="E8" s="481">
        <v>17</v>
      </c>
      <c r="F8" s="481">
        <v>0.35</v>
      </c>
      <c r="G8" s="481">
        <v>1</v>
      </c>
      <c r="H8" s="481">
        <v>1.9</v>
      </c>
      <c r="I8" s="481">
        <v>0.15</v>
      </c>
      <c r="J8" s="481">
        <v>0.1</v>
      </c>
      <c r="K8" s="481">
        <v>2.37</v>
      </c>
      <c r="L8" s="481">
        <v>0.1</v>
      </c>
      <c r="M8" s="481">
        <v>1.1299999999999999</v>
      </c>
      <c r="N8" s="479">
        <v>3.89</v>
      </c>
      <c r="O8" s="479">
        <v>0.35</v>
      </c>
      <c r="P8" s="479">
        <v>0.41</v>
      </c>
      <c r="Q8" s="479">
        <v>2.0699999999999998</v>
      </c>
      <c r="R8" s="479">
        <v>0.15</v>
      </c>
      <c r="S8" s="479">
        <v>1</v>
      </c>
      <c r="T8" s="487">
        <v>2</v>
      </c>
      <c r="U8" s="480">
        <v>0.1</v>
      </c>
      <c r="V8" s="487">
        <v>3</v>
      </c>
      <c r="W8" s="481">
        <v>4.5</v>
      </c>
      <c r="X8" s="484">
        <v>9.6</v>
      </c>
      <c r="Y8" s="488">
        <v>40</v>
      </c>
      <c r="Z8" s="503" t="s">
        <v>256</v>
      </c>
      <c r="AA8" s="503" t="s">
        <v>637</v>
      </c>
      <c r="AB8" s="522">
        <v>4.2999999023221331</v>
      </c>
      <c r="AC8" s="522">
        <v>3.0688551153537937</v>
      </c>
      <c r="AD8" s="522">
        <v>4.9865241060018288</v>
      </c>
      <c r="AE8" s="522">
        <v>17.999999573130143</v>
      </c>
      <c r="AF8" s="522">
        <v>1.9989491396967192</v>
      </c>
      <c r="AG8" s="522">
        <v>3.4840310656121676</v>
      </c>
      <c r="AH8" s="522">
        <v>23.482979778439031</v>
      </c>
      <c r="AI8" s="522">
        <f t="shared" si="0"/>
        <v>4.1825321784871807</v>
      </c>
      <c r="AJ8" s="522">
        <f t="shared" si="1"/>
        <v>2.6081205684927502</v>
      </c>
      <c r="AK8" s="522">
        <f t="shared" si="2"/>
        <v>4.2642411176571153</v>
      </c>
      <c r="AL8" s="522">
        <f t="shared" si="3"/>
        <v>17.486644481820587</v>
      </c>
      <c r="AM8" s="522">
        <f t="shared" si="4"/>
        <v>1.5760526957179835</v>
      </c>
      <c r="AN8" s="522">
        <f t="shared" si="5"/>
        <v>2.6281257244236818</v>
      </c>
      <c r="AO8" s="522">
        <f t="shared" si="6"/>
        <v>21.690822901962253</v>
      </c>
    </row>
    <row r="9" spans="1:42" x14ac:dyDescent="0.45">
      <c r="A9" s="477">
        <v>7</v>
      </c>
      <c r="B9" s="477">
        <v>2</v>
      </c>
      <c r="C9" s="478" t="s">
        <v>635</v>
      </c>
      <c r="D9" s="486" t="s">
        <v>638</v>
      </c>
      <c r="E9" s="481">
        <v>17</v>
      </c>
      <c r="F9" s="481">
        <v>0.35</v>
      </c>
      <c r="G9" s="481">
        <v>1</v>
      </c>
      <c r="H9" s="481">
        <v>1.9</v>
      </c>
      <c r="I9" s="481">
        <v>0.15</v>
      </c>
      <c r="J9" s="481">
        <v>0.1</v>
      </c>
      <c r="K9" s="481">
        <v>2.1</v>
      </c>
      <c r="L9" s="481">
        <v>0.1</v>
      </c>
      <c r="M9" s="481">
        <v>1.1000000000000001</v>
      </c>
      <c r="N9" s="479">
        <v>3.89</v>
      </c>
      <c r="O9" s="479">
        <v>0.35</v>
      </c>
      <c r="P9" s="479">
        <v>0.41</v>
      </c>
      <c r="Q9" s="479">
        <v>2.0699999999999998</v>
      </c>
      <c r="R9" s="479">
        <v>0.15</v>
      </c>
      <c r="S9" s="479">
        <v>1</v>
      </c>
      <c r="T9" s="487">
        <v>2</v>
      </c>
      <c r="U9" s="480">
        <v>0.1</v>
      </c>
      <c r="V9" s="487">
        <v>3</v>
      </c>
      <c r="W9" s="481">
        <v>4.5</v>
      </c>
      <c r="X9" s="484">
        <v>9.6</v>
      </c>
      <c r="Y9" s="488">
        <v>30</v>
      </c>
      <c r="Z9" s="503" t="s">
        <v>256</v>
      </c>
      <c r="AA9" s="503" t="s">
        <v>637</v>
      </c>
      <c r="AB9" s="522">
        <v>4.2999999023221331</v>
      </c>
      <c r="AC9" s="522">
        <v>3.0688551153537937</v>
      </c>
      <c r="AD9" s="522">
        <v>4.9865241060018288</v>
      </c>
      <c r="AE9" s="522">
        <v>17.999999573130143</v>
      </c>
      <c r="AF9" s="522">
        <v>1.9989491396967192</v>
      </c>
      <c r="AG9" s="522">
        <v>3.1858503113019205</v>
      </c>
      <c r="AH9" s="522">
        <v>23.184799024128782</v>
      </c>
      <c r="AI9" s="522">
        <f t="shared" si="0"/>
        <v>4.1825321784871807</v>
      </c>
      <c r="AJ9" s="522">
        <f t="shared" si="1"/>
        <v>2.6081205684927502</v>
      </c>
      <c r="AK9" s="522">
        <f t="shared" si="2"/>
        <v>4.2642411176571153</v>
      </c>
      <c r="AL9" s="522">
        <f t="shared" si="3"/>
        <v>17.486644481820587</v>
      </c>
      <c r="AM9" s="522">
        <f t="shared" si="4"/>
        <v>1.5760526957179835</v>
      </c>
      <c r="AN9" s="522">
        <f t="shared" si="5"/>
        <v>2.4274531735399711</v>
      </c>
      <c r="AO9" s="522">
        <f t="shared" si="6"/>
        <v>21.49015035107854</v>
      </c>
    </row>
    <row r="10" spans="1:42" x14ac:dyDescent="0.45">
      <c r="A10" s="477">
        <v>8</v>
      </c>
      <c r="B10" s="477">
        <v>2</v>
      </c>
      <c r="C10" s="478" t="s">
        <v>635</v>
      </c>
      <c r="D10" s="486" t="s">
        <v>639</v>
      </c>
      <c r="E10" s="481">
        <v>17</v>
      </c>
      <c r="F10" s="481">
        <v>0.35</v>
      </c>
      <c r="G10" s="481">
        <v>1</v>
      </c>
      <c r="H10" s="481">
        <v>1.9</v>
      </c>
      <c r="I10" s="481">
        <v>0.15</v>
      </c>
      <c r="J10" s="481">
        <v>0.1</v>
      </c>
      <c r="K10" s="481">
        <v>2.14</v>
      </c>
      <c r="L10" s="481">
        <v>0.1</v>
      </c>
      <c r="M10" s="481">
        <v>1.29</v>
      </c>
      <c r="N10" s="479">
        <v>3.89</v>
      </c>
      <c r="O10" s="479">
        <v>0.35</v>
      </c>
      <c r="P10" s="479">
        <v>0.41</v>
      </c>
      <c r="Q10" s="479">
        <v>2.0699999999999998</v>
      </c>
      <c r="R10" s="479">
        <v>0.15</v>
      </c>
      <c r="S10" s="479">
        <v>1</v>
      </c>
      <c r="T10" s="487">
        <v>1</v>
      </c>
      <c r="U10" s="480">
        <v>0.1</v>
      </c>
      <c r="V10" s="487">
        <v>3</v>
      </c>
      <c r="W10" s="481">
        <v>4.5</v>
      </c>
      <c r="X10" s="484">
        <v>6.8</v>
      </c>
      <c r="Y10" s="488">
        <v>35</v>
      </c>
      <c r="Z10" s="503" t="s">
        <v>255</v>
      </c>
      <c r="AA10" s="503" t="s">
        <v>631</v>
      </c>
      <c r="AB10" s="522">
        <v>4.2999999023221331</v>
      </c>
      <c r="AC10" s="522">
        <v>3.0688551153537937</v>
      </c>
      <c r="AD10" s="522">
        <v>3.9932620530009144</v>
      </c>
      <c r="AE10" s="522">
        <v>17.999999573130143</v>
      </c>
      <c r="AF10" s="522">
        <v>1.9989491396967192</v>
      </c>
      <c r="AG10" s="522">
        <v>3.4155807934219573</v>
      </c>
      <c r="AH10" s="522">
        <v>23.414529506248819</v>
      </c>
      <c r="AI10" s="522">
        <f t="shared" si="0"/>
        <v>4.1825321784871807</v>
      </c>
      <c r="AJ10" s="522">
        <f t="shared" si="1"/>
        <v>2.6081205684927502</v>
      </c>
      <c r="AK10" s="522">
        <f t="shared" si="2"/>
        <v>3.6321205588285577</v>
      </c>
      <c r="AL10" s="522">
        <f t="shared" si="3"/>
        <v>17.486644481820587</v>
      </c>
      <c r="AM10" s="522">
        <f t="shared" si="4"/>
        <v>1.5760526957179835</v>
      </c>
      <c r="AN10" s="522">
        <f t="shared" si="5"/>
        <v>2.6427379958931132</v>
      </c>
      <c r="AO10" s="522">
        <f t="shared" si="6"/>
        <v>21.705435173431685</v>
      </c>
    </row>
    <row r="11" spans="1:42" x14ac:dyDescent="0.45">
      <c r="A11" s="477">
        <v>9</v>
      </c>
      <c r="B11" s="477">
        <v>2</v>
      </c>
      <c r="C11" s="478" t="s">
        <v>635</v>
      </c>
      <c r="D11" s="486" t="s">
        <v>640</v>
      </c>
      <c r="E11" s="481">
        <v>17</v>
      </c>
      <c r="F11" s="481">
        <v>0.35</v>
      </c>
      <c r="G11" s="481">
        <v>1</v>
      </c>
      <c r="H11" s="481">
        <v>1.9</v>
      </c>
      <c r="I11" s="481">
        <v>0.15</v>
      </c>
      <c r="J11" s="481">
        <v>0.1</v>
      </c>
      <c r="K11" s="481">
        <v>1</v>
      </c>
      <c r="L11" s="481">
        <v>0.1</v>
      </c>
      <c r="M11" s="481">
        <v>1</v>
      </c>
      <c r="N11" s="479">
        <v>3.89</v>
      </c>
      <c r="O11" s="479">
        <v>0.35</v>
      </c>
      <c r="P11" s="479">
        <v>0.41</v>
      </c>
      <c r="Q11" s="479">
        <v>2.0699999999999998</v>
      </c>
      <c r="R11" s="479">
        <v>0.15</v>
      </c>
      <c r="S11" s="479">
        <v>1</v>
      </c>
      <c r="T11" s="487">
        <v>1</v>
      </c>
      <c r="U11" s="480">
        <v>0.1</v>
      </c>
      <c r="V11" s="487">
        <v>3</v>
      </c>
      <c r="W11" s="481">
        <v>3.5</v>
      </c>
      <c r="X11" s="484">
        <v>6.8</v>
      </c>
      <c r="Y11" s="488">
        <v>30</v>
      </c>
      <c r="Z11" s="503" t="s">
        <v>255</v>
      </c>
      <c r="AA11" s="503" t="s">
        <v>631</v>
      </c>
      <c r="AB11" s="522">
        <v>4.2999999023221331</v>
      </c>
      <c r="AC11" s="522">
        <v>3.0688551153537937</v>
      </c>
      <c r="AD11" s="522">
        <v>3.9932620530009144</v>
      </c>
      <c r="AE11" s="522">
        <v>17.999999573130143</v>
      </c>
      <c r="AF11" s="522">
        <v>1.9989491396967192</v>
      </c>
      <c r="AG11" s="522">
        <v>1.9932620530009144</v>
      </c>
      <c r="AH11" s="522">
        <v>21.992210765827778</v>
      </c>
      <c r="AI11" s="522">
        <f t="shared" si="0"/>
        <v>4.1825321784871807</v>
      </c>
      <c r="AJ11" s="522">
        <f t="shared" si="1"/>
        <v>2.6081205684927502</v>
      </c>
      <c r="AK11" s="522">
        <f t="shared" si="2"/>
        <v>3.6321205588285577</v>
      </c>
      <c r="AL11" s="522">
        <f t="shared" si="3"/>
        <v>17.486644481820587</v>
      </c>
      <c r="AM11" s="522">
        <f t="shared" si="4"/>
        <v>1.5760526957179835</v>
      </c>
      <c r="AN11" s="522">
        <f t="shared" si="5"/>
        <v>1.6321205588285577</v>
      </c>
      <c r="AO11" s="522">
        <f t="shared" si="6"/>
        <v>20.694817736367128</v>
      </c>
    </row>
    <row r="12" spans="1:42" x14ac:dyDescent="0.45">
      <c r="A12" s="477">
        <v>10</v>
      </c>
      <c r="B12" s="477">
        <v>2</v>
      </c>
      <c r="C12" s="478" t="s">
        <v>635</v>
      </c>
      <c r="D12" s="486" t="s">
        <v>641</v>
      </c>
      <c r="E12" s="481">
        <v>23</v>
      </c>
      <c r="F12" s="481">
        <v>0.2</v>
      </c>
      <c r="G12" s="481">
        <v>1</v>
      </c>
      <c r="H12" s="481">
        <v>1.9</v>
      </c>
      <c r="I12" s="481">
        <v>0.15</v>
      </c>
      <c r="J12" s="481">
        <v>0.1</v>
      </c>
      <c r="K12" s="481">
        <v>1.6</v>
      </c>
      <c r="L12" s="481">
        <v>0.1</v>
      </c>
      <c r="M12" s="481">
        <v>1</v>
      </c>
      <c r="N12" s="479">
        <v>4.58</v>
      </c>
      <c r="O12" s="479">
        <v>0.2</v>
      </c>
      <c r="P12" s="479">
        <v>0.41</v>
      </c>
      <c r="Q12" s="479">
        <v>2.0699999999999998</v>
      </c>
      <c r="R12" s="479">
        <v>0.15</v>
      </c>
      <c r="S12" s="479">
        <v>1</v>
      </c>
      <c r="T12" s="487">
        <v>1</v>
      </c>
      <c r="U12" s="480">
        <v>0.1</v>
      </c>
      <c r="V12" s="487">
        <v>3</v>
      </c>
      <c r="W12" s="481">
        <v>3.5</v>
      </c>
      <c r="X12" s="484">
        <v>8</v>
      </c>
      <c r="Y12" s="488">
        <v>30</v>
      </c>
      <c r="Z12" s="503" t="s">
        <v>255</v>
      </c>
      <c r="AA12" s="503" t="s">
        <v>631</v>
      </c>
      <c r="AB12" s="522">
        <v>4.9897920683216883</v>
      </c>
      <c r="AC12" s="522">
        <v>3.0688551153537937</v>
      </c>
      <c r="AD12" s="522">
        <v>3.9932620530009144</v>
      </c>
      <c r="AE12" s="522">
        <v>23.998955801615462</v>
      </c>
      <c r="AF12" s="522">
        <v>1.9989491396967192</v>
      </c>
      <c r="AG12" s="522">
        <v>2.5892192848014632</v>
      </c>
      <c r="AH12" s="522">
        <v>28.587124226113644</v>
      </c>
      <c r="AI12" s="522">
        <f t="shared" si="0"/>
        <v>4.3701644027763136</v>
      </c>
      <c r="AJ12" s="522">
        <f t="shared" si="1"/>
        <v>2.6081205684927502</v>
      </c>
      <c r="AK12" s="522">
        <f t="shared" si="2"/>
        <v>3.6321205588285577</v>
      </c>
      <c r="AL12" s="522">
        <f t="shared" si="3"/>
        <v>20.887288485557907</v>
      </c>
      <c r="AM12" s="522">
        <f t="shared" si="4"/>
        <v>1.5760526957179835</v>
      </c>
      <c r="AN12" s="522">
        <f t="shared" si="5"/>
        <v>2.0113928941256924</v>
      </c>
      <c r="AO12" s="522">
        <f t="shared" si="6"/>
        <v>24.474734075401582</v>
      </c>
    </row>
    <row r="13" spans="1:42" x14ac:dyDescent="0.45">
      <c r="A13" s="477">
        <v>11</v>
      </c>
      <c r="B13" s="477">
        <v>3</v>
      </c>
      <c r="C13" s="478" t="s">
        <v>642</v>
      </c>
      <c r="D13" s="486" t="s">
        <v>643</v>
      </c>
      <c r="E13" s="481">
        <v>11</v>
      </c>
      <c r="F13" s="481">
        <v>0.3</v>
      </c>
      <c r="G13" s="481">
        <v>1</v>
      </c>
      <c r="H13" s="481">
        <v>1.9</v>
      </c>
      <c r="I13" s="481">
        <v>0.2</v>
      </c>
      <c r="J13" s="481">
        <v>0.1</v>
      </c>
      <c r="K13" s="481">
        <v>1.63</v>
      </c>
      <c r="L13" s="481">
        <v>0.1</v>
      </c>
      <c r="M13" s="481">
        <v>0.75</v>
      </c>
      <c r="N13" s="479">
        <v>2.96</v>
      </c>
      <c r="O13" s="479">
        <v>0.3</v>
      </c>
      <c r="P13" s="479">
        <v>0.41</v>
      </c>
      <c r="Q13" s="479">
        <v>2.0699999999999998</v>
      </c>
      <c r="R13" s="479">
        <v>0.2</v>
      </c>
      <c r="S13" s="479">
        <v>1</v>
      </c>
      <c r="T13" s="487">
        <v>1</v>
      </c>
      <c r="U13" s="480">
        <v>0.1</v>
      </c>
      <c r="V13" s="487">
        <v>3</v>
      </c>
      <c r="W13" s="481">
        <v>3</v>
      </c>
      <c r="X13" s="484">
        <v>4.5</v>
      </c>
      <c r="Y13" s="488">
        <v>30</v>
      </c>
      <c r="Z13" s="504" t="s">
        <v>255</v>
      </c>
      <c r="AA13" s="503" t="s">
        <v>637</v>
      </c>
      <c r="AB13" s="522">
        <v>3.3699990945291316</v>
      </c>
      <c r="AC13" s="522">
        <v>3.0699060221453913</v>
      </c>
      <c r="AD13" s="522">
        <v>3.9932620530009144</v>
      </c>
      <c r="AE13" s="522">
        <v>11.999996635074474</v>
      </c>
      <c r="AF13" s="522">
        <v>1.9999137401334512</v>
      </c>
      <c r="AG13" s="522">
        <v>2.3690171463914904</v>
      </c>
      <c r="AH13" s="522">
        <v>16.368927521599417</v>
      </c>
      <c r="AI13" s="522">
        <f t="shared" si="0"/>
        <v>3.2226302776311226</v>
      </c>
      <c r="AJ13" s="522">
        <f t="shared" si="1"/>
        <v>2.7898559637002114</v>
      </c>
      <c r="AK13" s="522">
        <f t="shared" si="2"/>
        <v>3.6321205588285577</v>
      </c>
      <c r="AL13" s="522">
        <f t="shared" si="3"/>
        <v>11.452342247953496</v>
      </c>
      <c r="AM13" s="522">
        <f t="shared" si="4"/>
        <v>1.7428629618504359</v>
      </c>
      <c r="AN13" s="522">
        <f t="shared" si="5"/>
        <v>1.780356510890549</v>
      </c>
      <c r="AO13" s="522">
        <f t="shared" si="6"/>
        <v>14.975561720694481</v>
      </c>
    </row>
    <row r="14" spans="1:42" x14ac:dyDescent="0.45">
      <c r="A14" s="477">
        <v>12</v>
      </c>
      <c r="B14" s="477">
        <v>3</v>
      </c>
      <c r="C14" s="478" t="s">
        <v>642</v>
      </c>
      <c r="D14" s="486" t="s">
        <v>644</v>
      </c>
      <c r="E14" s="481">
        <v>11</v>
      </c>
      <c r="F14" s="481">
        <v>0.3</v>
      </c>
      <c r="G14" s="481">
        <v>1</v>
      </c>
      <c r="H14" s="481">
        <v>1.9</v>
      </c>
      <c r="I14" s="481">
        <v>0.2</v>
      </c>
      <c r="J14" s="481">
        <v>0.1</v>
      </c>
      <c r="K14" s="481">
        <v>1.3</v>
      </c>
      <c r="L14" s="481">
        <v>0.1</v>
      </c>
      <c r="M14" s="481">
        <v>0.5</v>
      </c>
      <c r="N14" s="479">
        <v>2.96</v>
      </c>
      <c r="O14" s="479">
        <v>0.3</v>
      </c>
      <c r="P14" s="479">
        <v>0.41</v>
      </c>
      <c r="Q14" s="479">
        <v>2.0699999999999998</v>
      </c>
      <c r="R14" s="479">
        <v>0.2</v>
      </c>
      <c r="S14" s="479">
        <v>1</v>
      </c>
      <c r="T14" s="487">
        <v>1</v>
      </c>
      <c r="U14" s="480">
        <v>0.1</v>
      </c>
      <c r="V14" s="487">
        <v>3</v>
      </c>
      <c r="W14" s="481">
        <v>3</v>
      </c>
      <c r="X14" s="484">
        <v>4.5</v>
      </c>
      <c r="Y14" s="488">
        <v>30</v>
      </c>
      <c r="Z14" s="504" t="s">
        <v>255</v>
      </c>
      <c r="AA14" s="503" t="s">
        <v>637</v>
      </c>
      <c r="AB14" s="522">
        <v>3.3699990945291316</v>
      </c>
      <c r="AC14" s="522">
        <v>3.0699060221453913</v>
      </c>
      <c r="AD14" s="522">
        <v>3.9932620530009144</v>
      </c>
      <c r="AE14" s="522">
        <v>11.999996635074474</v>
      </c>
      <c r="AF14" s="522">
        <v>1.9999137401334512</v>
      </c>
      <c r="AG14" s="522">
        <v>1.7912406689011888</v>
      </c>
      <c r="AH14" s="522">
        <v>15.791151044109114</v>
      </c>
      <c r="AI14" s="522">
        <f t="shared" si="0"/>
        <v>3.2226302776311226</v>
      </c>
      <c r="AJ14" s="522">
        <f t="shared" si="1"/>
        <v>2.7898559637002114</v>
      </c>
      <c r="AK14" s="522">
        <f t="shared" si="2"/>
        <v>3.6321205588285577</v>
      </c>
      <c r="AL14" s="522">
        <f t="shared" si="3"/>
        <v>11.452342247953496</v>
      </c>
      <c r="AM14" s="522">
        <f t="shared" si="4"/>
        <v>1.7428629618504359</v>
      </c>
      <c r="AN14" s="522">
        <f t="shared" si="5"/>
        <v>1.3217567264771248</v>
      </c>
      <c r="AO14" s="522">
        <f t="shared" si="6"/>
        <v>14.516961936281056</v>
      </c>
    </row>
    <row r="15" spans="1:42" x14ac:dyDescent="0.45">
      <c r="A15" s="477">
        <v>13</v>
      </c>
      <c r="B15" s="477">
        <v>3</v>
      </c>
      <c r="C15" s="478" t="s">
        <v>642</v>
      </c>
      <c r="D15" s="486" t="s">
        <v>645</v>
      </c>
      <c r="E15" s="481">
        <v>11</v>
      </c>
      <c r="F15" s="481">
        <v>0.3</v>
      </c>
      <c r="G15" s="481">
        <v>1</v>
      </c>
      <c r="H15" s="481">
        <v>1.9</v>
      </c>
      <c r="I15" s="481">
        <v>0.2</v>
      </c>
      <c r="J15" s="481">
        <v>0.1</v>
      </c>
      <c r="K15" s="481">
        <v>1.5</v>
      </c>
      <c r="L15" s="481">
        <v>0.1</v>
      </c>
      <c r="M15" s="481">
        <v>0.67</v>
      </c>
      <c r="N15" s="479">
        <v>2.96</v>
      </c>
      <c r="O15" s="479">
        <v>0.3</v>
      </c>
      <c r="P15" s="479">
        <v>0.41</v>
      </c>
      <c r="Q15" s="479">
        <v>2.0699999999999998</v>
      </c>
      <c r="R15" s="479">
        <v>0.2</v>
      </c>
      <c r="S15" s="479">
        <v>1</v>
      </c>
      <c r="T15" s="487">
        <v>1</v>
      </c>
      <c r="U15" s="480">
        <v>0.1</v>
      </c>
      <c r="V15" s="487">
        <v>3</v>
      </c>
      <c r="W15" s="481">
        <v>3</v>
      </c>
      <c r="X15" s="484">
        <v>4.5</v>
      </c>
      <c r="Y15" s="488">
        <v>20</v>
      </c>
      <c r="Z15" s="504" t="s">
        <v>254</v>
      </c>
      <c r="AA15" s="503" t="s">
        <v>631</v>
      </c>
      <c r="AB15" s="522">
        <v>3.3699990945291316</v>
      </c>
      <c r="AC15" s="522">
        <v>3.0699060221453913</v>
      </c>
      <c r="AD15" s="522">
        <v>3.9932620530009144</v>
      </c>
      <c r="AE15" s="522">
        <v>11.999996635074474</v>
      </c>
      <c r="AF15" s="522">
        <v>1.9999137401334512</v>
      </c>
      <c r="AG15" s="522">
        <v>2.159893079501372</v>
      </c>
      <c r="AH15" s="522">
        <v>16.159803454709298</v>
      </c>
      <c r="AI15" s="522">
        <f t="shared" si="0"/>
        <v>3.2226302776311226</v>
      </c>
      <c r="AJ15" s="522">
        <f t="shared" si="1"/>
        <v>2.7898559637002114</v>
      </c>
      <c r="AK15" s="522">
        <f t="shared" si="2"/>
        <v>3.6321205588285577</v>
      </c>
      <c r="AL15" s="522">
        <f t="shared" si="3"/>
        <v>11.452342247953496</v>
      </c>
      <c r="AM15" s="522">
        <f t="shared" si="4"/>
        <v>1.7428629618504359</v>
      </c>
      <c r="AN15" s="522">
        <f t="shared" si="5"/>
        <v>1.6181808382428366</v>
      </c>
      <c r="AO15" s="522">
        <f t="shared" si="6"/>
        <v>14.81338604804677</v>
      </c>
    </row>
    <row r="16" spans="1:42" x14ac:dyDescent="0.45">
      <c r="A16" s="477">
        <v>14</v>
      </c>
      <c r="B16" s="477">
        <v>3</v>
      </c>
      <c r="C16" s="478" t="s">
        <v>642</v>
      </c>
      <c r="D16" s="486" t="s">
        <v>646</v>
      </c>
      <c r="E16" s="481">
        <v>11</v>
      </c>
      <c r="F16" s="481">
        <v>0.3</v>
      </c>
      <c r="G16" s="481">
        <v>1</v>
      </c>
      <c r="H16" s="481">
        <v>1.9</v>
      </c>
      <c r="I16" s="481">
        <v>0.2</v>
      </c>
      <c r="J16" s="481">
        <v>0.1</v>
      </c>
      <c r="K16" s="481">
        <v>2</v>
      </c>
      <c r="L16" s="481">
        <v>0.1</v>
      </c>
      <c r="M16" s="481">
        <v>1.1299999999999999</v>
      </c>
      <c r="N16" s="479">
        <v>2.96</v>
      </c>
      <c r="O16" s="479">
        <v>0.3</v>
      </c>
      <c r="P16" s="479">
        <v>0.41</v>
      </c>
      <c r="Q16" s="479">
        <v>2.0699999999999998</v>
      </c>
      <c r="R16" s="479">
        <v>0.2</v>
      </c>
      <c r="S16" s="479">
        <v>1</v>
      </c>
      <c r="T16" s="487">
        <v>1</v>
      </c>
      <c r="U16" s="480">
        <v>0.1</v>
      </c>
      <c r="V16" s="487">
        <v>3</v>
      </c>
      <c r="W16" s="481">
        <v>3</v>
      </c>
      <c r="X16" s="484">
        <v>4.5</v>
      </c>
      <c r="Y16" s="488">
        <v>25</v>
      </c>
      <c r="Z16" s="504" t="s">
        <v>255</v>
      </c>
      <c r="AA16" s="503" t="s">
        <v>631</v>
      </c>
      <c r="AB16" s="522">
        <v>3.3699990945291316</v>
      </c>
      <c r="AC16" s="522">
        <v>3.0699060221453913</v>
      </c>
      <c r="AD16" s="522">
        <v>3.9932620530009144</v>
      </c>
      <c r="AE16" s="522">
        <v>11.999996635074474</v>
      </c>
      <c r="AF16" s="522">
        <v>1.9999137401334512</v>
      </c>
      <c r="AG16" s="522">
        <v>3.1165241060018287</v>
      </c>
      <c r="AH16" s="522">
        <v>17.116434481209755</v>
      </c>
      <c r="AI16" s="522">
        <f t="shared" si="0"/>
        <v>3.2226302776311226</v>
      </c>
      <c r="AJ16" s="522">
        <f t="shared" si="1"/>
        <v>2.7898559637002114</v>
      </c>
      <c r="AK16" s="522">
        <f t="shared" si="2"/>
        <v>3.6321205588285577</v>
      </c>
      <c r="AL16" s="522">
        <f t="shared" si="3"/>
        <v>11.452342247953496</v>
      </c>
      <c r="AM16" s="522">
        <f t="shared" si="4"/>
        <v>1.7428629618504359</v>
      </c>
      <c r="AN16" s="522">
        <f t="shared" si="5"/>
        <v>2.3942411176571152</v>
      </c>
      <c r="AO16" s="522">
        <f t="shared" si="6"/>
        <v>15.589446327461047</v>
      </c>
    </row>
    <row r="17" spans="1:41" x14ac:dyDescent="0.45">
      <c r="A17" s="477">
        <v>15</v>
      </c>
      <c r="B17" s="477">
        <v>3</v>
      </c>
      <c r="C17" s="478" t="s">
        <v>642</v>
      </c>
      <c r="D17" s="486" t="s">
        <v>647</v>
      </c>
      <c r="E17" s="481">
        <v>11</v>
      </c>
      <c r="F17" s="481">
        <v>0.3</v>
      </c>
      <c r="G17" s="481">
        <v>1</v>
      </c>
      <c r="H17" s="481">
        <v>1.9</v>
      </c>
      <c r="I17" s="481">
        <v>0.2</v>
      </c>
      <c r="J17" s="481">
        <v>0.1</v>
      </c>
      <c r="K17" s="481">
        <v>2</v>
      </c>
      <c r="L17" s="481">
        <v>0.1</v>
      </c>
      <c r="M17" s="481">
        <v>1</v>
      </c>
      <c r="N17" s="479">
        <v>2.96</v>
      </c>
      <c r="O17" s="479">
        <v>0.3</v>
      </c>
      <c r="P17" s="479">
        <v>0.41</v>
      </c>
      <c r="Q17" s="479">
        <v>2.0699999999999998</v>
      </c>
      <c r="R17" s="479">
        <v>0.2</v>
      </c>
      <c r="S17" s="479">
        <v>1</v>
      </c>
      <c r="T17" s="487">
        <v>2</v>
      </c>
      <c r="U17" s="480">
        <v>0.1</v>
      </c>
      <c r="V17" s="487">
        <v>3</v>
      </c>
      <c r="W17" s="481">
        <v>3</v>
      </c>
      <c r="X17" s="484">
        <v>4.5</v>
      </c>
      <c r="Y17" s="488">
        <v>20</v>
      </c>
      <c r="Z17" s="504" t="s">
        <v>256</v>
      </c>
      <c r="AA17" s="503" t="s">
        <v>637</v>
      </c>
      <c r="AB17" s="522">
        <v>3.3699990945291316</v>
      </c>
      <c r="AC17" s="522">
        <v>3.0699060221453913</v>
      </c>
      <c r="AD17" s="522">
        <v>4.9865241060018288</v>
      </c>
      <c r="AE17" s="522">
        <v>11.999996635074474</v>
      </c>
      <c r="AF17" s="522">
        <v>1.9999137401334512</v>
      </c>
      <c r="AG17" s="522">
        <v>2.9865241060018288</v>
      </c>
      <c r="AH17" s="522">
        <v>16.986434481209756</v>
      </c>
      <c r="AI17" s="522">
        <f t="shared" si="0"/>
        <v>3.2226302776311226</v>
      </c>
      <c r="AJ17" s="522">
        <f t="shared" si="1"/>
        <v>2.7898559637002114</v>
      </c>
      <c r="AK17" s="522">
        <f t="shared" si="2"/>
        <v>4.2642411176571153</v>
      </c>
      <c r="AL17" s="522">
        <f t="shared" si="3"/>
        <v>11.452342247953496</v>
      </c>
      <c r="AM17" s="522">
        <f t="shared" si="4"/>
        <v>1.7428629618504359</v>
      </c>
      <c r="AN17" s="522">
        <f t="shared" si="5"/>
        <v>2.2642411176571153</v>
      </c>
      <c r="AO17" s="522">
        <f t="shared" si="6"/>
        <v>15.459446327461048</v>
      </c>
    </row>
    <row r="18" spans="1:41" x14ac:dyDescent="0.45">
      <c r="A18" s="477">
        <v>16</v>
      </c>
      <c r="B18" s="477">
        <v>3</v>
      </c>
      <c r="C18" s="478" t="s">
        <v>642</v>
      </c>
      <c r="D18" s="486" t="s">
        <v>648</v>
      </c>
      <c r="E18" s="481">
        <v>11</v>
      </c>
      <c r="F18" s="481">
        <v>0.3</v>
      </c>
      <c r="G18" s="481">
        <v>1</v>
      </c>
      <c r="H18" s="481">
        <v>1.9</v>
      </c>
      <c r="I18" s="481">
        <v>0.2</v>
      </c>
      <c r="J18" s="481">
        <v>0.1</v>
      </c>
      <c r="K18" s="481">
        <v>2</v>
      </c>
      <c r="L18" s="481">
        <v>0.1</v>
      </c>
      <c r="M18" s="481">
        <v>1</v>
      </c>
      <c r="N18" s="479">
        <v>2.96</v>
      </c>
      <c r="O18" s="479">
        <v>0.3</v>
      </c>
      <c r="P18" s="479">
        <v>0.41</v>
      </c>
      <c r="Q18" s="479">
        <v>2.0699999999999998</v>
      </c>
      <c r="R18" s="479">
        <v>0.2</v>
      </c>
      <c r="S18" s="479">
        <v>1</v>
      </c>
      <c r="T18" s="487">
        <v>2</v>
      </c>
      <c r="U18" s="480">
        <v>0.1</v>
      </c>
      <c r="V18" s="487">
        <v>3</v>
      </c>
      <c r="W18" s="481">
        <v>3</v>
      </c>
      <c r="X18" s="484">
        <v>4.5</v>
      </c>
      <c r="Y18" s="488">
        <v>20</v>
      </c>
      <c r="Z18" s="504" t="s">
        <v>256</v>
      </c>
      <c r="AA18" s="503" t="s">
        <v>631</v>
      </c>
      <c r="AB18" s="522">
        <v>3.3699990945291316</v>
      </c>
      <c r="AC18" s="522">
        <v>3.0699060221453913</v>
      </c>
      <c r="AD18" s="522">
        <v>4.9865241060018288</v>
      </c>
      <c r="AE18" s="522">
        <v>11.999996635074474</v>
      </c>
      <c r="AF18" s="522">
        <v>1.9999137401334512</v>
      </c>
      <c r="AG18" s="522">
        <v>2.9865241060018288</v>
      </c>
      <c r="AH18" s="522">
        <v>16.986434481209756</v>
      </c>
      <c r="AI18" s="522">
        <f t="shared" si="0"/>
        <v>3.2226302776311226</v>
      </c>
      <c r="AJ18" s="522">
        <f t="shared" si="1"/>
        <v>2.7898559637002114</v>
      </c>
      <c r="AK18" s="522">
        <f t="shared" si="2"/>
        <v>4.2642411176571153</v>
      </c>
      <c r="AL18" s="522">
        <f t="shared" si="3"/>
        <v>11.452342247953496</v>
      </c>
      <c r="AM18" s="522">
        <f t="shared" si="4"/>
        <v>1.7428629618504359</v>
      </c>
      <c r="AN18" s="522">
        <f t="shared" si="5"/>
        <v>2.2642411176571153</v>
      </c>
      <c r="AO18" s="522">
        <f t="shared" si="6"/>
        <v>15.459446327461048</v>
      </c>
    </row>
    <row r="19" spans="1:41" x14ac:dyDescent="0.45">
      <c r="A19" s="477">
        <v>17</v>
      </c>
      <c r="B19" s="477">
        <v>3</v>
      </c>
      <c r="C19" s="478" t="s">
        <v>642</v>
      </c>
      <c r="D19" s="486" t="s">
        <v>649</v>
      </c>
      <c r="E19" s="481">
        <v>11</v>
      </c>
      <c r="F19" s="481">
        <v>0.3</v>
      </c>
      <c r="G19" s="481">
        <v>1</v>
      </c>
      <c r="H19" s="481">
        <v>1.9</v>
      </c>
      <c r="I19" s="481">
        <v>0.2</v>
      </c>
      <c r="J19" s="481">
        <v>0.1</v>
      </c>
      <c r="K19" s="481">
        <v>1.4300000000000002</v>
      </c>
      <c r="L19" s="481">
        <v>0.1</v>
      </c>
      <c r="M19" s="481">
        <v>1</v>
      </c>
      <c r="N19" s="479">
        <v>2.96</v>
      </c>
      <c r="O19" s="479">
        <v>0.3</v>
      </c>
      <c r="P19" s="479">
        <v>0.41</v>
      </c>
      <c r="Q19" s="479">
        <v>2.0699999999999998</v>
      </c>
      <c r="R19" s="479">
        <v>0.2</v>
      </c>
      <c r="S19" s="479">
        <v>1</v>
      </c>
      <c r="T19" s="487">
        <v>1</v>
      </c>
      <c r="U19" s="480">
        <v>0.1</v>
      </c>
      <c r="V19" s="487">
        <v>3</v>
      </c>
      <c r="W19" s="481">
        <v>3</v>
      </c>
      <c r="X19" s="484">
        <v>4.5</v>
      </c>
      <c r="Y19" s="488">
        <v>25</v>
      </c>
      <c r="Z19" s="504" t="s">
        <v>254</v>
      </c>
      <c r="AA19" s="503" t="s">
        <v>631</v>
      </c>
      <c r="AB19" s="522">
        <v>3.3699990945291316</v>
      </c>
      <c r="AC19" s="522">
        <v>3.0699060221453913</v>
      </c>
      <c r="AD19" s="522">
        <v>3.9932620530009144</v>
      </c>
      <c r="AE19" s="522">
        <v>11.999996635074474</v>
      </c>
      <c r="AF19" s="522">
        <v>1.9999137401334512</v>
      </c>
      <c r="AG19" s="522">
        <v>2.4203647357913081</v>
      </c>
      <c r="AH19" s="522">
        <v>16.420275110999235</v>
      </c>
      <c r="AI19" s="522">
        <f t="shared" si="0"/>
        <v>3.2226302776311226</v>
      </c>
      <c r="AJ19" s="522">
        <f t="shared" si="1"/>
        <v>2.7898559637002114</v>
      </c>
      <c r="AK19" s="522">
        <f t="shared" si="2"/>
        <v>3.6321205588285577</v>
      </c>
      <c r="AL19" s="522">
        <f t="shared" si="3"/>
        <v>11.452342247953496</v>
      </c>
      <c r="AM19" s="522">
        <f t="shared" si="4"/>
        <v>1.7428629618504359</v>
      </c>
      <c r="AN19" s="522">
        <f t="shared" si="5"/>
        <v>1.9039323991248376</v>
      </c>
      <c r="AO19" s="522">
        <f t="shared" si="6"/>
        <v>15.099137608928769</v>
      </c>
    </row>
    <row r="20" spans="1:41" x14ac:dyDescent="0.45">
      <c r="A20" s="477">
        <v>18</v>
      </c>
      <c r="B20" s="477">
        <v>3</v>
      </c>
      <c r="C20" s="478" t="s">
        <v>642</v>
      </c>
      <c r="D20" s="486" t="s">
        <v>650</v>
      </c>
      <c r="E20" s="481">
        <v>11</v>
      </c>
      <c r="F20" s="481">
        <v>0.3</v>
      </c>
      <c r="G20" s="481">
        <v>1</v>
      </c>
      <c r="H20" s="481">
        <v>1.9</v>
      </c>
      <c r="I20" s="481">
        <v>0.2</v>
      </c>
      <c r="J20" s="481">
        <v>0.1</v>
      </c>
      <c r="K20" s="481">
        <v>0.99999999999999989</v>
      </c>
      <c r="L20" s="481">
        <v>0.1</v>
      </c>
      <c r="M20" s="481">
        <v>0.67</v>
      </c>
      <c r="N20" s="479">
        <v>2.96</v>
      </c>
      <c r="O20" s="479">
        <v>0.3</v>
      </c>
      <c r="P20" s="479">
        <v>0.41</v>
      </c>
      <c r="Q20" s="479">
        <v>2.0699999999999998</v>
      </c>
      <c r="R20" s="479">
        <v>0.2</v>
      </c>
      <c r="S20" s="479">
        <v>1</v>
      </c>
      <c r="T20" s="487">
        <v>1</v>
      </c>
      <c r="U20" s="480">
        <v>0.1</v>
      </c>
      <c r="V20" s="487">
        <v>2</v>
      </c>
      <c r="W20" s="481">
        <v>2.5</v>
      </c>
      <c r="X20" s="484">
        <v>4.5</v>
      </c>
      <c r="Y20" s="488">
        <v>25</v>
      </c>
      <c r="Z20" s="504" t="s">
        <v>253</v>
      </c>
      <c r="AA20" s="503" t="s">
        <v>628</v>
      </c>
      <c r="AB20" s="522">
        <v>3.3699990945291316</v>
      </c>
      <c r="AC20" s="522">
        <v>3.0699060221453913</v>
      </c>
      <c r="AD20" s="522">
        <v>2.9932620530009144</v>
      </c>
      <c r="AE20" s="522">
        <v>11.999996635074474</v>
      </c>
      <c r="AF20" s="522">
        <v>1.9999137401334512</v>
      </c>
      <c r="AG20" s="522">
        <v>1.6632620530009143</v>
      </c>
      <c r="AH20" s="522">
        <v>15.663172428208838</v>
      </c>
      <c r="AI20" s="522">
        <f t="shared" si="0"/>
        <v>3.2226302776311226</v>
      </c>
      <c r="AJ20" s="522">
        <f t="shared" si="1"/>
        <v>2.7898559637002114</v>
      </c>
      <c r="AK20" s="522">
        <f t="shared" si="2"/>
        <v>2.6321205588285577</v>
      </c>
      <c r="AL20" s="522">
        <f t="shared" si="3"/>
        <v>11.452342247953496</v>
      </c>
      <c r="AM20" s="522">
        <f t="shared" si="4"/>
        <v>1.7428629618504359</v>
      </c>
      <c r="AN20" s="522">
        <f t="shared" si="5"/>
        <v>1.3021205588285576</v>
      </c>
      <c r="AO20" s="522">
        <f t="shared" si="6"/>
        <v>14.497325768632489</v>
      </c>
    </row>
    <row r="21" spans="1:41" x14ac:dyDescent="0.45">
      <c r="A21" s="477">
        <v>19</v>
      </c>
      <c r="B21" s="477">
        <v>3</v>
      </c>
      <c r="C21" s="478" t="s">
        <v>642</v>
      </c>
      <c r="D21" s="486" t="s">
        <v>651</v>
      </c>
      <c r="E21" s="481">
        <v>11</v>
      </c>
      <c r="F21" s="481">
        <v>0.3</v>
      </c>
      <c r="G21" s="481">
        <v>1</v>
      </c>
      <c r="H21" s="481">
        <v>1.9</v>
      </c>
      <c r="I21" s="481">
        <v>0.2</v>
      </c>
      <c r="J21" s="481">
        <v>0.1</v>
      </c>
      <c r="K21" s="481">
        <v>1.4300000000000002</v>
      </c>
      <c r="L21" s="481">
        <v>0.1</v>
      </c>
      <c r="M21" s="481">
        <v>0.86</v>
      </c>
      <c r="N21" s="479">
        <v>2.96</v>
      </c>
      <c r="O21" s="479">
        <v>0.3</v>
      </c>
      <c r="P21" s="479">
        <v>0.41</v>
      </c>
      <c r="Q21" s="479">
        <v>2.0699999999999998</v>
      </c>
      <c r="R21" s="479">
        <v>0.2</v>
      </c>
      <c r="S21" s="479">
        <v>1</v>
      </c>
      <c r="T21" s="487">
        <v>1</v>
      </c>
      <c r="U21" s="480">
        <v>0.1</v>
      </c>
      <c r="V21" s="487">
        <v>3</v>
      </c>
      <c r="W21" s="481">
        <v>2.5</v>
      </c>
      <c r="X21" s="484">
        <v>4.5</v>
      </c>
      <c r="Y21" s="488">
        <v>20</v>
      </c>
      <c r="Z21" s="504" t="s">
        <v>254</v>
      </c>
      <c r="AA21" s="503" t="s">
        <v>637</v>
      </c>
      <c r="AB21" s="522">
        <v>3.3699990945291316</v>
      </c>
      <c r="AC21" s="522">
        <v>3.0699060221453913</v>
      </c>
      <c r="AD21" s="522">
        <v>3.9932620530009144</v>
      </c>
      <c r="AE21" s="522">
        <v>11.999996635074474</v>
      </c>
      <c r="AF21" s="522">
        <v>1.9999137401334512</v>
      </c>
      <c r="AG21" s="522">
        <v>2.2803647357913079</v>
      </c>
      <c r="AH21" s="522">
        <v>16.280275110999234</v>
      </c>
      <c r="AI21" s="522">
        <f t="shared" si="0"/>
        <v>3.2226302776311226</v>
      </c>
      <c r="AJ21" s="522">
        <f t="shared" si="1"/>
        <v>2.7898559637002114</v>
      </c>
      <c r="AK21" s="522">
        <f t="shared" si="2"/>
        <v>3.6321205588285577</v>
      </c>
      <c r="AL21" s="522">
        <f t="shared" si="3"/>
        <v>11.452342247953496</v>
      </c>
      <c r="AM21" s="522">
        <f t="shared" si="4"/>
        <v>1.7428629618504359</v>
      </c>
      <c r="AN21" s="522">
        <f t="shared" si="5"/>
        <v>1.7639323991248377</v>
      </c>
      <c r="AO21" s="522">
        <f t="shared" si="6"/>
        <v>14.959137608928771</v>
      </c>
    </row>
    <row r="22" spans="1:41" x14ac:dyDescent="0.45">
      <c r="A22" s="477">
        <v>20</v>
      </c>
      <c r="B22" s="477">
        <v>3</v>
      </c>
      <c r="C22" s="478" t="s">
        <v>642</v>
      </c>
      <c r="D22" s="486" t="s">
        <v>652</v>
      </c>
      <c r="E22" s="481">
        <v>5.5</v>
      </c>
      <c r="F22" s="481">
        <v>0.25</v>
      </c>
      <c r="G22" s="481">
        <v>0.5</v>
      </c>
      <c r="H22" s="481">
        <v>0.9</v>
      </c>
      <c r="I22" s="481">
        <v>0.2</v>
      </c>
      <c r="J22" s="481">
        <v>0.1</v>
      </c>
      <c r="K22" s="481">
        <v>0.89999999999999991</v>
      </c>
      <c r="L22" s="481">
        <v>0.1</v>
      </c>
      <c r="M22" s="481">
        <v>0.55000000000000004</v>
      </c>
      <c r="N22" s="479">
        <v>1.83</v>
      </c>
      <c r="O22" s="479">
        <v>0.25</v>
      </c>
      <c r="P22" s="479">
        <v>0.21</v>
      </c>
      <c r="Q22" s="479">
        <v>1.62</v>
      </c>
      <c r="R22" s="479">
        <v>0.2</v>
      </c>
      <c r="S22" s="479">
        <v>1</v>
      </c>
      <c r="T22" s="487">
        <v>1</v>
      </c>
      <c r="U22" s="480">
        <v>0.1</v>
      </c>
      <c r="V22" s="487">
        <v>2</v>
      </c>
      <c r="W22" s="481">
        <v>2.5</v>
      </c>
      <c r="X22" s="484">
        <v>2.2999999999999998</v>
      </c>
      <c r="Y22" s="482">
        <v>20</v>
      </c>
      <c r="Z22" s="504" t="s">
        <v>253</v>
      </c>
      <c r="AA22" s="503" t="s">
        <v>628</v>
      </c>
      <c r="AB22" s="522">
        <v>2.0399931802246951</v>
      </c>
      <c r="AC22" s="522">
        <v>2.6199264521137851</v>
      </c>
      <c r="AD22" s="522">
        <v>2.9932620530009144</v>
      </c>
      <c r="AE22" s="522">
        <v>5.9999795034075536</v>
      </c>
      <c r="AF22" s="522">
        <v>0.99995914006321374</v>
      </c>
      <c r="AG22" s="522">
        <v>1.4439358477008231</v>
      </c>
      <c r="AH22" s="522">
        <v>8.4438744911715915</v>
      </c>
      <c r="AI22" s="522">
        <f t="shared" si="0"/>
        <v>1.8897844525182652</v>
      </c>
      <c r="AJ22" s="522">
        <f t="shared" si="1"/>
        <v>2.4007568411566877</v>
      </c>
      <c r="AK22" s="522">
        <f t="shared" si="2"/>
        <v>2.6321205588285577</v>
      </c>
      <c r="AL22" s="522">
        <f t="shared" si="3"/>
        <v>5.5485325075685568</v>
      </c>
      <c r="AM22" s="522">
        <f t="shared" si="4"/>
        <v>0.87819824508704858</v>
      </c>
      <c r="AN22" s="522">
        <f t="shared" si="5"/>
        <v>1.1189085029457018</v>
      </c>
      <c r="AO22" s="522">
        <f t="shared" si="6"/>
        <v>7.5456392556013068</v>
      </c>
    </row>
    <row r="23" spans="1:41" x14ac:dyDescent="0.45">
      <c r="A23" s="477">
        <v>21</v>
      </c>
      <c r="B23" s="477">
        <v>3</v>
      </c>
      <c r="C23" s="478" t="s">
        <v>653</v>
      </c>
      <c r="D23" s="486" t="s">
        <v>654</v>
      </c>
      <c r="E23" s="481">
        <v>17</v>
      </c>
      <c r="F23" s="481">
        <v>0.32</v>
      </c>
      <c r="G23" s="481">
        <v>1</v>
      </c>
      <c r="H23" s="481">
        <v>2</v>
      </c>
      <c r="I23" s="481">
        <v>0.25</v>
      </c>
      <c r="J23" s="481">
        <v>0.5</v>
      </c>
      <c r="K23" s="481">
        <v>1.4000000000000001</v>
      </c>
      <c r="L23" s="481">
        <v>0.1</v>
      </c>
      <c r="M23" s="481">
        <v>0.8</v>
      </c>
      <c r="N23" s="479">
        <v>3.89</v>
      </c>
      <c r="O23" s="479">
        <v>0.32</v>
      </c>
      <c r="P23" s="479">
        <v>0.41</v>
      </c>
      <c r="Q23" s="479">
        <v>1.02</v>
      </c>
      <c r="R23" s="479">
        <v>0.25</v>
      </c>
      <c r="S23" s="479">
        <v>2.2000000000000002</v>
      </c>
      <c r="T23" s="487">
        <v>1</v>
      </c>
      <c r="U23" s="480">
        <v>0.1</v>
      </c>
      <c r="V23" s="487">
        <v>3</v>
      </c>
      <c r="W23" s="481">
        <v>3.5</v>
      </c>
      <c r="X23" s="484">
        <v>8.4</v>
      </c>
      <c r="Y23" s="488">
        <v>20</v>
      </c>
      <c r="Z23" s="503" t="s">
        <v>255</v>
      </c>
      <c r="AA23" s="503" t="s">
        <v>631</v>
      </c>
      <c r="AB23" s="522">
        <v>4.2999995622381704</v>
      </c>
      <c r="AC23" s="522">
        <v>3.2199961988137646</v>
      </c>
      <c r="AD23" s="522">
        <v>3.9932620530009144</v>
      </c>
      <c r="AE23" s="522">
        <v>17.999998086902028</v>
      </c>
      <c r="AF23" s="522">
        <v>2.4999925466936559</v>
      </c>
      <c r="AG23" s="522">
        <v>2.1905668742012807</v>
      </c>
      <c r="AH23" s="522">
        <v>22.690557507796964</v>
      </c>
      <c r="AI23" s="522">
        <f t="shared" si="0"/>
        <v>4.1414350265241557</v>
      </c>
      <c r="AJ23" s="522">
        <f t="shared" si="1"/>
        <v>3.1362733014036235</v>
      </c>
      <c r="AK23" s="522">
        <f t="shared" si="2"/>
        <v>3.6321205588285577</v>
      </c>
      <c r="AL23" s="522">
        <f t="shared" si="3"/>
        <v>17.307042532367774</v>
      </c>
      <c r="AM23" s="522">
        <f t="shared" si="4"/>
        <v>2.3358300027522025</v>
      </c>
      <c r="AN23" s="522">
        <f t="shared" si="5"/>
        <v>1.6849687823599808</v>
      </c>
      <c r="AO23" s="522">
        <f t="shared" si="6"/>
        <v>21.327841317479958</v>
      </c>
    </row>
    <row r="24" spans="1:41" x14ac:dyDescent="0.45">
      <c r="A24" s="477">
        <v>22</v>
      </c>
      <c r="B24" s="477">
        <v>3</v>
      </c>
      <c r="C24" s="478" t="s">
        <v>653</v>
      </c>
      <c r="D24" s="486" t="s">
        <v>655</v>
      </c>
      <c r="E24" s="481">
        <v>14.7</v>
      </c>
      <c r="F24" s="481">
        <v>0.17</v>
      </c>
      <c r="G24" s="481">
        <v>1.7</v>
      </c>
      <c r="H24" s="481">
        <v>4.2</v>
      </c>
      <c r="I24" s="481">
        <v>0.2</v>
      </c>
      <c r="J24" s="481">
        <v>0.7</v>
      </c>
      <c r="K24" s="481">
        <v>2.37</v>
      </c>
      <c r="L24" s="481">
        <v>0.1</v>
      </c>
      <c r="M24" s="481">
        <v>1.27</v>
      </c>
      <c r="N24" s="479">
        <v>3.4</v>
      </c>
      <c r="O24" s="479">
        <v>0.17</v>
      </c>
      <c r="P24" s="479">
        <v>0.68</v>
      </c>
      <c r="Q24" s="479">
        <v>1.37</v>
      </c>
      <c r="R24" s="479">
        <v>0.2</v>
      </c>
      <c r="S24" s="479">
        <v>2.4</v>
      </c>
      <c r="T24" s="487">
        <v>2</v>
      </c>
      <c r="U24" s="480">
        <v>0.1</v>
      </c>
      <c r="V24" s="487">
        <v>3</v>
      </c>
      <c r="W24" s="481">
        <v>3.5</v>
      </c>
      <c r="X24" s="484">
        <v>3.5</v>
      </c>
      <c r="Y24" s="488">
        <v>25</v>
      </c>
      <c r="Z24" s="503" t="s">
        <v>256</v>
      </c>
      <c r="AA24" s="503" t="s">
        <v>631</v>
      </c>
      <c r="AB24" s="522">
        <v>4.0793082075453633</v>
      </c>
      <c r="AC24" s="522">
        <v>3.7699378020962255</v>
      </c>
      <c r="AD24" s="522">
        <v>4.9865241060018288</v>
      </c>
      <c r="AE24" s="522">
        <v>16.397009014975541</v>
      </c>
      <c r="AF24" s="522">
        <v>4.8998093202949979</v>
      </c>
      <c r="AG24" s="522">
        <v>3.6240310656121677</v>
      </c>
      <c r="AH24" s="522">
        <v>24.920849400882709</v>
      </c>
      <c r="AI24" s="522">
        <f t="shared" si="0"/>
        <v>3.4588760182207023</v>
      </c>
      <c r="AJ24" s="522">
        <f t="shared" si="1"/>
        <v>3.5845906619658408</v>
      </c>
      <c r="AK24" s="522">
        <f t="shared" si="2"/>
        <v>4.2642411176571153</v>
      </c>
      <c r="AL24" s="522">
        <f t="shared" si="3"/>
        <v>13.714552196424801</v>
      </c>
      <c r="AM24" s="522">
        <f t="shared" si="4"/>
        <v>4.331591810406227</v>
      </c>
      <c r="AN24" s="522">
        <f t="shared" si="5"/>
        <v>2.7681257244236814</v>
      </c>
      <c r="AO24" s="522">
        <f t="shared" si="6"/>
        <v>20.814269731254711</v>
      </c>
    </row>
    <row r="25" spans="1:41" x14ac:dyDescent="0.45">
      <c r="A25" s="477">
        <v>23</v>
      </c>
      <c r="B25" s="477">
        <v>3</v>
      </c>
      <c r="C25" s="478" t="s">
        <v>653</v>
      </c>
      <c r="D25" s="486" t="s">
        <v>656</v>
      </c>
      <c r="E25" s="481">
        <v>14.7</v>
      </c>
      <c r="F25" s="481">
        <v>0.17</v>
      </c>
      <c r="G25" s="481">
        <v>1.7</v>
      </c>
      <c r="H25" s="481">
        <v>4.2</v>
      </c>
      <c r="I25" s="481">
        <v>0.2</v>
      </c>
      <c r="J25" s="481">
        <v>0.7</v>
      </c>
      <c r="K25" s="481">
        <v>1.62</v>
      </c>
      <c r="L25" s="481">
        <v>0.1</v>
      </c>
      <c r="M25" s="481">
        <v>0.88</v>
      </c>
      <c r="N25" s="479">
        <v>3.4</v>
      </c>
      <c r="O25" s="479">
        <v>0.17</v>
      </c>
      <c r="P25" s="479">
        <v>0.68</v>
      </c>
      <c r="Q25" s="479">
        <v>1.37</v>
      </c>
      <c r="R25" s="479">
        <v>0.2</v>
      </c>
      <c r="S25" s="479">
        <v>2.4</v>
      </c>
      <c r="T25" s="487">
        <v>1</v>
      </c>
      <c r="U25" s="480">
        <v>0.1</v>
      </c>
      <c r="V25" s="487">
        <v>3</v>
      </c>
      <c r="W25" s="481">
        <v>3.5</v>
      </c>
      <c r="X25" s="484">
        <v>3.5</v>
      </c>
      <c r="Y25" s="488">
        <v>20</v>
      </c>
      <c r="Z25" s="503" t="s">
        <v>255</v>
      </c>
      <c r="AA25" s="503" t="s">
        <v>631</v>
      </c>
      <c r="AB25" s="522">
        <v>4.0793082075453633</v>
      </c>
      <c r="AC25" s="522">
        <v>3.7699378020962255</v>
      </c>
      <c r="AD25" s="522">
        <v>3.9932620530009144</v>
      </c>
      <c r="AE25" s="522">
        <v>16.397009014975541</v>
      </c>
      <c r="AF25" s="522">
        <v>4.8998093202949979</v>
      </c>
      <c r="AG25" s="522">
        <v>2.4890845258614815</v>
      </c>
      <c r="AH25" s="522">
        <v>23.785902861132023</v>
      </c>
      <c r="AI25" s="522">
        <f t="shared" si="0"/>
        <v>3.4588760182207023</v>
      </c>
      <c r="AJ25" s="522">
        <f t="shared" si="1"/>
        <v>3.5845906619658408</v>
      </c>
      <c r="AK25" s="522">
        <f t="shared" si="2"/>
        <v>3.6321205588285577</v>
      </c>
      <c r="AL25" s="522">
        <f t="shared" si="3"/>
        <v>13.714552196424801</v>
      </c>
      <c r="AM25" s="522">
        <f t="shared" si="4"/>
        <v>4.331591810406227</v>
      </c>
      <c r="AN25" s="522">
        <f t="shared" si="5"/>
        <v>1.9040353053022634</v>
      </c>
      <c r="AO25" s="522">
        <f t="shared" si="6"/>
        <v>19.95017931213329</v>
      </c>
    </row>
    <row r="26" spans="1:41" x14ac:dyDescent="0.45">
      <c r="A26" s="477">
        <v>24</v>
      </c>
      <c r="B26" s="477">
        <v>3</v>
      </c>
      <c r="C26" s="478" t="s">
        <v>653</v>
      </c>
      <c r="D26" s="486" t="s">
        <v>657</v>
      </c>
      <c r="E26" s="481">
        <v>14.7</v>
      </c>
      <c r="F26" s="481">
        <v>0.17</v>
      </c>
      <c r="G26" s="481">
        <v>1.7</v>
      </c>
      <c r="H26" s="481">
        <v>4.2</v>
      </c>
      <c r="I26" s="481">
        <v>0.2</v>
      </c>
      <c r="J26" s="481">
        <v>0.7</v>
      </c>
      <c r="K26" s="481">
        <v>1.7000000000000002</v>
      </c>
      <c r="L26" s="481">
        <v>0.1</v>
      </c>
      <c r="M26" s="481">
        <v>0.92</v>
      </c>
      <c r="N26" s="479">
        <v>3.4</v>
      </c>
      <c r="O26" s="479">
        <v>0.17</v>
      </c>
      <c r="P26" s="479">
        <v>0.68</v>
      </c>
      <c r="Q26" s="479">
        <v>1.37</v>
      </c>
      <c r="R26" s="479">
        <v>0.2</v>
      </c>
      <c r="S26" s="479">
        <v>2.4</v>
      </c>
      <c r="T26" s="487">
        <v>1</v>
      </c>
      <c r="U26" s="480">
        <v>0.1</v>
      </c>
      <c r="V26" s="487">
        <v>3</v>
      </c>
      <c r="W26" s="481">
        <v>3.5</v>
      </c>
      <c r="X26" s="484">
        <v>3.5</v>
      </c>
      <c r="Y26" s="488">
        <v>20</v>
      </c>
      <c r="Z26" s="503" t="s">
        <v>255</v>
      </c>
      <c r="AA26" s="503" t="s">
        <v>631</v>
      </c>
      <c r="AB26" s="522">
        <v>4.0793082075453633</v>
      </c>
      <c r="AC26" s="522">
        <v>3.7699378020962255</v>
      </c>
      <c r="AD26" s="522">
        <v>3.9932620530009144</v>
      </c>
      <c r="AE26" s="522">
        <v>16.397009014975541</v>
      </c>
      <c r="AF26" s="522">
        <v>4.8998093202949979</v>
      </c>
      <c r="AG26" s="522">
        <v>2.6085454901015548</v>
      </c>
      <c r="AH26" s="522">
        <v>23.905363825372095</v>
      </c>
      <c r="AI26" s="522">
        <f t="shared" si="0"/>
        <v>3.4588760182207023</v>
      </c>
      <c r="AJ26" s="522">
        <f t="shared" si="1"/>
        <v>3.5845906619658408</v>
      </c>
      <c r="AK26" s="522">
        <f t="shared" si="2"/>
        <v>3.6321205588285577</v>
      </c>
      <c r="AL26" s="522">
        <f t="shared" si="3"/>
        <v>13.714552196424801</v>
      </c>
      <c r="AM26" s="522">
        <f t="shared" si="4"/>
        <v>4.331591810406227</v>
      </c>
      <c r="AN26" s="522">
        <f t="shared" si="5"/>
        <v>1.9946049500085481</v>
      </c>
      <c r="AO26" s="522">
        <f t="shared" si="6"/>
        <v>20.040748956839575</v>
      </c>
    </row>
    <row r="27" spans="1:41" x14ac:dyDescent="0.45">
      <c r="A27" s="477">
        <v>25</v>
      </c>
      <c r="B27" s="477">
        <v>3</v>
      </c>
      <c r="C27" s="478" t="s">
        <v>653</v>
      </c>
      <c r="D27" s="486" t="s">
        <v>658</v>
      </c>
      <c r="E27" s="481">
        <v>17</v>
      </c>
      <c r="F27" s="481">
        <v>0.32</v>
      </c>
      <c r="G27" s="481">
        <v>1</v>
      </c>
      <c r="H27" s="481">
        <v>2</v>
      </c>
      <c r="I27" s="481">
        <v>0.25</v>
      </c>
      <c r="J27" s="481">
        <v>0.5</v>
      </c>
      <c r="K27" s="481">
        <v>0.39999999999999997</v>
      </c>
      <c r="L27" s="481">
        <v>0.1</v>
      </c>
      <c r="M27" s="481">
        <v>0.2</v>
      </c>
      <c r="N27" s="479">
        <v>3.89</v>
      </c>
      <c r="O27" s="479">
        <v>0.32</v>
      </c>
      <c r="P27" s="479">
        <v>0.41</v>
      </c>
      <c r="Q27" s="479">
        <v>1.02</v>
      </c>
      <c r="R27" s="479">
        <v>0.25</v>
      </c>
      <c r="S27" s="479">
        <v>2.2000000000000002</v>
      </c>
      <c r="T27" s="487">
        <v>0</v>
      </c>
      <c r="U27" s="480">
        <v>0.1</v>
      </c>
      <c r="V27" s="487">
        <v>2</v>
      </c>
      <c r="W27" s="481">
        <v>3</v>
      </c>
      <c r="X27" s="484">
        <v>8.4</v>
      </c>
      <c r="Y27" s="488">
        <v>15</v>
      </c>
      <c r="Z27" s="503" t="s">
        <v>551</v>
      </c>
      <c r="AA27" s="503" t="s">
        <v>628</v>
      </c>
      <c r="AB27" s="522">
        <v>4.2999995622381704</v>
      </c>
      <c r="AC27" s="522">
        <v>3.2199961988137646</v>
      </c>
      <c r="AD27" s="522">
        <v>2</v>
      </c>
      <c r="AE27" s="522">
        <v>17.999998086902028</v>
      </c>
      <c r="AF27" s="522">
        <v>2.4999925466936559</v>
      </c>
      <c r="AG27" s="522">
        <v>0.59730482120036577</v>
      </c>
      <c r="AH27" s="522">
        <v>21.097295454796047</v>
      </c>
      <c r="AI27" s="522">
        <f t="shared" si="0"/>
        <v>4.1414350265241557</v>
      </c>
      <c r="AJ27" s="522">
        <f t="shared" si="1"/>
        <v>3.1362733014036235</v>
      </c>
      <c r="AK27" s="522">
        <f t="shared" si="2"/>
        <v>2</v>
      </c>
      <c r="AL27" s="522">
        <f t="shared" si="3"/>
        <v>17.307042532367774</v>
      </c>
      <c r="AM27" s="522">
        <f t="shared" si="4"/>
        <v>2.3358300027522025</v>
      </c>
      <c r="AN27" s="522">
        <f t="shared" si="5"/>
        <v>0.45284822353142307</v>
      </c>
      <c r="AO27" s="522">
        <f t="shared" si="6"/>
        <v>20.0957207586514</v>
      </c>
    </row>
    <row r="28" spans="1:41" x14ac:dyDescent="0.45">
      <c r="A28" s="477">
        <v>26</v>
      </c>
      <c r="B28" s="477">
        <v>3</v>
      </c>
      <c r="C28" s="478" t="s">
        <v>653</v>
      </c>
      <c r="D28" s="486" t="s">
        <v>659</v>
      </c>
      <c r="E28" s="481">
        <v>17</v>
      </c>
      <c r="F28" s="481">
        <v>0.32</v>
      </c>
      <c r="G28" s="481">
        <v>1</v>
      </c>
      <c r="H28" s="481">
        <v>2</v>
      </c>
      <c r="I28" s="481">
        <v>0.25</v>
      </c>
      <c r="J28" s="481">
        <v>0.5</v>
      </c>
      <c r="K28" s="481">
        <v>1</v>
      </c>
      <c r="L28" s="481">
        <v>0.1</v>
      </c>
      <c r="M28" s="481">
        <v>1</v>
      </c>
      <c r="N28" s="479">
        <v>3.89</v>
      </c>
      <c r="O28" s="479">
        <v>0.32</v>
      </c>
      <c r="P28" s="479">
        <v>0.41</v>
      </c>
      <c r="Q28" s="479">
        <v>1.02</v>
      </c>
      <c r="R28" s="479">
        <v>0.25</v>
      </c>
      <c r="S28" s="479">
        <v>2.2000000000000002</v>
      </c>
      <c r="T28" s="487">
        <v>1</v>
      </c>
      <c r="U28" s="480">
        <v>0.1</v>
      </c>
      <c r="V28" s="487">
        <v>3</v>
      </c>
      <c r="W28" s="481">
        <v>3.5</v>
      </c>
      <c r="X28" s="484">
        <v>8.4</v>
      </c>
      <c r="Y28" s="488">
        <v>20</v>
      </c>
      <c r="Z28" s="503" t="s">
        <v>254</v>
      </c>
      <c r="AA28" s="503" t="s">
        <v>631</v>
      </c>
      <c r="AB28" s="522">
        <v>4.2999995622381704</v>
      </c>
      <c r="AC28" s="522">
        <v>3.2199961988137646</v>
      </c>
      <c r="AD28" s="522">
        <v>3.9932620530009144</v>
      </c>
      <c r="AE28" s="522">
        <v>17.999998086902028</v>
      </c>
      <c r="AF28" s="522">
        <v>2.4999925466936559</v>
      </c>
      <c r="AG28" s="522">
        <v>1.9932620530009144</v>
      </c>
      <c r="AH28" s="522">
        <v>22.493252686596598</v>
      </c>
      <c r="AI28" s="522">
        <f t="shared" si="0"/>
        <v>4.1414350265241557</v>
      </c>
      <c r="AJ28" s="522">
        <f t="shared" si="1"/>
        <v>3.1362733014036235</v>
      </c>
      <c r="AK28" s="522">
        <f t="shared" si="2"/>
        <v>3.6321205588285577</v>
      </c>
      <c r="AL28" s="522">
        <f t="shared" si="3"/>
        <v>17.307042532367774</v>
      </c>
      <c r="AM28" s="522">
        <f t="shared" si="4"/>
        <v>2.3358300027522025</v>
      </c>
      <c r="AN28" s="522">
        <f t="shared" si="5"/>
        <v>1.6321205588285577</v>
      </c>
      <c r="AO28" s="522">
        <f t="shared" si="6"/>
        <v>21.274993093948535</v>
      </c>
    </row>
    <row r="29" spans="1:41" x14ac:dyDescent="0.45">
      <c r="A29" s="477">
        <v>27</v>
      </c>
      <c r="B29" s="477">
        <v>3</v>
      </c>
      <c r="C29" s="478" t="s">
        <v>653</v>
      </c>
      <c r="D29" s="486" t="s">
        <v>660</v>
      </c>
      <c r="E29" s="481">
        <v>11</v>
      </c>
      <c r="F29" s="481">
        <v>0.19</v>
      </c>
      <c r="G29" s="481">
        <v>1</v>
      </c>
      <c r="H29" s="481">
        <v>4.3</v>
      </c>
      <c r="I29" s="481">
        <v>0.19</v>
      </c>
      <c r="J29" s="481">
        <v>0.7</v>
      </c>
      <c r="K29" s="481">
        <v>2.2000000000000002</v>
      </c>
      <c r="L29" s="481">
        <v>0.1</v>
      </c>
      <c r="M29" s="481">
        <v>1.2</v>
      </c>
      <c r="N29" s="479">
        <v>2.96</v>
      </c>
      <c r="O29" s="479">
        <v>0.19</v>
      </c>
      <c r="P29" s="479">
        <v>0.41</v>
      </c>
      <c r="Q29" s="479">
        <v>1.39</v>
      </c>
      <c r="R29" s="479">
        <v>0.19</v>
      </c>
      <c r="S29" s="479">
        <v>2.4</v>
      </c>
      <c r="T29" s="487">
        <v>2</v>
      </c>
      <c r="U29" s="480">
        <v>0.1</v>
      </c>
      <c r="V29" s="487">
        <v>3</v>
      </c>
      <c r="W29" s="481">
        <v>3.5</v>
      </c>
      <c r="X29" s="484">
        <v>7.6</v>
      </c>
      <c r="Y29" s="488">
        <v>20</v>
      </c>
      <c r="Z29" s="503" t="s">
        <v>256</v>
      </c>
      <c r="AA29" s="503" t="s">
        <v>631</v>
      </c>
      <c r="AB29" s="522">
        <v>3.3697784385835328</v>
      </c>
      <c r="AC29" s="522">
        <v>3.7898959559564558</v>
      </c>
      <c r="AD29" s="522">
        <v>4.9865241060018288</v>
      </c>
      <c r="AE29" s="522">
        <v>11.999176629871236</v>
      </c>
      <c r="AF29" s="522">
        <v>4.9996781371314833</v>
      </c>
      <c r="AG29" s="522">
        <v>3.3851765166020122</v>
      </c>
      <c r="AH29" s="522">
        <v>20.384031283604731</v>
      </c>
      <c r="AI29" s="522">
        <f t="shared" si="0"/>
        <v>2.9272768871010002</v>
      </c>
      <c r="AJ29" s="522">
        <f t="shared" si="1"/>
        <v>3.582099619280537</v>
      </c>
      <c r="AK29" s="522">
        <f t="shared" si="2"/>
        <v>4.2642411176571153</v>
      </c>
      <c r="AL29" s="522">
        <f t="shared" si="3"/>
        <v>10.354745188551014</v>
      </c>
      <c r="AM29" s="522">
        <f t="shared" si="4"/>
        <v>4.3568549373426686</v>
      </c>
      <c r="AN29" s="522">
        <f t="shared" si="5"/>
        <v>2.590665229422827</v>
      </c>
      <c r="AO29" s="522">
        <f t="shared" si="6"/>
        <v>17.302265355316507</v>
      </c>
    </row>
    <row r="30" spans="1:41" x14ac:dyDescent="0.45">
      <c r="A30" s="477">
        <v>28</v>
      </c>
      <c r="B30" s="477">
        <v>3</v>
      </c>
      <c r="C30" s="478" t="s">
        <v>653</v>
      </c>
      <c r="D30" s="486" t="s">
        <v>661</v>
      </c>
      <c r="E30" s="481">
        <v>11</v>
      </c>
      <c r="F30" s="481">
        <v>0.19</v>
      </c>
      <c r="G30" s="481">
        <v>1</v>
      </c>
      <c r="H30" s="481">
        <v>4.3</v>
      </c>
      <c r="I30" s="481">
        <v>0.19</v>
      </c>
      <c r="J30" s="481">
        <v>0.7</v>
      </c>
      <c r="K30" s="481">
        <v>0.6</v>
      </c>
      <c r="L30" s="481">
        <v>0.1</v>
      </c>
      <c r="M30" s="481">
        <v>0.6</v>
      </c>
      <c r="N30" s="479">
        <v>2.96</v>
      </c>
      <c r="O30" s="479">
        <v>0.19</v>
      </c>
      <c r="P30" s="479">
        <v>0.41</v>
      </c>
      <c r="Q30" s="479">
        <v>1.39</v>
      </c>
      <c r="R30" s="479">
        <v>0.19</v>
      </c>
      <c r="S30" s="479">
        <v>2.4</v>
      </c>
      <c r="T30" s="487">
        <v>0.41</v>
      </c>
      <c r="U30" s="480">
        <v>0.1</v>
      </c>
      <c r="V30" s="480">
        <v>2.3199999999999998</v>
      </c>
      <c r="W30" s="481">
        <v>3.5</v>
      </c>
      <c r="X30" s="484">
        <v>7.6</v>
      </c>
      <c r="Y30" s="488">
        <v>15</v>
      </c>
      <c r="Z30" s="503" t="s">
        <v>551</v>
      </c>
      <c r="AA30" s="503" t="s">
        <v>628</v>
      </c>
      <c r="AB30" s="522">
        <v>3.3697784385835328</v>
      </c>
      <c r="AC30" s="522">
        <v>3.7898959559564558</v>
      </c>
      <c r="AD30" s="522">
        <v>2.7272374417303746</v>
      </c>
      <c r="AE30" s="522">
        <v>11.999176629871236</v>
      </c>
      <c r="AF30" s="522">
        <v>4.9996781371314833</v>
      </c>
      <c r="AG30" s="522">
        <v>1.1959572318005487</v>
      </c>
      <c r="AH30" s="522">
        <v>18.194811998803267</v>
      </c>
      <c r="AI30" s="522">
        <f t="shared" si="0"/>
        <v>2.9272768871010002</v>
      </c>
      <c r="AJ30" s="522">
        <f t="shared" si="1"/>
        <v>3.582099619280537</v>
      </c>
      <c r="AK30" s="522">
        <f t="shared" si="2"/>
        <v>2.5791694291197085</v>
      </c>
      <c r="AL30" s="522">
        <f t="shared" si="3"/>
        <v>10.354745188551014</v>
      </c>
      <c r="AM30" s="522">
        <f t="shared" si="4"/>
        <v>4.3568549373426686</v>
      </c>
      <c r="AN30" s="522">
        <f t="shared" si="5"/>
        <v>0.97927233529713464</v>
      </c>
      <c r="AO30" s="522">
        <f t="shared" si="6"/>
        <v>15.690872461190816</v>
      </c>
    </row>
    <row r="31" spans="1:41" x14ac:dyDescent="0.45">
      <c r="A31" s="477">
        <v>29</v>
      </c>
      <c r="B31" s="477">
        <v>3</v>
      </c>
      <c r="C31" s="478" t="s">
        <v>653</v>
      </c>
      <c r="D31" s="486" t="s">
        <v>662</v>
      </c>
      <c r="E31" s="481">
        <v>14.7</v>
      </c>
      <c r="F31" s="481">
        <v>0.17</v>
      </c>
      <c r="G31" s="481">
        <v>1.7</v>
      </c>
      <c r="H31" s="481">
        <v>4.2</v>
      </c>
      <c r="I31" s="481">
        <v>0.2</v>
      </c>
      <c r="J31" s="481">
        <v>0.7</v>
      </c>
      <c r="K31" s="481">
        <v>2</v>
      </c>
      <c r="L31" s="481">
        <v>0.1</v>
      </c>
      <c r="M31" s="481">
        <v>1.25</v>
      </c>
      <c r="N31" s="479">
        <v>3.4</v>
      </c>
      <c r="O31" s="479">
        <v>0.17</v>
      </c>
      <c r="P31" s="479">
        <v>0.68</v>
      </c>
      <c r="Q31" s="479">
        <v>1.37</v>
      </c>
      <c r="R31" s="479">
        <v>0.2</v>
      </c>
      <c r="S31" s="479">
        <v>2.4</v>
      </c>
      <c r="T31" s="487">
        <v>1</v>
      </c>
      <c r="U31" s="480">
        <v>0.1</v>
      </c>
      <c r="V31" s="487">
        <v>3</v>
      </c>
      <c r="W31" s="481">
        <v>3.5</v>
      </c>
      <c r="X31" s="484">
        <v>3.5</v>
      </c>
      <c r="Y31" s="488">
        <v>20</v>
      </c>
      <c r="Z31" s="503" t="s">
        <v>255</v>
      </c>
      <c r="AA31" s="503" t="s">
        <v>631</v>
      </c>
      <c r="AB31" s="522">
        <v>4.0793082075453633</v>
      </c>
      <c r="AC31" s="522">
        <v>3.7699378020962255</v>
      </c>
      <c r="AD31" s="522">
        <v>3.9932620530009144</v>
      </c>
      <c r="AE31" s="522">
        <v>16.397009014975541</v>
      </c>
      <c r="AF31" s="522">
        <v>4.8998093202949979</v>
      </c>
      <c r="AG31" s="522">
        <v>3.2365241060018288</v>
      </c>
      <c r="AH31" s="522">
        <v>24.533342441272367</v>
      </c>
      <c r="AI31" s="522">
        <f t="shared" si="0"/>
        <v>3.4588760182207023</v>
      </c>
      <c r="AJ31" s="522">
        <f t="shared" si="1"/>
        <v>3.5845906619658408</v>
      </c>
      <c r="AK31" s="522">
        <f t="shared" si="2"/>
        <v>3.6321205588285577</v>
      </c>
      <c r="AL31" s="522">
        <f t="shared" si="3"/>
        <v>13.714552196424801</v>
      </c>
      <c r="AM31" s="522">
        <f t="shared" si="4"/>
        <v>4.331591810406227</v>
      </c>
      <c r="AN31" s="522">
        <f t="shared" si="5"/>
        <v>2.5142411176571153</v>
      </c>
      <c r="AO31" s="522">
        <f t="shared" si="6"/>
        <v>20.560385124488143</v>
      </c>
    </row>
    <row r="32" spans="1:41" x14ac:dyDescent="0.45">
      <c r="A32" s="477">
        <v>30</v>
      </c>
      <c r="B32" s="477">
        <v>3</v>
      </c>
      <c r="C32" s="478" t="s">
        <v>653</v>
      </c>
      <c r="D32" s="486" t="s">
        <v>663</v>
      </c>
      <c r="E32" s="481">
        <v>14.7</v>
      </c>
      <c r="F32" s="481">
        <v>0.17</v>
      </c>
      <c r="G32" s="481">
        <v>1.7</v>
      </c>
      <c r="H32" s="481">
        <v>4.2</v>
      </c>
      <c r="I32" s="481">
        <v>0.2</v>
      </c>
      <c r="J32" s="481">
        <v>0.7</v>
      </c>
      <c r="K32" s="481">
        <v>1.67</v>
      </c>
      <c r="L32" s="481">
        <v>0.1</v>
      </c>
      <c r="M32" s="481">
        <v>1</v>
      </c>
      <c r="N32" s="479">
        <v>3.4</v>
      </c>
      <c r="O32" s="479">
        <v>0.17</v>
      </c>
      <c r="P32" s="479">
        <v>0.68</v>
      </c>
      <c r="Q32" s="479">
        <v>1.37</v>
      </c>
      <c r="R32" s="479">
        <v>0.2</v>
      </c>
      <c r="S32" s="479">
        <v>2.4</v>
      </c>
      <c r="T32" s="487">
        <v>1</v>
      </c>
      <c r="U32" s="480">
        <v>0.1</v>
      </c>
      <c r="V32" s="487">
        <v>3</v>
      </c>
      <c r="W32" s="481">
        <v>3.5</v>
      </c>
      <c r="X32" s="484">
        <v>3.5</v>
      </c>
      <c r="Y32" s="488">
        <v>20</v>
      </c>
      <c r="Z32" s="503" t="s">
        <v>255</v>
      </c>
      <c r="AA32" s="503" t="s">
        <v>631</v>
      </c>
      <c r="AB32" s="522">
        <v>4.0793082075453633</v>
      </c>
      <c r="AC32" s="522">
        <v>3.7699378020962255</v>
      </c>
      <c r="AD32" s="522">
        <v>3.9932620530009144</v>
      </c>
      <c r="AE32" s="522">
        <v>16.397009014975541</v>
      </c>
      <c r="AF32" s="522">
        <v>4.8998093202949979</v>
      </c>
      <c r="AG32" s="522">
        <v>2.6587476285115272</v>
      </c>
      <c r="AH32" s="522">
        <v>23.955565963782067</v>
      </c>
      <c r="AI32" s="522">
        <f t="shared" si="0"/>
        <v>3.4588760182207023</v>
      </c>
      <c r="AJ32" s="522">
        <f t="shared" si="1"/>
        <v>3.5845906619658408</v>
      </c>
      <c r="AK32" s="522">
        <f t="shared" si="2"/>
        <v>3.6321205588285577</v>
      </c>
      <c r="AL32" s="522">
        <f t="shared" si="3"/>
        <v>13.714552196424801</v>
      </c>
      <c r="AM32" s="522">
        <f t="shared" si="4"/>
        <v>4.331591810406227</v>
      </c>
      <c r="AN32" s="522">
        <f t="shared" si="5"/>
        <v>2.0556413332436914</v>
      </c>
      <c r="AO32" s="522">
        <f t="shared" si="6"/>
        <v>20.10178534007472</v>
      </c>
    </row>
    <row r="33" spans="1:42" x14ac:dyDescent="0.45">
      <c r="A33" s="477">
        <v>31</v>
      </c>
      <c r="B33" s="477">
        <v>3</v>
      </c>
      <c r="C33" s="478" t="s">
        <v>653</v>
      </c>
      <c r="D33" s="486" t="s">
        <v>664</v>
      </c>
      <c r="E33" s="481">
        <v>19</v>
      </c>
      <c r="F33" s="481">
        <v>0.15</v>
      </c>
      <c r="G33" s="481">
        <v>1</v>
      </c>
      <c r="H33" s="481">
        <v>2.2000000000000002</v>
      </c>
      <c r="I33" s="481">
        <v>0.15</v>
      </c>
      <c r="J33" s="481">
        <v>0.3</v>
      </c>
      <c r="K33" s="481">
        <v>2.2000000000000002</v>
      </c>
      <c r="L33" s="481">
        <v>0.1</v>
      </c>
      <c r="M33" s="481">
        <v>1</v>
      </c>
      <c r="N33" s="479">
        <v>4.1399999999999997</v>
      </c>
      <c r="O33" s="479">
        <v>0.15</v>
      </c>
      <c r="P33" s="479">
        <v>0.41</v>
      </c>
      <c r="Q33" s="479">
        <v>1.31</v>
      </c>
      <c r="R33" s="479">
        <v>0.15</v>
      </c>
      <c r="S33" s="479">
        <v>1.91</v>
      </c>
      <c r="T33" s="487">
        <v>2</v>
      </c>
      <c r="U33" s="480">
        <v>0.1</v>
      </c>
      <c r="V33" s="487">
        <v>3</v>
      </c>
      <c r="W33" s="481">
        <v>3</v>
      </c>
      <c r="X33" s="484">
        <v>5.8</v>
      </c>
      <c r="Y33" s="488">
        <v>20</v>
      </c>
      <c r="Z33" s="503" t="s">
        <v>256</v>
      </c>
      <c r="AA33" s="503" t="s">
        <v>631</v>
      </c>
      <c r="AB33" s="522">
        <v>4.5477102307075876</v>
      </c>
      <c r="AC33" s="522">
        <v>3.2192754594751065</v>
      </c>
      <c r="AD33" s="522">
        <v>4.9865241060018288</v>
      </c>
      <c r="AE33" s="522">
        <v>19.989491396967193</v>
      </c>
      <c r="AF33" s="522">
        <v>2.498783214385675</v>
      </c>
      <c r="AG33" s="522">
        <v>3.1851765166020121</v>
      </c>
      <c r="AH33" s="522">
        <v>25.67345112795488</v>
      </c>
      <c r="AI33" s="522">
        <f t="shared" si="0"/>
        <v>3.6262411369855005</v>
      </c>
      <c r="AJ33" s="522">
        <f t="shared" si="1"/>
        <v>2.9276994902055566</v>
      </c>
      <c r="AK33" s="522">
        <f t="shared" si="2"/>
        <v>4.2642411176571153</v>
      </c>
      <c r="AL33" s="522">
        <f t="shared" si="3"/>
        <v>15.760526957179835</v>
      </c>
      <c r="AM33" s="522">
        <f t="shared" si="4"/>
        <v>2.0091136476734546</v>
      </c>
      <c r="AN33" s="522">
        <f t="shared" si="5"/>
        <v>2.3906652294228268</v>
      </c>
      <c r="AO33" s="522">
        <f t="shared" si="6"/>
        <v>20.160305834276116</v>
      </c>
    </row>
    <row r="34" spans="1:42" x14ac:dyDescent="0.45">
      <c r="A34" s="477">
        <v>32</v>
      </c>
      <c r="B34" s="477">
        <v>3</v>
      </c>
      <c r="C34" s="478" t="s">
        <v>653</v>
      </c>
      <c r="D34" s="486" t="s">
        <v>665</v>
      </c>
      <c r="E34" s="481">
        <v>19</v>
      </c>
      <c r="F34" s="481">
        <v>0.15</v>
      </c>
      <c r="G34" s="481">
        <v>1</v>
      </c>
      <c r="H34" s="481">
        <v>2.2000000000000002</v>
      </c>
      <c r="I34" s="481">
        <v>0.15</v>
      </c>
      <c r="J34" s="481">
        <v>0.3</v>
      </c>
      <c r="K34" s="481">
        <v>1.5499999999999998</v>
      </c>
      <c r="L34" s="481">
        <v>0.1</v>
      </c>
      <c r="M34" s="481">
        <v>1</v>
      </c>
      <c r="N34" s="479">
        <v>4.1399999999999997</v>
      </c>
      <c r="O34" s="479">
        <v>0.15</v>
      </c>
      <c r="P34" s="479">
        <v>0.41</v>
      </c>
      <c r="Q34" s="479">
        <v>1.31</v>
      </c>
      <c r="R34" s="479">
        <v>0.15</v>
      </c>
      <c r="S34" s="479">
        <v>1.91</v>
      </c>
      <c r="T34" s="487">
        <v>1</v>
      </c>
      <c r="U34" s="480">
        <v>0.1</v>
      </c>
      <c r="V34" s="487">
        <v>3</v>
      </c>
      <c r="W34" s="481">
        <v>3</v>
      </c>
      <c r="X34" s="484">
        <v>5.8</v>
      </c>
      <c r="Y34" s="488">
        <v>15</v>
      </c>
      <c r="Z34" s="503" t="s">
        <v>254</v>
      </c>
      <c r="AA34" s="503" t="s">
        <v>631</v>
      </c>
      <c r="AB34" s="522">
        <v>4.5477102307075876</v>
      </c>
      <c r="AC34" s="522">
        <v>3.2192754594751065</v>
      </c>
      <c r="AD34" s="522">
        <v>3.9932620530009144</v>
      </c>
      <c r="AE34" s="522">
        <v>19.989491396967193</v>
      </c>
      <c r="AF34" s="522">
        <v>2.498783214385675</v>
      </c>
      <c r="AG34" s="522">
        <v>2.5395561821514177</v>
      </c>
      <c r="AH34" s="522">
        <v>25.027830793504286</v>
      </c>
      <c r="AI34" s="522">
        <f t="shared" si="0"/>
        <v>3.6262411369855005</v>
      </c>
      <c r="AJ34" s="522">
        <f t="shared" si="1"/>
        <v>2.9276994902055566</v>
      </c>
      <c r="AK34" s="522">
        <f t="shared" si="2"/>
        <v>3.6321205588285577</v>
      </c>
      <c r="AL34" s="522">
        <f t="shared" si="3"/>
        <v>15.760526957179835</v>
      </c>
      <c r="AM34" s="522">
        <f t="shared" si="4"/>
        <v>2.0091136476734546</v>
      </c>
      <c r="AN34" s="522">
        <f t="shared" si="5"/>
        <v>1.9797868661842641</v>
      </c>
      <c r="AO34" s="522">
        <f t="shared" si="6"/>
        <v>19.749427471037553</v>
      </c>
    </row>
    <row r="35" spans="1:42" x14ac:dyDescent="0.45">
      <c r="A35" s="477">
        <v>33</v>
      </c>
      <c r="B35" s="477">
        <v>3</v>
      </c>
      <c r="C35" s="478" t="s">
        <v>653</v>
      </c>
      <c r="D35" s="486" t="s">
        <v>666</v>
      </c>
      <c r="E35" s="481">
        <v>11.5</v>
      </c>
      <c r="F35" s="481">
        <v>0.16</v>
      </c>
      <c r="G35" s="481">
        <v>1</v>
      </c>
      <c r="H35" s="481">
        <v>2.2000000000000002</v>
      </c>
      <c r="I35" s="481">
        <v>0.15</v>
      </c>
      <c r="J35" s="481">
        <v>0.3</v>
      </c>
      <c r="K35" s="481">
        <v>0.72</v>
      </c>
      <c r="L35" s="481">
        <v>0.1</v>
      </c>
      <c r="M35" s="481">
        <v>0.14000000000000001</v>
      </c>
      <c r="N35" s="479">
        <v>3.05</v>
      </c>
      <c r="O35" s="479">
        <v>0.16</v>
      </c>
      <c r="P35" s="479">
        <v>0.41</v>
      </c>
      <c r="Q35" s="479">
        <v>1.31</v>
      </c>
      <c r="R35" s="479">
        <v>0.15</v>
      </c>
      <c r="S35" s="479">
        <v>1.91</v>
      </c>
      <c r="T35" s="487">
        <v>1</v>
      </c>
      <c r="U35" s="480">
        <v>0.1</v>
      </c>
      <c r="V35" s="487">
        <v>1</v>
      </c>
      <c r="W35" s="481">
        <v>3</v>
      </c>
      <c r="X35" s="484">
        <v>2.7</v>
      </c>
      <c r="Y35" s="488">
        <v>20</v>
      </c>
      <c r="Z35" s="503" t="s">
        <v>551</v>
      </c>
      <c r="AA35" s="503" t="s">
        <v>628</v>
      </c>
      <c r="AB35" s="522">
        <v>3.4589768389848974</v>
      </c>
      <c r="AC35" s="522">
        <v>3.2192754594751065</v>
      </c>
      <c r="AD35" s="522">
        <v>1.9932620530009144</v>
      </c>
      <c r="AE35" s="522">
        <v>12.49614217977912</v>
      </c>
      <c r="AF35" s="522">
        <v>2.498783214385675</v>
      </c>
      <c r="AG35" s="522">
        <v>0.85514867816065843</v>
      </c>
      <c r="AH35" s="522">
        <v>15.850074072325453</v>
      </c>
      <c r="AI35" s="522">
        <f t="shared" ref="AI35:AI66" si="7">N35*(1-EXP(-O35*$AP$2))+P35</f>
        <v>2.8442156201163011</v>
      </c>
      <c r="AJ35" s="522">
        <f t="shared" ref="AJ35:AJ66" si="8">Q35*(1-EXP(-R35*$AP$2))+S35</f>
        <v>2.9276994902055566</v>
      </c>
      <c r="AK35" s="522">
        <f t="shared" ref="AK35:AK66" si="9">T35*(1-EXP(-U35*$AP$2))+V35</f>
        <v>1.6321205588285577</v>
      </c>
      <c r="AL35" s="522">
        <f t="shared" ref="AL35:AL66" si="10">E35*(1-EXP(-F35*$AP$2))+G35</f>
        <v>10.178190043061463</v>
      </c>
      <c r="AM35" s="522">
        <f t="shared" ref="AM35:AM66" si="11">H35*(1-EXP(-I35*$AP$2))+J35</f>
        <v>2.0091136476734546</v>
      </c>
      <c r="AN35" s="522">
        <f t="shared" ref="AN35:AN66" si="12">K35*(1-EXP(-L35*$AP$2))+M35</f>
        <v>0.59512680235656146</v>
      </c>
      <c r="AO35" s="522">
        <f t="shared" si="6"/>
        <v>12.78243049309148</v>
      </c>
    </row>
    <row r="36" spans="1:42" x14ac:dyDescent="0.45">
      <c r="A36" s="477">
        <v>34</v>
      </c>
      <c r="B36" s="477">
        <v>3</v>
      </c>
      <c r="C36" s="478" t="s">
        <v>653</v>
      </c>
      <c r="D36" s="486" t="s">
        <v>667</v>
      </c>
      <c r="E36" s="481">
        <v>11.5</v>
      </c>
      <c r="F36" s="481">
        <v>0.16</v>
      </c>
      <c r="G36" s="481">
        <v>1</v>
      </c>
      <c r="H36" s="481">
        <v>2.2000000000000002</v>
      </c>
      <c r="I36" s="481">
        <v>0.15</v>
      </c>
      <c r="J36" s="481">
        <v>0.3</v>
      </c>
      <c r="K36" s="481">
        <v>0.57000000000000006</v>
      </c>
      <c r="L36" s="481">
        <v>0.1</v>
      </c>
      <c r="M36" s="481">
        <v>0.28999999999999998</v>
      </c>
      <c r="N36" s="479">
        <v>3.05</v>
      </c>
      <c r="O36" s="479">
        <v>0.16</v>
      </c>
      <c r="P36" s="479">
        <v>0.41</v>
      </c>
      <c r="Q36" s="479">
        <v>1.31</v>
      </c>
      <c r="R36" s="479">
        <v>0.15</v>
      </c>
      <c r="S36" s="479">
        <v>1.91</v>
      </c>
      <c r="T36" s="487">
        <v>0</v>
      </c>
      <c r="U36" s="480">
        <v>0.1</v>
      </c>
      <c r="V36" s="487">
        <v>2</v>
      </c>
      <c r="W36" s="481">
        <v>3</v>
      </c>
      <c r="X36" s="484">
        <v>2.7</v>
      </c>
      <c r="Y36" s="488">
        <v>20</v>
      </c>
      <c r="Z36" s="503" t="s">
        <v>551</v>
      </c>
      <c r="AA36" s="503" t="s">
        <v>628</v>
      </c>
      <c r="AB36" s="522">
        <v>3.4589768389848974</v>
      </c>
      <c r="AC36" s="522">
        <v>3.2192754594751065</v>
      </c>
      <c r="AD36" s="522">
        <v>2</v>
      </c>
      <c r="AE36" s="522">
        <v>12.49614217977912</v>
      </c>
      <c r="AF36" s="522">
        <v>2.498783214385675</v>
      </c>
      <c r="AG36" s="522">
        <v>0.85615937021052124</v>
      </c>
      <c r="AH36" s="522">
        <v>15.851084764375317</v>
      </c>
      <c r="AI36" s="522">
        <f t="shared" si="7"/>
        <v>2.8442156201163011</v>
      </c>
      <c r="AJ36" s="522">
        <f t="shared" si="8"/>
        <v>2.9276994902055566</v>
      </c>
      <c r="AK36" s="522">
        <f t="shared" si="9"/>
        <v>2</v>
      </c>
      <c r="AL36" s="522">
        <f t="shared" si="10"/>
        <v>10.178190043061463</v>
      </c>
      <c r="AM36" s="522">
        <f t="shared" si="11"/>
        <v>2.0091136476734546</v>
      </c>
      <c r="AN36" s="522">
        <f t="shared" si="12"/>
        <v>0.6503087185322779</v>
      </c>
      <c r="AO36" s="522">
        <f t="shared" si="6"/>
        <v>12.837612409267196</v>
      </c>
    </row>
    <row r="37" spans="1:42" x14ac:dyDescent="0.45">
      <c r="A37" s="477">
        <v>35</v>
      </c>
      <c r="B37" s="477">
        <v>4</v>
      </c>
      <c r="C37" s="478" t="s">
        <v>668</v>
      </c>
      <c r="D37" s="486" t="s">
        <v>669</v>
      </c>
      <c r="E37" s="481">
        <v>7</v>
      </c>
      <c r="F37" s="481">
        <v>0.45</v>
      </c>
      <c r="G37" s="481">
        <v>1</v>
      </c>
      <c r="H37" s="481">
        <v>1.9</v>
      </c>
      <c r="I37" s="481">
        <v>0.3</v>
      </c>
      <c r="J37" s="481">
        <v>0.1</v>
      </c>
      <c r="K37" s="481">
        <v>1.1099999999999999</v>
      </c>
      <c r="L37" s="481">
        <v>0.1</v>
      </c>
      <c r="M37" s="481">
        <v>0.56000000000000005</v>
      </c>
      <c r="N37" s="479">
        <v>2.13</v>
      </c>
      <c r="O37" s="479">
        <v>0.45</v>
      </c>
      <c r="P37" s="479">
        <v>0.41</v>
      </c>
      <c r="Q37" s="479">
        <v>2.0699999999999998</v>
      </c>
      <c r="R37" s="479">
        <v>0.3</v>
      </c>
      <c r="S37" s="479">
        <v>1</v>
      </c>
      <c r="T37" s="487">
        <v>1</v>
      </c>
      <c r="U37" s="480">
        <v>0.1</v>
      </c>
      <c r="V37" s="487">
        <v>3</v>
      </c>
      <c r="W37" s="481">
        <v>3</v>
      </c>
      <c r="X37" s="484">
        <v>4.5</v>
      </c>
      <c r="Y37" s="488">
        <v>30</v>
      </c>
      <c r="Z37" s="503" t="s">
        <v>254</v>
      </c>
      <c r="AA37" s="503" t="s">
        <v>637</v>
      </c>
      <c r="AB37" s="522">
        <v>2.5399999996396256</v>
      </c>
      <c r="AC37" s="522">
        <v>3.0699993667821963</v>
      </c>
      <c r="AD37" s="522">
        <v>3.9932620530009144</v>
      </c>
      <c r="AE37" s="522">
        <v>7.9999999988156718</v>
      </c>
      <c r="AF37" s="522">
        <v>1.9999994187855912</v>
      </c>
      <c r="AG37" s="522">
        <v>1.6625208788310151</v>
      </c>
      <c r="AH37" s="522">
        <v>11.662520296432278</v>
      </c>
      <c r="AI37" s="522">
        <f t="shared" si="7"/>
        <v>2.5163378373735439</v>
      </c>
      <c r="AJ37" s="522">
        <f t="shared" si="8"/>
        <v>2.9669407684785214</v>
      </c>
      <c r="AK37" s="522">
        <f t="shared" si="9"/>
        <v>3.6321205588285577</v>
      </c>
      <c r="AL37" s="522">
        <f t="shared" si="10"/>
        <v>7.9222370242323041</v>
      </c>
      <c r="AM37" s="522">
        <f t="shared" si="11"/>
        <v>1.9054045701010585</v>
      </c>
      <c r="AN37" s="522">
        <f t="shared" si="12"/>
        <v>1.261653820299699</v>
      </c>
      <c r="AO37" s="522">
        <f t="shared" si="6"/>
        <v>11.089295414633062</v>
      </c>
    </row>
    <row r="38" spans="1:42" x14ac:dyDescent="0.45">
      <c r="A38" s="477">
        <v>36</v>
      </c>
      <c r="B38" s="477">
        <v>4</v>
      </c>
      <c r="C38" s="478" t="s">
        <v>668</v>
      </c>
      <c r="D38" s="486" t="s">
        <v>670</v>
      </c>
      <c r="E38" s="481">
        <v>9</v>
      </c>
      <c r="F38" s="481">
        <v>0.4</v>
      </c>
      <c r="G38" s="481">
        <v>1</v>
      </c>
      <c r="H38" s="481">
        <v>0.4</v>
      </c>
      <c r="I38" s="481">
        <v>0.2</v>
      </c>
      <c r="J38" s="481">
        <v>0.1</v>
      </c>
      <c r="K38" s="481">
        <v>0.85</v>
      </c>
      <c r="L38" s="481">
        <v>0.1</v>
      </c>
      <c r="M38" s="481">
        <v>0.86</v>
      </c>
      <c r="N38" s="479">
        <v>2.57</v>
      </c>
      <c r="O38" s="479">
        <v>0.4</v>
      </c>
      <c r="P38" s="479">
        <v>0.41</v>
      </c>
      <c r="Q38" s="479">
        <v>1.2</v>
      </c>
      <c r="R38" s="479">
        <v>0.2</v>
      </c>
      <c r="S38" s="479">
        <v>1</v>
      </c>
      <c r="T38" s="487">
        <v>1</v>
      </c>
      <c r="U38" s="480">
        <v>0.1</v>
      </c>
      <c r="V38" s="487">
        <v>3</v>
      </c>
      <c r="W38" s="481">
        <v>2.5</v>
      </c>
      <c r="X38" s="484">
        <v>4.5</v>
      </c>
      <c r="Y38" s="488">
        <v>30</v>
      </c>
      <c r="Z38" s="503" t="s">
        <v>254</v>
      </c>
      <c r="AA38" s="503" t="s">
        <v>631</v>
      </c>
      <c r="AB38" s="522">
        <v>2.9799999947028355</v>
      </c>
      <c r="AC38" s="522">
        <v>2.199945520084285</v>
      </c>
      <c r="AD38" s="522">
        <v>3.9932620530009144</v>
      </c>
      <c r="AE38" s="522">
        <v>9.9999999814496174</v>
      </c>
      <c r="AF38" s="522">
        <v>0.49998184002809498</v>
      </c>
      <c r="AG38" s="522">
        <v>1.7042727450507773</v>
      </c>
      <c r="AH38" s="522">
        <v>12.20425456652849</v>
      </c>
      <c r="AI38" s="522">
        <f t="shared" si="7"/>
        <v>2.9329288080559532</v>
      </c>
      <c r="AJ38" s="522">
        <f t="shared" si="8"/>
        <v>2.0375976601160648</v>
      </c>
      <c r="AK38" s="522">
        <f t="shared" si="9"/>
        <v>3.6321205588285577</v>
      </c>
      <c r="AL38" s="522">
        <f t="shared" si="10"/>
        <v>9.8351592500013929</v>
      </c>
      <c r="AM38" s="522">
        <f t="shared" si="11"/>
        <v>0.44586588670535499</v>
      </c>
      <c r="AN38" s="522">
        <f t="shared" si="12"/>
        <v>1.397302475004274</v>
      </c>
      <c r="AO38" s="522">
        <f t="shared" si="6"/>
        <v>11.678327611711023</v>
      </c>
    </row>
    <row r="39" spans="1:42" x14ac:dyDescent="0.45">
      <c r="A39" s="477">
        <v>37</v>
      </c>
      <c r="B39" s="477">
        <v>4</v>
      </c>
      <c r="C39" s="478" t="s">
        <v>668</v>
      </c>
      <c r="D39" s="486" t="s">
        <v>671</v>
      </c>
      <c r="E39" s="481">
        <v>9</v>
      </c>
      <c r="F39" s="481">
        <v>0.4</v>
      </c>
      <c r="G39" s="481">
        <v>1</v>
      </c>
      <c r="H39" s="481">
        <v>0.4</v>
      </c>
      <c r="I39" s="481">
        <v>0.2</v>
      </c>
      <c r="J39" s="481">
        <v>0.1</v>
      </c>
      <c r="K39" s="481">
        <v>2.0999999999999996</v>
      </c>
      <c r="L39" s="481">
        <v>0.1</v>
      </c>
      <c r="M39" s="481">
        <v>1.2</v>
      </c>
      <c r="N39" s="479">
        <v>2.57</v>
      </c>
      <c r="O39" s="479">
        <v>0.4</v>
      </c>
      <c r="P39" s="479">
        <v>0.41</v>
      </c>
      <c r="Q39" s="479">
        <v>1.2</v>
      </c>
      <c r="R39" s="479">
        <v>0.2</v>
      </c>
      <c r="S39" s="479">
        <v>1</v>
      </c>
      <c r="T39" s="487">
        <v>2</v>
      </c>
      <c r="U39" s="480">
        <v>0.1</v>
      </c>
      <c r="V39" s="487">
        <v>3</v>
      </c>
      <c r="W39" s="481">
        <v>2.5</v>
      </c>
      <c r="X39" s="484">
        <v>4.5</v>
      </c>
      <c r="Y39" s="488">
        <v>25</v>
      </c>
      <c r="Z39" s="503" t="s">
        <v>256</v>
      </c>
      <c r="AA39" s="503" t="s">
        <v>631</v>
      </c>
      <c r="AB39" s="522">
        <v>2.9799999947028355</v>
      </c>
      <c r="AC39" s="522">
        <v>2.199945520084285</v>
      </c>
      <c r="AD39" s="522">
        <v>4.9865241060018288</v>
      </c>
      <c r="AE39" s="522">
        <v>9.9999999814496174</v>
      </c>
      <c r="AF39" s="522">
        <v>0.49998184002809498</v>
      </c>
      <c r="AG39" s="522">
        <v>3.2858503113019202</v>
      </c>
      <c r="AH39" s="522">
        <v>13.785832132779632</v>
      </c>
      <c r="AI39" s="522">
        <f t="shared" si="7"/>
        <v>2.9329288080559532</v>
      </c>
      <c r="AJ39" s="522">
        <f t="shared" si="8"/>
        <v>2.0375976601160648</v>
      </c>
      <c r="AK39" s="522">
        <f t="shared" si="9"/>
        <v>4.2642411176571153</v>
      </c>
      <c r="AL39" s="522">
        <f t="shared" si="10"/>
        <v>9.8351592500013929</v>
      </c>
      <c r="AM39" s="522">
        <f t="shared" si="11"/>
        <v>0.44586588670535499</v>
      </c>
      <c r="AN39" s="522">
        <f t="shared" si="12"/>
        <v>2.5274531735399708</v>
      </c>
      <c r="AO39" s="522">
        <f t="shared" si="6"/>
        <v>12.80847831024672</v>
      </c>
    </row>
    <row r="40" spans="1:42" x14ac:dyDescent="0.45">
      <c r="A40" s="477">
        <v>38</v>
      </c>
      <c r="B40" s="477">
        <v>4</v>
      </c>
      <c r="C40" s="478" t="s">
        <v>668</v>
      </c>
      <c r="D40" s="486" t="s">
        <v>672</v>
      </c>
      <c r="E40" s="481">
        <v>9</v>
      </c>
      <c r="F40" s="481">
        <v>0.4</v>
      </c>
      <c r="G40" s="481">
        <v>1</v>
      </c>
      <c r="H40" s="481">
        <v>0.4</v>
      </c>
      <c r="I40" s="481">
        <v>0.2</v>
      </c>
      <c r="J40" s="481">
        <v>0.1</v>
      </c>
      <c r="K40" s="481">
        <v>1.2199999999999998</v>
      </c>
      <c r="L40" s="481">
        <v>0.1</v>
      </c>
      <c r="M40" s="481">
        <v>0.89</v>
      </c>
      <c r="N40" s="479">
        <v>2.57</v>
      </c>
      <c r="O40" s="479">
        <v>0.4</v>
      </c>
      <c r="P40" s="479">
        <v>0.41</v>
      </c>
      <c r="Q40" s="479">
        <v>1.2</v>
      </c>
      <c r="R40" s="479">
        <v>0.2</v>
      </c>
      <c r="S40" s="479">
        <v>1</v>
      </c>
      <c r="T40" s="487">
        <v>1</v>
      </c>
      <c r="U40" s="480">
        <v>0.1</v>
      </c>
      <c r="V40" s="487">
        <v>3</v>
      </c>
      <c r="W40" s="481">
        <v>2.5</v>
      </c>
      <c r="X40" s="484">
        <v>4.5</v>
      </c>
      <c r="Y40" s="488">
        <v>20</v>
      </c>
      <c r="Z40" s="503" t="s">
        <v>254</v>
      </c>
      <c r="AA40" s="503" t="s">
        <v>631</v>
      </c>
      <c r="AB40" s="522">
        <v>2.9799999947028355</v>
      </c>
      <c r="AC40" s="522">
        <v>2.199945520084285</v>
      </c>
      <c r="AD40" s="522">
        <v>3.9932620530009144</v>
      </c>
      <c r="AE40" s="522">
        <v>9.9999999814496174</v>
      </c>
      <c r="AF40" s="522">
        <v>0.49998184002809498</v>
      </c>
      <c r="AG40" s="522">
        <v>2.1017797046611153</v>
      </c>
      <c r="AH40" s="522">
        <v>12.601761526138828</v>
      </c>
      <c r="AI40" s="522">
        <f t="shared" si="7"/>
        <v>2.9329288080559532</v>
      </c>
      <c r="AJ40" s="522">
        <f t="shared" si="8"/>
        <v>2.0375976601160648</v>
      </c>
      <c r="AK40" s="522">
        <f t="shared" si="9"/>
        <v>3.6321205588285577</v>
      </c>
      <c r="AL40" s="522">
        <f t="shared" si="10"/>
        <v>9.8351592500013929</v>
      </c>
      <c r="AM40" s="522">
        <f t="shared" si="11"/>
        <v>0.44586588670535499</v>
      </c>
      <c r="AN40" s="522">
        <f t="shared" si="12"/>
        <v>1.6611870817708403</v>
      </c>
      <c r="AO40" s="522">
        <f t="shared" si="6"/>
        <v>11.942212218477589</v>
      </c>
    </row>
    <row r="41" spans="1:42" x14ac:dyDescent="0.45">
      <c r="A41" s="477">
        <v>39</v>
      </c>
      <c r="B41" s="477">
        <v>4</v>
      </c>
      <c r="C41" s="478" t="s">
        <v>668</v>
      </c>
      <c r="D41" s="486" t="s">
        <v>673</v>
      </c>
      <c r="E41" s="481">
        <v>14</v>
      </c>
      <c r="F41" s="481">
        <v>0.3</v>
      </c>
      <c r="G41" s="481">
        <v>2</v>
      </c>
      <c r="H41" s="481">
        <v>1.9</v>
      </c>
      <c r="I41" s="481">
        <v>0.2</v>
      </c>
      <c r="J41" s="481">
        <v>0.1</v>
      </c>
      <c r="K41" s="481">
        <v>0.5</v>
      </c>
      <c r="L41" s="481">
        <v>0.1</v>
      </c>
      <c r="M41" s="481">
        <v>0.5</v>
      </c>
      <c r="N41" s="479">
        <v>3.23</v>
      </c>
      <c r="O41" s="479">
        <v>0.3</v>
      </c>
      <c r="P41" s="479">
        <v>0.79</v>
      </c>
      <c r="Q41" s="479">
        <v>2.0699999999999998</v>
      </c>
      <c r="R41" s="479">
        <v>0.2</v>
      </c>
      <c r="S41" s="479">
        <v>1</v>
      </c>
      <c r="T41" s="487">
        <v>1</v>
      </c>
      <c r="U41" s="480">
        <v>0.1</v>
      </c>
      <c r="V41" s="487">
        <v>3</v>
      </c>
      <c r="W41" s="481">
        <v>2.5</v>
      </c>
      <c r="X41" s="484">
        <v>6.8</v>
      </c>
      <c r="Y41" s="488">
        <v>10</v>
      </c>
      <c r="Z41" s="503" t="s">
        <v>254</v>
      </c>
      <c r="AA41" s="503" t="s">
        <v>631</v>
      </c>
      <c r="AB41" s="522">
        <v>4.0199990119355054</v>
      </c>
      <c r="AC41" s="522">
        <v>3.0699060221453913</v>
      </c>
      <c r="AD41" s="522">
        <v>3.9932620530009144</v>
      </c>
      <c r="AE41" s="522">
        <v>15.999995717367513</v>
      </c>
      <c r="AF41" s="522">
        <v>1.9999137401334512</v>
      </c>
      <c r="AG41" s="522">
        <v>0.99663102650045721</v>
      </c>
      <c r="AH41" s="522">
        <v>18.996540484001422</v>
      </c>
      <c r="AI41" s="522">
        <f t="shared" si="7"/>
        <v>3.8591877691717995</v>
      </c>
      <c r="AJ41" s="522">
        <f t="shared" si="8"/>
        <v>2.7898559637002114</v>
      </c>
      <c r="AK41" s="522">
        <f t="shared" si="9"/>
        <v>3.6321205588285577</v>
      </c>
      <c r="AL41" s="522">
        <f t="shared" si="10"/>
        <v>15.302981042849904</v>
      </c>
      <c r="AM41" s="522">
        <f t="shared" si="11"/>
        <v>1.7428629618504359</v>
      </c>
      <c r="AN41" s="522">
        <f t="shared" si="12"/>
        <v>0.81606027941427883</v>
      </c>
      <c r="AO41" s="522">
        <f t="shared" si="6"/>
        <v>17.861904284114619</v>
      </c>
    </row>
    <row r="42" spans="1:42" x14ac:dyDescent="0.45">
      <c r="A42" s="477">
        <v>40</v>
      </c>
      <c r="B42" s="477">
        <v>4</v>
      </c>
      <c r="C42" s="478" t="s">
        <v>668</v>
      </c>
      <c r="D42" s="486" t="s">
        <v>674</v>
      </c>
      <c r="E42" s="481">
        <v>9</v>
      </c>
      <c r="F42" s="481">
        <v>0.4</v>
      </c>
      <c r="G42" s="481">
        <v>1</v>
      </c>
      <c r="H42" s="481">
        <v>0.4</v>
      </c>
      <c r="I42" s="481">
        <v>0.2</v>
      </c>
      <c r="J42" s="481">
        <v>0.1</v>
      </c>
      <c r="K42" s="481">
        <v>0.79999999999999993</v>
      </c>
      <c r="L42" s="481">
        <v>0.1</v>
      </c>
      <c r="M42" s="481">
        <v>0.6</v>
      </c>
      <c r="N42" s="479">
        <v>2.57</v>
      </c>
      <c r="O42" s="479">
        <v>0.4</v>
      </c>
      <c r="P42" s="479">
        <v>0.41</v>
      </c>
      <c r="Q42" s="479">
        <v>1.2</v>
      </c>
      <c r="R42" s="479">
        <v>0.2</v>
      </c>
      <c r="S42" s="479">
        <v>1</v>
      </c>
      <c r="T42" s="487">
        <v>1</v>
      </c>
      <c r="U42" s="480">
        <v>0.1</v>
      </c>
      <c r="V42" s="487">
        <v>2</v>
      </c>
      <c r="W42" s="481">
        <v>2.5</v>
      </c>
      <c r="X42" s="484">
        <v>4.5</v>
      </c>
      <c r="Y42" s="488">
        <v>20</v>
      </c>
      <c r="Z42" s="504" t="s">
        <v>253</v>
      </c>
      <c r="AA42" s="503" t="s">
        <v>628</v>
      </c>
      <c r="AB42" s="522">
        <v>2.9799999947028355</v>
      </c>
      <c r="AC42" s="522">
        <v>2.199945520084285</v>
      </c>
      <c r="AD42" s="522">
        <v>2.9932620530009144</v>
      </c>
      <c r="AE42" s="522">
        <v>9.9999999814496174</v>
      </c>
      <c r="AF42" s="522">
        <v>0.49998184002809498</v>
      </c>
      <c r="AG42" s="522">
        <v>1.3946096424007315</v>
      </c>
      <c r="AH42" s="522">
        <v>11.894591463878443</v>
      </c>
      <c r="AI42" s="522">
        <f t="shared" si="7"/>
        <v>2.9329288080559532</v>
      </c>
      <c r="AJ42" s="522">
        <f t="shared" si="8"/>
        <v>2.0375976601160648</v>
      </c>
      <c r="AK42" s="522">
        <f t="shared" si="9"/>
        <v>2.6321205588285577</v>
      </c>
      <c r="AL42" s="522">
        <f t="shared" si="10"/>
        <v>9.8351592500013929</v>
      </c>
      <c r="AM42" s="522">
        <f t="shared" si="11"/>
        <v>0.44586588670535499</v>
      </c>
      <c r="AN42" s="522">
        <f t="shared" si="12"/>
        <v>1.1056964470628461</v>
      </c>
      <c r="AO42" s="522">
        <f t="shared" si="6"/>
        <v>11.386721583769594</v>
      </c>
    </row>
    <row r="43" spans="1:42" x14ac:dyDescent="0.45">
      <c r="A43" s="477">
        <v>41</v>
      </c>
      <c r="B43" s="477">
        <v>4</v>
      </c>
      <c r="C43" s="478" t="s">
        <v>668</v>
      </c>
      <c r="D43" s="486" t="s">
        <v>675</v>
      </c>
      <c r="E43" s="481">
        <v>9</v>
      </c>
      <c r="F43" s="481">
        <v>0.4</v>
      </c>
      <c r="G43" s="481">
        <v>1</v>
      </c>
      <c r="H43" s="481">
        <v>0.4</v>
      </c>
      <c r="I43" s="481">
        <v>0.2</v>
      </c>
      <c r="J43" s="481">
        <v>0.1</v>
      </c>
      <c r="K43" s="481">
        <v>1</v>
      </c>
      <c r="L43" s="481">
        <v>0.1</v>
      </c>
      <c r="M43" s="481">
        <v>1</v>
      </c>
      <c r="N43" s="479">
        <v>2.57</v>
      </c>
      <c r="O43" s="479">
        <v>0.4</v>
      </c>
      <c r="P43" s="479">
        <v>0.41</v>
      </c>
      <c r="Q43" s="479">
        <v>1.2</v>
      </c>
      <c r="R43" s="479">
        <v>0.2</v>
      </c>
      <c r="S43" s="479">
        <v>1</v>
      </c>
      <c r="T43" s="487">
        <v>1</v>
      </c>
      <c r="U43" s="480">
        <v>0.1</v>
      </c>
      <c r="V43" s="487">
        <v>2</v>
      </c>
      <c r="W43" s="481">
        <v>2.5</v>
      </c>
      <c r="X43" s="484">
        <v>4.5</v>
      </c>
      <c r="Y43" s="488">
        <v>20</v>
      </c>
      <c r="Z43" s="504" t="s">
        <v>253</v>
      </c>
      <c r="AA43" s="503" t="s">
        <v>628</v>
      </c>
      <c r="AB43" s="522">
        <v>2.9799999947028355</v>
      </c>
      <c r="AC43" s="522">
        <v>2.199945520084285</v>
      </c>
      <c r="AD43" s="522">
        <v>2.9932620530009144</v>
      </c>
      <c r="AE43" s="522">
        <v>9.9999999814496174</v>
      </c>
      <c r="AF43" s="522">
        <v>0.49998184002809498</v>
      </c>
      <c r="AG43" s="522">
        <v>1.9932620530009144</v>
      </c>
      <c r="AH43" s="522">
        <v>12.493243874478626</v>
      </c>
      <c r="AI43" s="522">
        <f t="shared" si="7"/>
        <v>2.9329288080559532</v>
      </c>
      <c r="AJ43" s="522">
        <f t="shared" si="8"/>
        <v>2.0375976601160648</v>
      </c>
      <c r="AK43" s="522">
        <f t="shared" si="9"/>
        <v>2.6321205588285577</v>
      </c>
      <c r="AL43" s="522">
        <f t="shared" si="10"/>
        <v>9.8351592500013929</v>
      </c>
      <c r="AM43" s="522">
        <f t="shared" si="11"/>
        <v>0.44586588670535499</v>
      </c>
      <c r="AN43" s="522">
        <f t="shared" si="12"/>
        <v>1.6321205588285577</v>
      </c>
      <c r="AO43" s="522">
        <f t="shared" si="6"/>
        <v>11.913145695535306</v>
      </c>
    </row>
    <row r="44" spans="1:42" s="487" customFormat="1" x14ac:dyDescent="0.45">
      <c r="A44" s="477">
        <v>42</v>
      </c>
      <c r="B44" s="478">
        <v>5</v>
      </c>
      <c r="C44" s="486" t="s">
        <v>676</v>
      </c>
      <c r="D44" s="489" t="s">
        <v>677</v>
      </c>
      <c r="E44" s="481">
        <v>17.899999999999999</v>
      </c>
      <c r="F44" s="481">
        <v>0.1</v>
      </c>
      <c r="G44" s="481">
        <v>2.5</v>
      </c>
      <c r="H44" s="481">
        <v>10.5</v>
      </c>
      <c r="I44" s="481">
        <v>0.14000000000000001</v>
      </c>
      <c r="J44" s="481">
        <v>1</v>
      </c>
      <c r="K44" s="481">
        <v>0</v>
      </c>
      <c r="L44" s="481">
        <v>0</v>
      </c>
      <c r="M44" s="481">
        <v>0</v>
      </c>
      <c r="N44" s="479">
        <v>3.63</v>
      </c>
      <c r="O44" s="479">
        <v>0.1</v>
      </c>
      <c r="P44" s="479">
        <v>0.97</v>
      </c>
      <c r="Q44" s="490">
        <v>4.5</v>
      </c>
      <c r="R44" s="479">
        <v>0.14000000000000001</v>
      </c>
      <c r="S44" s="491">
        <v>2.62</v>
      </c>
      <c r="T44" s="491">
        <v>0</v>
      </c>
      <c r="U44" s="491">
        <v>0</v>
      </c>
      <c r="V44" s="483">
        <v>0</v>
      </c>
      <c r="W44" s="481">
        <v>2</v>
      </c>
      <c r="X44" s="481">
        <v>0</v>
      </c>
      <c r="Y44" s="482" t="s">
        <v>678</v>
      </c>
      <c r="Z44" s="505" t="s">
        <v>678</v>
      </c>
      <c r="AA44" s="505" t="s">
        <v>678</v>
      </c>
      <c r="AB44" s="522">
        <v>4.5755412523933199</v>
      </c>
      <c r="AC44" s="522">
        <v>7.1158965311550046</v>
      </c>
      <c r="AD44" s="522">
        <v>0</v>
      </c>
      <c r="AE44" s="522">
        <v>20.27939074871637</v>
      </c>
      <c r="AF44" s="522">
        <v>11.490425239361677</v>
      </c>
      <c r="AG44" s="522">
        <v>0</v>
      </c>
      <c r="AH44" s="522">
        <v>31.769815988078047</v>
      </c>
      <c r="AI44" s="522">
        <f t="shared" si="7"/>
        <v>3.2645976285476639</v>
      </c>
      <c r="AJ44" s="522">
        <f t="shared" si="8"/>
        <v>6.0103136622627709</v>
      </c>
      <c r="AK44" s="522">
        <f t="shared" si="9"/>
        <v>0</v>
      </c>
      <c r="AL44" s="522">
        <f t="shared" si="10"/>
        <v>13.814958003031181</v>
      </c>
      <c r="AM44" s="522">
        <f t="shared" si="11"/>
        <v>8.9107318786131309</v>
      </c>
      <c r="AN44" s="522">
        <f t="shared" si="12"/>
        <v>0</v>
      </c>
      <c r="AO44" s="522">
        <f t="shared" si="6"/>
        <v>22.725689881644314</v>
      </c>
      <c r="AP44" s="479"/>
    </row>
    <row r="45" spans="1:42" s="487" customFormat="1" x14ac:dyDescent="0.45">
      <c r="A45" s="477">
        <v>43</v>
      </c>
      <c r="B45" s="478">
        <v>5</v>
      </c>
      <c r="C45" s="486" t="s">
        <v>676</v>
      </c>
      <c r="D45" s="486" t="s">
        <v>679</v>
      </c>
      <c r="E45" s="481">
        <f t="shared" ref="E45:E58" si="13">((-22.17*(N45+P45))/(-9.605+(N45+P45))-G45)</f>
        <v>3.8160647023443515</v>
      </c>
      <c r="F45" s="481">
        <v>0.6</v>
      </c>
      <c r="G45" s="481">
        <f t="shared" ref="G45:G58" si="14">(-22.17*P45)/(-9.605+P45)</f>
        <v>2.0143100511073255</v>
      </c>
      <c r="H45" s="481">
        <f>11.49/(1+1107.8*EXP(-1.78*(Q45+S45)))-J45</f>
        <v>8.3636221374299282</v>
      </c>
      <c r="I45" s="481">
        <v>0.6</v>
      </c>
      <c r="J45" s="481">
        <f>11.49/(1+1107.8*EXP(-1.78*S45))</f>
        <v>3.5944202975473211E-2</v>
      </c>
      <c r="K45" s="481">
        <v>0</v>
      </c>
      <c r="L45" s="481">
        <v>0</v>
      </c>
      <c r="M45" s="481">
        <v>0</v>
      </c>
      <c r="N45" s="479">
        <v>1.2</v>
      </c>
      <c r="O45" s="479">
        <v>0.6</v>
      </c>
      <c r="P45" s="479">
        <v>0.8</v>
      </c>
      <c r="Q45" s="479">
        <v>3.8</v>
      </c>
      <c r="R45" s="479">
        <v>0.6</v>
      </c>
      <c r="S45" s="479">
        <v>0.7</v>
      </c>
      <c r="T45" s="479">
        <v>0</v>
      </c>
      <c r="U45" s="479">
        <v>0</v>
      </c>
      <c r="V45" s="483">
        <v>0</v>
      </c>
      <c r="W45" s="481">
        <v>1.5</v>
      </c>
      <c r="X45" s="481">
        <v>0</v>
      </c>
      <c r="Y45" s="482" t="s">
        <v>678</v>
      </c>
      <c r="Z45" s="505" t="s">
        <v>678</v>
      </c>
      <c r="AA45" s="505" t="s">
        <v>678</v>
      </c>
      <c r="AB45" s="522">
        <v>1.9999999999998876</v>
      </c>
      <c r="AC45" s="522">
        <v>4.4999999999996438</v>
      </c>
      <c r="AD45" s="522">
        <v>0</v>
      </c>
      <c r="AE45" s="522">
        <v>5.8303747534513199</v>
      </c>
      <c r="AF45" s="522">
        <v>8.3995663404046184</v>
      </c>
      <c r="AG45" s="522">
        <v>0</v>
      </c>
      <c r="AH45" s="522">
        <v>14.229941093855938</v>
      </c>
      <c r="AI45" s="522">
        <f t="shared" si="7"/>
        <v>1.9970254973880004</v>
      </c>
      <c r="AJ45" s="522">
        <f t="shared" si="8"/>
        <v>4.4905807417286674</v>
      </c>
      <c r="AK45" s="522">
        <f t="shared" si="9"/>
        <v>0</v>
      </c>
      <c r="AL45" s="522">
        <f t="shared" si="10"/>
        <v>5.8209156747644411</v>
      </c>
      <c r="AM45" s="522">
        <f t="shared" si="11"/>
        <v>8.3788349938274322</v>
      </c>
      <c r="AN45" s="522">
        <f t="shared" si="12"/>
        <v>0</v>
      </c>
      <c r="AO45" s="522">
        <f t="shared" si="6"/>
        <v>14.199750668591873</v>
      </c>
      <c r="AP45" s="479"/>
    </row>
    <row r="46" spans="1:42" s="487" customFormat="1" x14ac:dyDescent="0.45">
      <c r="A46" s="477">
        <v>44</v>
      </c>
      <c r="B46" s="478">
        <v>5</v>
      </c>
      <c r="C46" s="486" t="s">
        <v>676</v>
      </c>
      <c r="D46" s="486" t="s">
        <v>680</v>
      </c>
      <c r="E46" s="481">
        <f t="shared" si="13"/>
        <v>5.1094513101544239</v>
      </c>
      <c r="F46" s="481">
        <v>0.1</v>
      </c>
      <c r="G46" s="481">
        <f t="shared" si="14"/>
        <v>1.4771793448084398</v>
      </c>
      <c r="H46" s="481">
        <f>11.49/(1+1107.8*EXP(-1.78*(Q46+S46)))-J46</f>
        <v>5.9124376936069858</v>
      </c>
      <c r="I46" s="481">
        <v>0.25</v>
      </c>
      <c r="J46" s="481">
        <f>11.49/(1+1107.8*EXP(-1.78*S46))</f>
        <v>0.14784293072776894</v>
      </c>
      <c r="K46" s="481">
        <v>0</v>
      </c>
      <c r="L46" s="481">
        <v>0</v>
      </c>
      <c r="M46" s="481">
        <v>0</v>
      </c>
      <c r="N46" s="479">
        <v>1.6</v>
      </c>
      <c r="O46" s="479">
        <v>0.1</v>
      </c>
      <c r="P46" s="479">
        <v>0.6</v>
      </c>
      <c r="Q46" s="479">
        <v>2.5</v>
      </c>
      <c r="R46" s="479">
        <v>0.25</v>
      </c>
      <c r="S46" s="479">
        <v>1.5</v>
      </c>
      <c r="T46" s="479">
        <v>0</v>
      </c>
      <c r="U46" s="479">
        <v>0</v>
      </c>
      <c r="V46" s="483">
        <v>0</v>
      </c>
      <c r="W46" s="481">
        <v>1.5</v>
      </c>
      <c r="X46" s="481">
        <v>0</v>
      </c>
      <c r="Y46" s="482" t="s">
        <v>678</v>
      </c>
      <c r="Z46" s="505" t="s">
        <v>678</v>
      </c>
      <c r="AA46" s="505" t="s">
        <v>678</v>
      </c>
      <c r="AB46" s="522">
        <v>2.1892192848014633</v>
      </c>
      <c r="AC46" s="522">
        <v>3.99999068336707</v>
      </c>
      <c r="AD46" s="522">
        <v>0</v>
      </c>
      <c r="AE46" s="522">
        <v>6.5522034428406357</v>
      </c>
      <c r="AF46" s="522">
        <v>6.0602585907300695</v>
      </c>
      <c r="AG46" s="522">
        <v>0</v>
      </c>
      <c r="AH46" s="522">
        <v>12.612462033570704</v>
      </c>
      <c r="AI46" s="522">
        <f t="shared" si="7"/>
        <v>1.6113928941256921</v>
      </c>
      <c r="AJ46" s="522">
        <f t="shared" si="8"/>
        <v>3.794787503440253</v>
      </c>
      <c r="AK46" s="522">
        <f t="shared" si="9"/>
        <v>0</v>
      </c>
      <c r="AL46" s="522">
        <f t="shared" si="10"/>
        <v>4.7069685622905606</v>
      </c>
      <c r="AM46" s="522">
        <f t="shared" si="11"/>
        <v>5.5749581843911384</v>
      </c>
      <c r="AN46" s="522">
        <f t="shared" si="12"/>
        <v>0</v>
      </c>
      <c r="AO46" s="522">
        <f t="shared" si="6"/>
        <v>10.281926746681698</v>
      </c>
      <c r="AP46" s="484"/>
    </row>
    <row r="47" spans="1:42" x14ac:dyDescent="0.45">
      <c r="A47" s="477">
        <v>45</v>
      </c>
      <c r="B47" s="478">
        <v>6</v>
      </c>
      <c r="C47" s="486" t="s">
        <v>681</v>
      </c>
      <c r="D47" s="492" t="s">
        <v>682</v>
      </c>
      <c r="E47" s="481">
        <f t="shared" si="13"/>
        <v>1.8616320628853487</v>
      </c>
      <c r="F47" s="481">
        <v>0.15</v>
      </c>
      <c r="G47" s="481">
        <f t="shared" si="14"/>
        <v>0.71477700161203661</v>
      </c>
      <c r="H47" s="481">
        <v>0</v>
      </c>
      <c r="I47" s="481">
        <v>0</v>
      </c>
      <c r="J47" s="481">
        <v>0</v>
      </c>
      <c r="K47" s="481">
        <v>0</v>
      </c>
      <c r="L47" s="481">
        <v>0</v>
      </c>
      <c r="M47" s="481">
        <v>0</v>
      </c>
      <c r="N47" s="479">
        <v>0.7</v>
      </c>
      <c r="O47" s="479">
        <v>0.15</v>
      </c>
      <c r="P47" s="479">
        <v>0.3</v>
      </c>
      <c r="Q47" s="479">
        <v>0</v>
      </c>
      <c r="R47" s="479">
        <v>0</v>
      </c>
      <c r="S47" s="479">
        <v>0</v>
      </c>
      <c r="T47" s="479">
        <v>0</v>
      </c>
      <c r="U47" s="479">
        <v>0</v>
      </c>
      <c r="V47" s="483">
        <v>0</v>
      </c>
      <c r="W47" s="481">
        <v>1</v>
      </c>
      <c r="X47" s="481">
        <v>0</v>
      </c>
      <c r="Y47" s="482" t="s">
        <v>678</v>
      </c>
      <c r="Z47" s="505" t="s">
        <v>678</v>
      </c>
      <c r="AA47" s="505" t="s">
        <v>678</v>
      </c>
      <c r="AB47" s="522">
        <v>0.99961284094089642</v>
      </c>
      <c r="AC47" s="522">
        <v>0</v>
      </c>
      <c r="AD47" s="522">
        <v>0</v>
      </c>
      <c r="AE47" s="522">
        <v>2.5753794249004374</v>
      </c>
      <c r="AF47" s="522">
        <v>0</v>
      </c>
      <c r="AG47" s="522">
        <v>0</v>
      </c>
      <c r="AH47" s="522">
        <v>2.5753794249004374</v>
      </c>
      <c r="AI47" s="522">
        <f t="shared" si="7"/>
        <v>0.8438088878960992</v>
      </c>
      <c r="AJ47" s="522">
        <f t="shared" si="8"/>
        <v>0</v>
      </c>
      <c r="AK47" s="522">
        <f t="shared" si="9"/>
        <v>0</v>
      </c>
      <c r="AL47" s="522">
        <f t="shared" si="10"/>
        <v>2.1610228041683257</v>
      </c>
      <c r="AM47" s="522">
        <f t="shared" si="11"/>
        <v>0</v>
      </c>
      <c r="AN47" s="522">
        <f t="shared" si="12"/>
        <v>0</v>
      </c>
      <c r="AO47" s="522">
        <f t="shared" si="6"/>
        <v>2.1610228041683257</v>
      </c>
    </row>
    <row r="48" spans="1:42" x14ac:dyDescent="0.45">
      <c r="A48" s="477">
        <v>46</v>
      </c>
      <c r="B48" s="478">
        <v>6</v>
      </c>
      <c r="C48" s="492" t="s">
        <v>681</v>
      </c>
      <c r="D48" s="486" t="s">
        <v>683</v>
      </c>
      <c r="E48" s="481">
        <f t="shared" si="13"/>
        <v>4.6129118209969819</v>
      </c>
      <c r="F48" s="481">
        <v>0.2</v>
      </c>
      <c r="G48" s="481">
        <f t="shared" si="14"/>
        <v>1.2174629324546953</v>
      </c>
      <c r="H48" s="481">
        <v>0</v>
      </c>
      <c r="I48" s="481">
        <v>0</v>
      </c>
      <c r="J48" s="481">
        <v>0</v>
      </c>
      <c r="K48" s="481">
        <v>0</v>
      </c>
      <c r="L48" s="481">
        <v>0</v>
      </c>
      <c r="M48" s="481">
        <v>0</v>
      </c>
      <c r="N48" s="479">
        <v>1.5</v>
      </c>
      <c r="O48" s="479">
        <v>0.2</v>
      </c>
      <c r="P48" s="479">
        <v>0.5</v>
      </c>
      <c r="Q48" s="479">
        <v>0</v>
      </c>
      <c r="R48" s="479">
        <v>0</v>
      </c>
      <c r="S48" s="479">
        <v>0</v>
      </c>
      <c r="T48" s="479">
        <v>0</v>
      </c>
      <c r="U48" s="479">
        <v>0</v>
      </c>
      <c r="V48" s="483">
        <v>0</v>
      </c>
      <c r="W48" s="481">
        <v>1</v>
      </c>
      <c r="X48" s="481">
        <v>0</v>
      </c>
      <c r="Y48" s="482" t="s">
        <v>678</v>
      </c>
      <c r="Z48" s="505" t="s">
        <v>678</v>
      </c>
      <c r="AA48" s="505" t="s">
        <v>678</v>
      </c>
      <c r="AB48" s="522">
        <v>1.9999319001053562</v>
      </c>
      <c r="AC48" s="522">
        <v>0</v>
      </c>
      <c r="AD48" s="522">
        <v>0</v>
      </c>
      <c r="AE48" s="522">
        <v>5.8301653275790031</v>
      </c>
      <c r="AF48" s="522">
        <v>0</v>
      </c>
      <c r="AG48" s="522">
        <v>0</v>
      </c>
      <c r="AH48" s="522">
        <v>5.8301653275790031</v>
      </c>
      <c r="AI48" s="522">
        <f t="shared" si="7"/>
        <v>1.796997075145081</v>
      </c>
      <c r="AJ48" s="522">
        <f t="shared" si="8"/>
        <v>0</v>
      </c>
      <c r="AK48" s="522">
        <f t="shared" si="9"/>
        <v>0</v>
      </c>
      <c r="AL48" s="522">
        <f t="shared" si="10"/>
        <v>5.2060850256115314</v>
      </c>
      <c r="AM48" s="522">
        <f t="shared" si="11"/>
        <v>0</v>
      </c>
      <c r="AN48" s="522">
        <f t="shared" si="12"/>
        <v>0</v>
      </c>
      <c r="AO48" s="522">
        <f t="shared" si="6"/>
        <v>5.2060850256115314</v>
      </c>
    </row>
    <row r="49" spans="1:42" s="487" customFormat="1" x14ac:dyDescent="0.45">
      <c r="A49" s="478">
        <v>47</v>
      </c>
      <c r="B49" s="478">
        <v>7</v>
      </c>
      <c r="C49" s="486" t="s">
        <v>684</v>
      </c>
      <c r="D49" s="486" t="s">
        <v>684</v>
      </c>
      <c r="E49" s="481">
        <f t="shared" si="13"/>
        <v>4.6129118209969819</v>
      </c>
      <c r="F49" s="481">
        <v>0.3</v>
      </c>
      <c r="G49" s="481">
        <f t="shared" si="14"/>
        <v>1.2174629324546953</v>
      </c>
      <c r="H49" s="481">
        <f>11.49/(1+1107.8*EXP(-1.78*(Q49+S49)))-J49</f>
        <v>5.0813906100796176E-2</v>
      </c>
      <c r="I49" s="481">
        <v>0.25</v>
      </c>
      <c r="J49" s="481">
        <f>11.49/(1+1107.8*EXP(-1.78*S49))</f>
        <v>1.0362554112554113E-2</v>
      </c>
      <c r="K49" s="481">
        <f>7.431/(1+937.8*EXP(-1.905*(T49+V49)))-M49</f>
        <v>0.82899007509409117</v>
      </c>
      <c r="L49" s="481">
        <v>0.05</v>
      </c>
      <c r="M49" s="481">
        <f>7.431/(1+937.8*EXP(-1.905*V49))</f>
        <v>9.5743700756975633E-3</v>
      </c>
      <c r="N49" s="479">
        <v>1.5</v>
      </c>
      <c r="O49" s="479">
        <v>0.3</v>
      </c>
      <c r="P49" s="479">
        <v>0.5</v>
      </c>
      <c r="Q49" s="479">
        <v>1</v>
      </c>
      <c r="R49" s="479">
        <v>0.25</v>
      </c>
      <c r="S49" s="479">
        <v>0</v>
      </c>
      <c r="T49" s="479">
        <v>2.41</v>
      </c>
      <c r="U49" s="479">
        <v>0.05</v>
      </c>
      <c r="V49" s="483">
        <v>0.1</v>
      </c>
      <c r="W49" s="481">
        <v>2</v>
      </c>
      <c r="X49" s="481">
        <v>2.5</v>
      </c>
      <c r="Y49" s="482">
        <v>20</v>
      </c>
      <c r="Z49" s="505" t="s">
        <v>551</v>
      </c>
      <c r="AA49" s="505" t="s">
        <v>628</v>
      </c>
      <c r="AB49" s="522">
        <v>1.9999995411465192</v>
      </c>
      <c r="AC49" s="522">
        <v>0.99999627334682795</v>
      </c>
      <c r="AD49" s="522">
        <v>2.3121751533164039</v>
      </c>
      <c r="AE49" s="522">
        <v>5.8303733423512467</v>
      </c>
      <c r="AF49" s="522">
        <v>6.1176270847545934E-2</v>
      </c>
      <c r="AG49" s="522">
        <v>0.7705167959964645</v>
      </c>
      <c r="AH49" s="522">
        <v>6.6620664091952566</v>
      </c>
      <c r="AI49" s="522">
        <f t="shared" si="7"/>
        <v>1.9253193974482041</v>
      </c>
      <c r="AJ49" s="522">
        <f t="shared" si="8"/>
        <v>0.91791500137610116</v>
      </c>
      <c r="AK49" s="522">
        <f t="shared" si="9"/>
        <v>1.0482611100925536</v>
      </c>
      <c r="AL49" s="522">
        <f t="shared" si="10"/>
        <v>5.6007113972447726</v>
      </c>
      <c r="AM49" s="522">
        <f t="shared" si="11"/>
        <v>5.7005400800991514E-2</v>
      </c>
      <c r="AN49" s="522">
        <f t="shared" si="12"/>
        <v>0.33575654802774407</v>
      </c>
      <c r="AO49" s="522">
        <f t="shared" si="6"/>
        <v>5.9934733460735083</v>
      </c>
      <c r="AP49" s="479"/>
    </row>
    <row r="50" spans="1:42" s="487" customFormat="1" x14ac:dyDescent="0.45">
      <c r="A50" s="478">
        <v>48</v>
      </c>
      <c r="B50" s="478">
        <v>7</v>
      </c>
      <c r="C50" s="486" t="s">
        <v>685</v>
      </c>
      <c r="D50" s="486" t="s">
        <v>685</v>
      </c>
      <c r="E50" s="481">
        <f t="shared" si="13"/>
        <v>8.8521812764779302</v>
      </c>
      <c r="F50" s="481">
        <v>0.4</v>
      </c>
      <c r="G50" s="481">
        <f t="shared" si="14"/>
        <v>1.2174629324546953</v>
      </c>
      <c r="H50" s="481">
        <f>11.49/(1+1107.8*EXP(-1.78*(Q50+S50)))-J50</f>
        <v>1.8097300595153538</v>
      </c>
      <c r="I50" s="481">
        <v>0.3</v>
      </c>
      <c r="J50" s="481">
        <f>11.49/(1+1107.8*EXP(-1.78*S50))</f>
        <v>1.0362554112554113E-2</v>
      </c>
      <c r="K50" s="481">
        <f>7.431/(1+937.8*EXP(-1.905*(T50+V50)))-M50</f>
        <v>0.28846758650467696</v>
      </c>
      <c r="L50" s="481">
        <v>0.2</v>
      </c>
      <c r="M50" s="481">
        <f>7.431/(1+937.8*EXP(-1.905*V50))</f>
        <v>5.2864893699082517E-2</v>
      </c>
      <c r="N50" s="479">
        <v>2.5</v>
      </c>
      <c r="O50" s="479">
        <v>0.4</v>
      </c>
      <c r="P50" s="479">
        <v>0.5</v>
      </c>
      <c r="Q50" s="479">
        <v>3</v>
      </c>
      <c r="R50" s="479">
        <v>0.3</v>
      </c>
      <c r="S50" s="479">
        <v>0</v>
      </c>
      <c r="T50" s="479">
        <v>1</v>
      </c>
      <c r="U50" s="479">
        <v>0.2</v>
      </c>
      <c r="V50" s="483">
        <v>1</v>
      </c>
      <c r="W50" s="481">
        <v>2.5</v>
      </c>
      <c r="X50" s="481">
        <v>2.5</v>
      </c>
      <c r="Y50" s="493">
        <v>10</v>
      </c>
      <c r="Z50" s="506" t="s">
        <v>551</v>
      </c>
      <c r="AA50" s="506" t="s">
        <v>628</v>
      </c>
      <c r="AB50" s="522">
        <v>2.9999999948471161</v>
      </c>
      <c r="AC50" s="522">
        <v>2.9999990822930385</v>
      </c>
      <c r="AD50" s="522">
        <v>1.9999546000702375</v>
      </c>
      <c r="AE50" s="522">
        <v>10.069644190686921</v>
      </c>
      <c r="AF50" s="522">
        <v>1.8200920600272832</v>
      </c>
      <c r="AG50" s="522">
        <v>0.34131938379559346</v>
      </c>
      <c r="AH50" s="522">
        <v>12.231055634509797</v>
      </c>
      <c r="AI50" s="522">
        <f t="shared" si="7"/>
        <v>2.9542109027781644</v>
      </c>
      <c r="AJ50" s="522">
        <f t="shared" si="8"/>
        <v>2.8506387948964083</v>
      </c>
      <c r="AK50" s="522">
        <f t="shared" si="9"/>
        <v>1.8646647167633872</v>
      </c>
      <c r="AL50" s="522">
        <f t="shared" si="10"/>
        <v>9.907510853295042</v>
      </c>
      <c r="AM50" s="522">
        <f t="shared" si="11"/>
        <v>1.7299914594274384</v>
      </c>
      <c r="AN50" s="522">
        <f t="shared" si="12"/>
        <v>0.30229263767956693</v>
      </c>
      <c r="AO50" s="522">
        <f t="shared" si="6"/>
        <v>11.939794950402048</v>
      </c>
      <c r="AP50" s="479"/>
    </row>
    <row r="51" spans="1:42" s="487" customFormat="1" x14ac:dyDescent="0.45">
      <c r="A51" s="478">
        <v>49</v>
      </c>
      <c r="B51" s="478">
        <v>7</v>
      </c>
      <c r="C51" s="486" t="s">
        <v>685</v>
      </c>
      <c r="D51" s="489" t="s">
        <v>686</v>
      </c>
      <c r="E51" s="481">
        <f t="shared" si="13"/>
        <v>8.8429538996157167</v>
      </c>
      <c r="F51" s="481">
        <v>0.1</v>
      </c>
      <c r="G51" s="481">
        <f t="shared" si="14"/>
        <v>0.23324566017885323</v>
      </c>
      <c r="H51" s="481">
        <f>11.49/(1+1107.8*EXP(-1.78*(Q51+S51)))-J51</f>
        <v>0.47729894229723918</v>
      </c>
      <c r="I51" s="481">
        <v>0.7</v>
      </c>
      <c r="J51" s="481">
        <f>11.49/(1+1107.8*EXP(-1.78*S51))</f>
        <v>1.2379266906868759E-2</v>
      </c>
      <c r="K51" s="481">
        <v>4</v>
      </c>
      <c r="L51" s="481">
        <v>0.04</v>
      </c>
      <c r="M51" s="481">
        <f>7.431/(1+937.8*EXP(-1.905*V51))</f>
        <v>9.5743700756975633E-3</v>
      </c>
      <c r="N51" s="494">
        <v>2.69</v>
      </c>
      <c r="O51" s="494">
        <v>0.1</v>
      </c>
      <c r="P51" s="494">
        <v>0.1</v>
      </c>
      <c r="Q51" s="494">
        <v>2.09</v>
      </c>
      <c r="R51" s="494">
        <v>0.7</v>
      </c>
      <c r="S51" s="494">
        <v>0.1</v>
      </c>
      <c r="T51" s="494">
        <v>3.9</v>
      </c>
      <c r="U51" s="494">
        <v>0.04</v>
      </c>
      <c r="V51" s="494">
        <v>0.1</v>
      </c>
      <c r="W51" s="481">
        <v>1.5</v>
      </c>
      <c r="X51" s="481">
        <v>2.5</v>
      </c>
      <c r="Y51" s="482">
        <v>6</v>
      </c>
      <c r="Z51" s="505" t="s">
        <v>254</v>
      </c>
      <c r="AA51" s="505" t="s">
        <v>631</v>
      </c>
      <c r="AB51" s="522">
        <v>2.7718749225724602</v>
      </c>
      <c r="AC51" s="522">
        <v>2.1899999999999986</v>
      </c>
      <c r="AD51" s="522">
        <v>3.4721923953772107</v>
      </c>
      <c r="AE51" s="522">
        <v>9.0166162051036043</v>
      </c>
      <c r="AF51" s="522">
        <v>0.4896782092041076</v>
      </c>
      <c r="AG51" s="522">
        <v>3.4682332371292466</v>
      </c>
      <c r="AH51" s="522">
        <v>12.974527651436958</v>
      </c>
      <c r="AI51" s="522">
        <f t="shared" si="7"/>
        <v>1.8004043032488202</v>
      </c>
      <c r="AJ51" s="522">
        <f t="shared" si="8"/>
        <v>2.1880941666919913</v>
      </c>
      <c r="AK51" s="522">
        <f t="shared" si="9"/>
        <v>1.3857518204610066</v>
      </c>
      <c r="AL51" s="522">
        <f t="shared" si="10"/>
        <v>5.8230586208991131</v>
      </c>
      <c r="AM51" s="522">
        <f t="shared" si="11"/>
        <v>0.48924296890644886</v>
      </c>
      <c r="AN51" s="522">
        <f t="shared" si="12"/>
        <v>1.3282941859331403</v>
      </c>
      <c r="AO51" s="522">
        <f t="shared" si="6"/>
        <v>7.6405957757387029</v>
      </c>
      <c r="AP51" s="479"/>
    </row>
    <row r="52" spans="1:42" s="487" customFormat="1" x14ac:dyDescent="0.45">
      <c r="A52" s="478">
        <v>50</v>
      </c>
      <c r="B52" s="478">
        <v>7</v>
      </c>
      <c r="C52" s="486" t="s">
        <v>685</v>
      </c>
      <c r="D52" s="489" t="s">
        <v>687</v>
      </c>
      <c r="E52" s="481">
        <f t="shared" si="13"/>
        <v>5.2244354112239382</v>
      </c>
      <c r="F52" s="481">
        <v>0.25</v>
      </c>
      <c r="G52" s="481">
        <f t="shared" si="14"/>
        <v>2.5764090644973852</v>
      </c>
      <c r="H52" s="481">
        <f>11.49/(1+1107.8*EXP(-1.78*(Q52+S52)))-J52</f>
        <v>5.5241668345919752</v>
      </c>
      <c r="I52" s="481">
        <v>0.8</v>
      </c>
      <c r="J52" s="481">
        <f>11.49/(1+1107.8*EXP(-1.78*S52))</f>
        <v>2.5201544200919575E-2</v>
      </c>
      <c r="K52" s="481">
        <f>7.431/(1+937.8*EXP(-1.905*(T52+V52)))-M52</f>
        <v>0.82899007509409117</v>
      </c>
      <c r="L52" s="481">
        <v>0.05</v>
      </c>
      <c r="M52" s="481">
        <f>7.431/(1+937.8*EXP(-1.905*V52))</f>
        <v>9.5743700756975633E-3</v>
      </c>
      <c r="N52" s="494">
        <v>1.5</v>
      </c>
      <c r="O52" s="494">
        <v>0.25</v>
      </c>
      <c r="P52" s="494">
        <v>1</v>
      </c>
      <c r="Q52" s="494">
        <v>3.4</v>
      </c>
      <c r="R52" s="494">
        <v>0.8</v>
      </c>
      <c r="S52" s="494">
        <v>0.5</v>
      </c>
      <c r="T52" s="494">
        <v>2.41</v>
      </c>
      <c r="U52" s="494">
        <v>0.05</v>
      </c>
      <c r="V52" s="494">
        <v>0.1</v>
      </c>
      <c r="W52" s="481">
        <v>1.5</v>
      </c>
      <c r="X52" s="481">
        <v>2.5</v>
      </c>
      <c r="Y52" s="482">
        <v>8</v>
      </c>
      <c r="Z52" s="505" t="s">
        <v>253</v>
      </c>
      <c r="AA52" s="505" t="s">
        <v>631</v>
      </c>
      <c r="AB52" s="522">
        <v>2.4999944100202418</v>
      </c>
      <c r="AC52" s="522">
        <v>3.9</v>
      </c>
      <c r="AD52" s="522">
        <v>2.3121751533164039</v>
      </c>
      <c r="AE52" s="522">
        <v>7.8008250060625262</v>
      </c>
      <c r="AF52" s="522">
        <v>5.5493683787928951</v>
      </c>
      <c r="AG52" s="522">
        <v>0.7705167959964645</v>
      </c>
      <c r="AH52" s="522">
        <v>14.120710180851885</v>
      </c>
      <c r="AI52" s="522">
        <f t="shared" si="7"/>
        <v>2.3768725020641517</v>
      </c>
      <c r="AJ52" s="522">
        <f t="shared" si="8"/>
        <v>3.8988594270651316</v>
      </c>
      <c r="AK52" s="522">
        <f t="shared" si="9"/>
        <v>1.0482611100925536</v>
      </c>
      <c r="AL52" s="522">
        <f t="shared" si="10"/>
        <v>7.3719967021803576</v>
      </c>
      <c r="AM52" s="522">
        <f t="shared" si="11"/>
        <v>5.5475152272695913</v>
      </c>
      <c r="AN52" s="522">
        <f t="shared" si="12"/>
        <v>0.33575654802774407</v>
      </c>
      <c r="AO52" s="522">
        <f t="shared" si="6"/>
        <v>13.255268477477694</v>
      </c>
      <c r="AP52" s="479"/>
    </row>
    <row r="53" spans="1:42" s="487" customFormat="1" x14ac:dyDescent="0.45">
      <c r="A53" s="478">
        <v>51</v>
      </c>
      <c r="B53" s="478">
        <v>7</v>
      </c>
      <c r="C53" s="486" t="s">
        <v>685</v>
      </c>
      <c r="D53" s="479" t="s">
        <v>688</v>
      </c>
      <c r="E53" s="481">
        <f t="shared" si="13"/>
        <v>5.5036767794074528</v>
      </c>
      <c r="F53" s="481">
        <v>0.35</v>
      </c>
      <c r="G53" s="481">
        <f t="shared" si="14"/>
        <v>3.1652587745389646</v>
      </c>
      <c r="H53" s="481">
        <f>11.49/(1+1107.8*EXP(-1.78*(Q53+S53)))-J53</f>
        <v>0.29231273017042497</v>
      </c>
      <c r="I53" s="481">
        <v>0.35</v>
      </c>
      <c r="J53" s="481">
        <f>11.49/(1+1107.8*EXP(-1.78*S53))</f>
        <v>6.1176460213350291E-2</v>
      </c>
      <c r="K53" s="481">
        <v>0</v>
      </c>
      <c r="L53" s="481">
        <v>0</v>
      </c>
      <c r="M53" s="481">
        <v>0</v>
      </c>
      <c r="N53" s="479">
        <v>1.5</v>
      </c>
      <c r="O53" s="479">
        <v>0.35</v>
      </c>
      <c r="P53" s="479">
        <v>1.2</v>
      </c>
      <c r="Q53" s="479">
        <v>1</v>
      </c>
      <c r="R53" s="479">
        <v>0.35</v>
      </c>
      <c r="S53" s="479">
        <v>1</v>
      </c>
      <c r="T53" s="479">
        <v>0</v>
      </c>
      <c r="U53" s="479">
        <v>0</v>
      </c>
      <c r="V53" s="483">
        <v>0</v>
      </c>
      <c r="W53" s="481">
        <v>2</v>
      </c>
      <c r="X53" s="481">
        <v>2.5</v>
      </c>
      <c r="Y53" s="482">
        <v>10</v>
      </c>
      <c r="Z53" s="505" t="s">
        <v>551</v>
      </c>
      <c r="AA53" s="505" t="s">
        <v>628</v>
      </c>
      <c r="AB53" s="522">
        <v>2.6999999623350126</v>
      </c>
      <c r="AC53" s="522">
        <v>1.9999999748900086</v>
      </c>
      <c r="AD53" s="522">
        <v>0</v>
      </c>
      <c r="AE53" s="522">
        <v>8.6689354157491394</v>
      </c>
      <c r="AF53" s="522">
        <v>0.35348918304380506</v>
      </c>
      <c r="AG53" s="522">
        <v>0</v>
      </c>
      <c r="AH53" s="522">
        <v>9.022424598792945</v>
      </c>
      <c r="AI53" s="522">
        <f t="shared" si="7"/>
        <v>2.6547039248665225</v>
      </c>
      <c r="AJ53" s="522">
        <f t="shared" si="8"/>
        <v>1.9698026165776814</v>
      </c>
      <c r="AK53" s="522">
        <f t="shared" si="9"/>
        <v>0</v>
      </c>
      <c r="AL53" s="522">
        <f t="shared" si="10"/>
        <v>8.5027389160061393</v>
      </c>
      <c r="AM53" s="522">
        <f t="shared" si="11"/>
        <v>0.3446621107915942</v>
      </c>
      <c r="AN53" s="522">
        <f t="shared" si="12"/>
        <v>0</v>
      </c>
      <c r="AO53" s="522">
        <f t="shared" si="6"/>
        <v>8.8474010267977334</v>
      </c>
      <c r="AP53" s="479"/>
    </row>
    <row r="54" spans="1:42" s="487" customFormat="1" x14ac:dyDescent="0.45">
      <c r="A54" s="478">
        <v>52</v>
      </c>
      <c r="B54" s="478">
        <v>8</v>
      </c>
      <c r="C54" s="486" t="s">
        <v>689</v>
      </c>
      <c r="D54" s="486" t="s">
        <v>690</v>
      </c>
      <c r="E54" s="481">
        <f t="shared" si="13"/>
        <v>2.6938074188770829</v>
      </c>
      <c r="F54" s="481">
        <v>0.2</v>
      </c>
      <c r="G54" s="481">
        <f t="shared" si="14"/>
        <v>0.47145135566188195</v>
      </c>
      <c r="H54" s="481">
        <v>0</v>
      </c>
      <c r="I54" s="481">
        <v>0</v>
      </c>
      <c r="J54" s="481">
        <v>0</v>
      </c>
      <c r="K54" s="481">
        <v>0</v>
      </c>
      <c r="L54" s="481">
        <v>0</v>
      </c>
      <c r="M54" s="481">
        <v>0</v>
      </c>
      <c r="N54" s="479">
        <v>1</v>
      </c>
      <c r="O54" s="479">
        <v>0.2</v>
      </c>
      <c r="P54" s="479">
        <v>0.2</v>
      </c>
      <c r="Q54" s="479">
        <v>0</v>
      </c>
      <c r="R54" s="479">
        <v>0</v>
      </c>
      <c r="S54" s="479">
        <v>0</v>
      </c>
      <c r="T54" s="479">
        <v>0</v>
      </c>
      <c r="U54" s="479">
        <v>0</v>
      </c>
      <c r="V54" s="483">
        <v>0</v>
      </c>
      <c r="W54" s="481">
        <v>1.2</v>
      </c>
      <c r="X54" s="481">
        <v>0</v>
      </c>
      <c r="Y54" s="482" t="s">
        <v>678</v>
      </c>
      <c r="Z54" s="505" t="s">
        <v>678</v>
      </c>
      <c r="AA54" s="505" t="s">
        <v>678</v>
      </c>
      <c r="AB54" s="522">
        <v>1.1999546000702375</v>
      </c>
      <c r="AC54" s="522">
        <v>0</v>
      </c>
      <c r="AD54" s="522">
        <v>0</v>
      </c>
      <c r="AE54" s="522">
        <v>3.1651364758713538</v>
      </c>
      <c r="AF54" s="522">
        <v>0</v>
      </c>
      <c r="AG54" s="522">
        <v>0</v>
      </c>
      <c r="AH54" s="522">
        <v>3.1651364758713538</v>
      </c>
      <c r="AI54" s="522">
        <f t="shared" si="7"/>
        <v>1.0646647167633874</v>
      </c>
      <c r="AJ54" s="522">
        <f t="shared" si="8"/>
        <v>0</v>
      </c>
      <c r="AK54" s="522">
        <f t="shared" si="9"/>
        <v>0</v>
      </c>
      <c r="AL54" s="522">
        <f t="shared" si="10"/>
        <v>2.8006915845203459</v>
      </c>
      <c r="AM54" s="522">
        <f t="shared" si="11"/>
        <v>0</v>
      </c>
      <c r="AN54" s="522">
        <f t="shared" si="12"/>
        <v>0</v>
      </c>
      <c r="AO54" s="522">
        <f t="shared" si="6"/>
        <v>2.8006915845203459</v>
      </c>
      <c r="AP54" s="479"/>
    </row>
    <row r="55" spans="1:42" s="487" customFormat="1" x14ac:dyDescent="0.45">
      <c r="A55" s="478">
        <v>53</v>
      </c>
      <c r="B55" s="478">
        <v>8</v>
      </c>
      <c r="C55" s="486" t="s">
        <v>689</v>
      </c>
      <c r="D55" s="486" t="s">
        <v>691</v>
      </c>
      <c r="E55" s="481">
        <f t="shared" si="13"/>
        <v>4.6129118209969819</v>
      </c>
      <c r="F55" s="481">
        <v>0.25</v>
      </c>
      <c r="G55" s="481">
        <f t="shared" si="14"/>
        <v>1.2174629324546953</v>
      </c>
      <c r="H55" s="481">
        <f>11.49/(1+1107.8*EXP(-1.78*(Q55+S55)))-J55</f>
        <v>0.32828764618285566</v>
      </c>
      <c r="I55" s="481">
        <v>0.2</v>
      </c>
      <c r="J55" s="481">
        <f>11.49/(1+1107.8*EXP(-1.78*S55))</f>
        <v>2.5201544200919575E-2</v>
      </c>
      <c r="K55" s="481">
        <v>0</v>
      </c>
      <c r="L55" s="481">
        <v>0</v>
      </c>
      <c r="M55" s="481">
        <v>0</v>
      </c>
      <c r="N55" s="479">
        <v>1.5</v>
      </c>
      <c r="O55" s="479">
        <v>0.25</v>
      </c>
      <c r="P55" s="479">
        <v>0.5</v>
      </c>
      <c r="Q55" s="479">
        <v>1.5</v>
      </c>
      <c r="R55" s="479">
        <v>0.2</v>
      </c>
      <c r="S55" s="479">
        <v>0.5</v>
      </c>
      <c r="T55" s="479">
        <v>0</v>
      </c>
      <c r="U55" s="479">
        <v>0</v>
      </c>
      <c r="V55" s="483">
        <v>0</v>
      </c>
      <c r="W55" s="481">
        <v>1.5</v>
      </c>
      <c r="X55" s="481">
        <v>0</v>
      </c>
      <c r="Y55" s="482" t="s">
        <v>678</v>
      </c>
      <c r="Z55" s="505" t="s">
        <v>678</v>
      </c>
      <c r="AA55" s="505" t="s">
        <v>678</v>
      </c>
      <c r="AB55" s="522">
        <v>1.9999944100202418</v>
      </c>
      <c r="AC55" s="522">
        <v>1.9999319001053562</v>
      </c>
      <c r="AD55" s="522">
        <v>0</v>
      </c>
      <c r="AE55" s="522">
        <v>5.8303575627292066</v>
      </c>
      <c r="AF55" s="522">
        <v>0.35347428614769666</v>
      </c>
      <c r="AG55" s="522">
        <v>0</v>
      </c>
      <c r="AH55" s="522">
        <v>6.1838318488769035</v>
      </c>
      <c r="AI55" s="522">
        <f t="shared" si="7"/>
        <v>1.8768725020641517</v>
      </c>
      <c r="AJ55" s="522">
        <f t="shared" si="8"/>
        <v>1.796997075145081</v>
      </c>
      <c r="AK55" s="522">
        <f t="shared" si="9"/>
        <v>0</v>
      </c>
      <c r="AL55" s="522">
        <f t="shared" si="10"/>
        <v>5.4517238929729732</v>
      </c>
      <c r="AM55" s="522">
        <f t="shared" si="11"/>
        <v>0.30906028880453756</v>
      </c>
      <c r="AN55" s="522">
        <f t="shared" si="12"/>
        <v>0</v>
      </c>
      <c r="AO55" s="522">
        <f t="shared" si="6"/>
        <v>5.7607841817775105</v>
      </c>
      <c r="AP55" s="479"/>
    </row>
    <row r="56" spans="1:42" s="487" customFormat="1" x14ac:dyDescent="0.45">
      <c r="A56" s="478">
        <v>54</v>
      </c>
      <c r="B56" s="478">
        <v>9</v>
      </c>
      <c r="C56" s="486" t="s">
        <v>692</v>
      </c>
      <c r="D56" s="489" t="s">
        <v>693</v>
      </c>
      <c r="E56" s="481">
        <f t="shared" si="13"/>
        <v>15.821587867975023</v>
      </c>
      <c r="F56" s="481">
        <v>0.47</v>
      </c>
      <c r="G56" s="481">
        <f t="shared" si="14"/>
        <v>0</v>
      </c>
      <c r="H56" s="481">
        <f>11.49/(1+1107.8*EXP(-1.78*(Q56+S56)))-J56</f>
        <v>0.57978532924206427</v>
      </c>
      <c r="I56" s="481">
        <v>0.4</v>
      </c>
      <c r="J56" s="481">
        <f>11.49/(1+1107.8*EXP(-1.78*S56))</f>
        <v>1.0362554112554113E-2</v>
      </c>
      <c r="K56" s="481">
        <f>7.431/(1+937.8*EXP(-1.905*(T56+V56)))-M56</f>
        <v>5.0367561019864535</v>
      </c>
      <c r="L56" s="481">
        <v>0.15</v>
      </c>
      <c r="M56" s="481">
        <f>7.431/(1+937.8*EXP(-1.905*V56))</f>
        <v>5.2864893699082517E-2</v>
      </c>
      <c r="N56" s="479">
        <v>4</v>
      </c>
      <c r="O56" s="479">
        <v>0.47</v>
      </c>
      <c r="P56" s="479">
        <v>0</v>
      </c>
      <c r="Q56" s="479">
        <v>2.2999999999999998</v>
      </c>
      <c r="R56" s="479">
        <v>0.4</v>
      </c>
      <c r="S56" s="479">
        <v>0</v>
      </c>
      <c r="T56" s="479">
        <v>3</v>
      </c>
      <c r="U56" s="479">
        <v>0.15</v>
      </c>
      <c r="V56" s="483">
        <v>1</v>
      </c>
      <c r="W56" s="481">
        <v>3.5</v>
      </c>
      <c r="X56" s="481">
        <v>6.5</v>
      </c>
      <c r="Y56" s="495">
        <v>15</v>
      </c>
      <c r="Z56" s="507" t="s">
        <v>255</v>
      </c>
      <c r="AA56" s="507" t="s">
        <v>637</v>
      </c>
      <c r="AB56" s="522">
        <v>3.9999999997510343</v>
      </c>
      <c r="AC56" s="522">
        <v>2.2999999952593466</v>
      </c>
      <c r="AD56" s="522">
        <v>3.9983407468895567</v>
      </c>
      <c r="AE56" s="522">
        <v>15.821587866990264</v>
      </c>
      <c r="AF56" s="522">
        <v>0.5901478821595918</v>
      </c>
      <c r="AG56" s="522">
        <v>5.086835244609281</v>
      </c>
      <c r="AH56" s="522">
        <v>21.498570993759138</v>
      </c>
      <c r="AI56" s="522">
        <f t="shared" si="7"/>
        <v>3.9636188915932169</v>
      </c>
      <c r="AJ56" s="522">
        <f t="shared" si="8"/>
        <v>2.2578740305559113</v>
      </c>
      <c r="AK56" s="522">
        <f t="shared" si="9"/>
        <v>3.3306095195547107</v>
      </c>
      <c r="AL56" s="522">
        <f t="shared" si="10"/>
        <v>15.677686142126962</v>
      </c>
      <c r="AM56" s="522">
        <f t="shared" si="11"/>
        <v>0.57952874463123494</v>
      </c>
      <c r="AN56" s="522">
        <f t="shared" si="12"/>
        <v>3.9657688000207174</v>
      </c>
      <c r="AO56" s="522">
        <f t="shared" si="6"/>
        <v>20.222983686778917</v>
      </c>
      <c r="AP56" s="479"/>
    </row>
    <row r="57" spans="1:42" s="487" customFormat="1" x14ac:dyDescent="0.45">
      <c r="A57" s="478">
        <v>55</v>
      </c>
      <c r="B57" s="478">
        <v>9</v>
      </c>
      <c r="C57" s="486" t="s">
        <v>692</v>
      </c>
      <c r="D57" s="489" t="s">
        <v>694</v>
      </c>
      <c r="E57" s="481">
        <f t="shared" si="13"/>
        <v>2.5764090644973852</v>
      </c>
      <c r="F57" s="481">
        <v>0.25</v>
      </c>
      <c r="G57" s="481">
        <f t="shared" si="14"/>
        <v>0</v>
      </c>
      <c r="H57" s="481">
        <f>11.49/(1+1107.8*EXP(-1.78*(Q57+S57)))-J57</f>
        <v>0.12264138652684936</v>
      </c>
      <c r="I57" s="481">
        <v>0.35</v>
      </c>
      <c r="J57" s="481">
        <f>11.49/(1+1107.8*EXP(-1.78*S57))</f>
        <v>2.5201544200919575E-2</v>
      </c>
      <c r="K57" s="481">
        <f>7.431/(1+937.8*EXP(-1.905*(T57+V57)))-M57</f>
        <v>0.47762331948794223</v>
      </c>
      <c r="L57" s="481">
        <v>0.15</v>
      </c>
      <c r="M57" s="481">
        <f>7.431/(1+937.8*EXP(-1.905*V57))</f>
        <v>1.1580462339284526E-2</v>
      </c>
      <c r="N57" s="479">
        <v>1</v>
      </c>
      <c r="O57" s="479">
        <v>0.25</v>
      </c>
      <c r="P57" s="479">
        <v>0</v>
      </c>
      <c r="Q57" s="479">
        <v>1</v>
      </c>
      <c r="R57" s="479">
        <v>0.35</v>
      </c>
      <c r="S57" s="479">
        <v>0.5</v>
      </c>
      <c r="T57" s="479">
        <v>2</v>
      </c>
      <c r="U57" s="479">
        <v>0.15</v>
      </c>
      <c r="V57" s="483">
        <v>0.2</v>
      </c>
      <c r="W57" s="481">
        <v>2.5</v>
      </c>
      <c r="X57" s="481">
        <v>4.5</v>
      </c>
      <c r="Y57" s="482">
        <v>40</v>
      </c>
      <c r="Z57" s="505" t="s">
        <v>551</v>
      </c>
      <c r="AA57" s="505" t="s">
        <v>628</v>
      </c>
      <c r="AB57" s="522">
        <v>0.99999627334682795</v>
      </c>
      <c r="AC57" s="522">
        <v>1.4999999748900086</v>
      </c>
      <c r="AD57" s="522">
        <v>2.1988938312597046</v>
      </c>
      <c r="AE57" s="522">
        <v>2.5763994631143725</v>
      </c>
      <c r="AF57" s="522">
        <v>0.14784292764824475</v>
      </c>
      <c r="AG57" s="522">
        <v>0.48893961583439988</v>
      </c>
      <c r="AH57" s="522">
        <v>3.2131820065970169</v>
      </c>
      <c r="AI57" s="522">
        <f t="shared" si="7"/>
        <v>0.91791500137610116</v>
      </c>
      <c r="AJ57" s="522">
        <f t="shared" si="8"/>
        <v>1.4698026165776814</v>
      </c>
      <c r="AK57" s="522">
        <f t="shared" si="9"/>
        <v>1.7537396797031404</v>
      </c>
      <c r="AL57" s="522">
        <f t="shared" si="10"/>
        <v>2.3649245299835169</v>
      </c>
      <c r="AM57" s="522">
        <f t="shared" si="11"/>
        <v>0.14413948175537289</v>
      </c>
      <c r="AN57" s="522">
        <f t="shared" si="12"/>
        <v>0.38263161405925755</v>
      </c>
      <c r="AO57" s="522">
        <f t="shared" si="6"/>
        <v>2.8916956257981474</v>
      </c>
      <c r="AP57" s="479"/>
    </row>
    <row r="58" spans="1:42" s="487" customFormat="1" x14ac:dyDescent="0.45">
      <c r="A58" s="478">
        <v>56</v>
      </c>
      <c r="B58" s="478">
        <v>10</v>
      </c>
      <c r="C58" s="486" t="s">
        <v>695</v>
      </c>
      <c r="D58" s="486" t="s">
        <v>695</v>
      </c>
      <c r="E58" s="481">
        <f t="shared" si="13"/>
        <v>2.5764090644973852</v>
      </c>
      <c r="F58" s="481">
        <v>0.7</v>
      </c>
      <c r="G58" s="481">
        <f t="shared" si="14"/>
        <v>0</v>
      </c>
      <c r="H58" s="481">
        <v>0</v>
      </c>
      <c r="I58" s="481">
        <v>0</v>
      </c>
      <c r="J58" s="481">
        <v>0</v>
      </c>
      <c r="K58" s="481">
        <v>0</v>
      </c>
      <c r="L58" s="481">
        <v>0</v>
      </c>
      <c r="M58" s="481">
        <v>0</v>
      </c>
      <c r="N58" s="479">
        <v>1</v>
      </c>
      <c r="O58" s="479">
        <v>0.7</v>
      </c>
      <c r="P58" s="479">
        <v>0</v>
      </c>
      <c r="Q58" s="479">
        <v>0</v>
      </c>
      <c r="R58" s="479">
        <v>0</v>
      </c>
      <c r="S58" s="479">
        <v>0</v>
      </c>
      <c r="T58" s="479">
        <v>0</v>
      </c>
      <c r="U58" s="479">
        <v>0</v>
      </c>
      <c r="V58" s="483">
        <v>0</v>
      </c>
      <c r="W58" s="481">
        <v>1.2</v>
      </c>
      <c r="X58" s="481">
        <v>0</v>
      </c>
      <c r="Y58" s="482" t="s">
        <v>678</v>
      </c>
      <c r="Z58" s="505" t="s">
        <v>678</v>
      </c>
      <c r="AA58" s="505" t="s">
        <v>678</v>
      </c>
      <c r="AB58" s="522">
        <v>0.99999999999999933</v>
      </c>
      <c r="AC58" s="522">
        <v>0</v>
      </c>
      <c r="AD58" s="522">
        <v>0</v>
      </c>
      <c r="AE58" s="522">
        <v>2.5764090644973834</v>
      </c>
      <c r="AF58" s="522">
        <v>0</v>
      </c>
      <c r="AG58" s="522">
        <v>0</v>
      </c>
      <c r="AH58" s="522">
        <v>2.5764090644973834</v>
      </c>
      <c r="AI58" s="522">
        <f t="shared" si="7"/>
        <v>0.99908811803444553</v>
      </c>
      <c r="AJ58" s="522">
        <f t="shared" si="8"/>
        <v>0</v>
      </c>
      <c r="AK58" s="522">
        <f t="shared" si="9"/>
        <v>0</v>
      </c>
      <c r="AL58" s="522">
        <f t="shared" si="10"/>
        <v>2.5740596835355789</v>
      </c>
      <c r="AM58" s="522">
        <f t="shared" si="11"/>
        <v>0</v>
      </c>
      <c r="AN58" s="522">
        <f t="shared" si="12"/>
        <v>0</v>
      </c>
      <c r="AO58" s="522">
        <f t="shared" si="6"/>
        <v>2.5740596835355789</v>
      </c>
      <c r="AP58" s="479"/>
    </row>
    <row r="59" spans="1:42" s="487" customFormat="1" x14ac:dyDescent="0.45">
      <c r="A59" s="478">
        <v>57</v>
      </c>
      <c r="B59" s="478">
        <v>11</v>
      </c>
      <c r="C59" s="486" t="s">
        <v>696</v>
      </c>
      <c r="D59" s="486" t="s">
        <v>696</v>
      </c>
      <c r="E59" s="481">
        <v>1</v>
      </c>
      <c r="F59" s="481">
        <v>0.25</v>
      </c>
      <c r="G59" s="481">
        <v>0</v>
      </c>
      <c r="H59" s="481">
        <v>0</v>
      </c>
      <c r="I59" s="481">
        <v>0</v>
      </c>
      <c r="J59" s="481">
        <v>0</v>
      </c>
      <c r="K59" s="481">
        <v>0</v>
      </c>
      <c r="L59" s="481">
        <v>0</v>
      </c>
      <c r="M59" s="481">
        <v>0</v>
      </c>
      <c r="N59" s="479">
        <v>0.41</v>
      </c>
      <c r="O59" s="479">
        <v>0.25</v>
      </c>
      <c r="P59" s="479">
        <v>0</v>
      </c>
      <c r="Q59" s="479">
        <v>0</v>
      </c>
      <c r="R59" s="479">
        <v>0</v>
      </c>
      <c r="S59" s="479">
        <v>0</v>
      </c>
      <c r="T59" s="479">
        <v>0</v>
      </c>
      <c r="U59" s="479">
        <v>0</v>
      </c>
      <c r="V59" s="483">
        <v>0</v>
      </c>
      <c r="W59" s="481">
        <v>3.5</v>
      </c>
      <c r="X59" s="481">
        <v>0</v>
      </c>
      <c r="Y59" s="482" t="s">
        <v>678</v>
      </c>
      <c r="Z59" s="505" t="s">
        <v>678</v>
      </c>
      <c r="AA59" s="505" t="s">
        <v>678</v>
      </c>
      <c r="AB59" s="522">
        <v>0.40999847207219942</v>
      </c>
      <c r="AC59" s="522">
        <v>0</v>
      </c>
      <c r="AD59" s="522">
        <v>0</v>
      </c>
      <c r="AE59" s="522">
        <v>0.99999627334682795</v>
      </c>
      <c r="AF59" s="522">
        <v>0</v>
      </c>
      <c r="AG59" s="522">
        <v>0</v>
      </c>
      <c r="AH59" s="522">
        <v>0.99999627334682795</v>
      </c>
      <c r="AI59" s="522">
        <f t="shared" si="7"/>
        <v>0.37634515056420142</v>
      </c>
      <c r="AJ59" s="522">
        <f t="shared" si="8"/>
        <v>0</v>
      </c>
      <c r="AK59" s="522">
        <f t="shared" si="9"/>
        <v>0</v>
      </c>
      <c r="AL59" s="522">
        <f t="shared" si="10"/>
        <v>0.91791500137610116</v>
      </c>
      <c r="AM59" s="522">
        <f t="shared" si="11"/>
        <v>0</v>
      </c>
      <c r="AN59" s="522">
        <f t="shared" si="12"/>
        <v>0</v>
      </c>
      <c r="AO59" s="522">
        <f t="shared" si="6"/>
        <v>0.91791500137610116</v>
      </c>
      <c r="AP59" s="479"/>
    </row>
    <row r="60" spans="1:42" s="487" customFormat="1" x14ac:dyDescent="0.45">
      <c r="A60" s="478">
        <v>58</v>
      </c>
      <c r="B60" s="478">
        <v>12</v>
      </c>
      <c r="C60" s="486" t="s">
        <v>697</v>
      </c>
      <c r="D60" s="486" t="s">
        <v>698</v>
      </c>
      <c r="E60" s="481">
        <f>((-22.17*(N60+P60))/(-9.605+(N60+P60))-G60)</f>
        <v>3.6356970164984137</v>
      </c>
      <c r="F60" s="481">
        <v>0.9</v>
      </c>
      <c r="G60" s="481">
        <f t="shared" ref="G60:G67" si="15">(-22.17*P60)/(-9.605+P60)</f>
        <v>1.4771793448084398</v>
      </c>
      <c r="H60" s="481">
        <v>0</v>
      </c>
      <c r="I60" s="481">
        <v>0</v>
      </c>
      <c r="J60" s="481">
        <v>0</v>
      </c>
      <c r="K60" s="481">
        <v>0</v>
      </c>
      <c r="L60" s="481">
        <v>0</v>
      </c>
      <c r="M60" s="481">
        <v>0</v>
      </c>
      <c r="N60" s="479">
        <v>1.2</v>
      </c>
      <c r="O60" s="479">
        <v>0.9</v>
      </c>
      <c r="P60" s="479">
        <v>0.6</v>
      </c>
      <c r="Q60" s="479">
        <v>0</v>
      </c>
      <c r="R60" s="479">
        <v>0</v>
      </c>
      <c r="S60" s="479">
        <v>0</v>
      </c>
      <c r="T60" s="479">
        <v>0</v>
      </c>
      <c r="U60" s="479">
        <v>0</v>
      </c>
      <c r="V60" s="483">
        <v>0</v>
      </c>
      <c r="W60" s="481">
        <v>1.2</v>
      </c>
      <c r="X60" s="481">
        <v>0</v>
      </c>
      <c r="Y60" s="482" t="s">
        <v>678</v>
      </c>
      <c r="Z60" s="505" t="s">
        <v>678</v>
      </c>
      <c r="AA60" s="505" t="s">
        <v>678</v>
      </c>
      <c r="AB60" s="522">
        <v>1.7999999999999998</v>
      </c>
      <c r="AC60" s="522">
        <v>0</v>
      </c>
      <c r="AD60" s="522">
        <v>0</v>
      </c>
      <c r="AE60" s="522">
        <v>5.1128763613068537</v>
      </c>
      <c r="AF60" s="522">
        <v>0</v>
      </c>
      <c r="AG60" s="522">
        <v>0</v>
      </c>
      <c r="AH60" s="522">
        <v>5.1128763613068537</v>
      </c>
      <c r="AI60" s="522">
        <f t="shared" si="7"/>
        <v>1.7998519082350959</v>
      </c>
      <c r="AJ60" s="522">
        <f t="shared" si="8"/>
        <v>0</v>
      </c>
      <c r="AK60" s="522">
        <f t="shared" si="9"/>
        <v>0</v>
      </c>
      <c r="AL60" s="522">
        <f t="shared" si="10"/>
        <v>5.1124276806503293</v>
      </c>
      <c r="AM60" s="522">
        <f t="shared" si="11"/>
        <v>0</v>
      </c>
      <c r="AN60" s="522">
        <f t="shared" si="12"/>
        <v>0</v>
      </c>
      <c r="AO60" s="522">
        <f t="shared" si="6"/>
        <v>5.1124276806503293</v>
      </c>
      <c r="AP60" s="479"/>
    </row>
    <row r="61" spans="1:42" x14ac:dyDescent="0.45">
      <c r="A61" s="477">
        <v>59</v>
      </c>
      <c r="B61" s="492">
        <v>12</v>
      </c>
      <c r="C61" s="486" t="s">
        <v>697</v>
      </c>
      <c r="D61" s="479" t="s">
        <v>713</v>
      </c>
      <c r="E61" s="481">
        <v>4.5</v>
      </c>
      <c r="F61" s="481">
        <v>1</v>
      </c>
      <c r="G61" s="481">
        <f t="shared" si="15"/>
        <v>1.4771793448084398</v>
      </c>
      <c r="H61" s="481">
        <v>0</v>
      </c>
      <c r="I61" s="481">
        <v>0</v>
      </c>
      <c r="J61" s="481">
        <v>0</v>
      </c>
      <c r="K61" s="481">
        <v>0</v>
      </c>
      <c r="L61" s="481">
        <v>0</v>
      </c>
      <c r="M61" s="481">
        <v>0</v>
      </c>
      <c r="N61" s="479">
        <v>1.45</v>
      </c>
      <c r="O61" s="479">
        <v>1</v>
      </c>
      <c r="P61" s="479">
        <v>0.6</v>
      </c>
      <c r="Q61" s="479">
        <v>0</v>
      </c>
      <c r="R61" s="479">
        <v>0</v>
      </c>
      <c r="S61" s="479">
        <v>0</v>
      </c>
      <c r="T61" s="479">
        <v>0</v>
      </c>
      <c r="U61" s="479">
        <v>0</v>
      </c>
      <c r="V61" s="483">
        <v>0</v>
      </c>
      <c r="W61" s="481">
        <v>1.2</v>
      </c>
      <c r="X61" s="481">
        <v>0</v>
      </c>
      <c r="Y61" s="482" t="s">
        <v>678</v>
      </c>
      <c r="Z61" s="505" t="s">
        <v>678</v>
      </c>
      <c r="AA61" s="505" t="s">
        <v>678</v>
      </c>
      <c r="AB61" s="522">
        <v>2.0499999999999998</v>
      </c>
      <c r="AC61" s="522">
        <v>0</v>
      </c>
      <c r="AD61" s="522">
        <v>0</v>
      </c>
      <c r="AE61" s="522">
        <v>5.97717934480844</v>
      </c>
      <c r="AF61" s="522">
        <v>0</v>
      </c>
      <c r="AG61" s="522">
        <v>0</v>
      </c>
      <c r="AH61" s="522">
        <v>5.97717934480844</v>
      </c>
      <c r="AI61" s="522">
        <f t="shared" si="7"/>
        <v>2.0499341701018445</v>
      </c>
      <c r="AJ61" s="522">
        <f t="shared" si="8"/>
        <v>0</v>
      </c>
      <c r="AK61" s="522">
        <f t="shared" si="9"/>
        <v>0</v>
      </c>
      <c r="AL61" s="522">
        <f t="shared" si="10"/>
        <v>5.9769750451245089</v>
      </c>
      <c r="AM61" s="522">
        <f t="shared" si="11"/>
        <v>0</v>
      </c>
      <c r="AN61" s="522">
        <f t="shared" si="12"/>
        <v>0</v>
      </c>
      <c r="AO61" s="522">
        <f t="shared" si="6"/>
        <v>5.9769750451245089</v>
      </c>
    </row>
    <row r="62" spans="1:42" x14ac:dyDescent="0.45">
      <c r="A62" s="477">
        <v>60</v>
      </c>
      <c r="B62" s="492">
        <v>12</v>
      </c>
      <c r="C62" s="486" t="s">
        <v>697</v>
      </c>
      <c r="D62" s="486" t="s">
        <v>717</v>
      </c>
      <c r="E62" s="481">
        <v>3</v>
      </c>
      <c r="F62" s="481">
        <v>1</v>
      </c>
      <c r="G62" s="481">
        <f t="shared" si="15"/>
        <v>1.4771793448084398</v>
      </c>
      <c r="H62" s="481">
        <v>0</v>
      </c>
      <c r="I62" s="481">
        <v>0</v>
      </c>
      <c r="J62" s="481">
        <v>0</v>
      </c>
      <c r="K62" s="481">
        <v>0</v>
      </c>
      <c r="L62" s="481">
        <v>0</v>
      </c>
      <c r="M62" s="481">
        <v>0</v>
      </c>
      <c r="N62" s="479">
        <v>1.02</v>
      </c>
      <c r="O62" s="479">
        <v>1</v>
      </c>
      <c r="P62" s="479">
        <v>0.6</v>
      </c>
      <c r="Q62" s="479">
        <v>0</v>
      </c>
      <c r="R62" s="479">
        <v>0</v>
      </c>
      <c r="S62" s="479">
        <v>0</v>
      </c>
      <c r="T62" s="479">
        <v>0</v>
      </c>
      <c r="U62" s="479">
        <v>0</v>
      </c>
      <c r="V62" s="483">
        <v>0</v>
      </c>
      <c r="W62" s="481">
        <v>1.2</v>
      </c>
      <c r="X62" s="481">
        <v>0</v>
      </c>
      <c r="Y62" s="482" t="s">
        <v>678</v>
      </c>
      <c r="Z62" s="505" t="s">
        <v>678</v>
      </c>
      <c r="AA62" s="505" t="s">
        <v>678</v>
      </c>
      <c r="AB62" s="522">
        <v>1.62</v>
      </c>
      <c r="AC62" s="522">
        <v>0</v>
      </c>
      <c r="AD62" s="522">
        <v>0</v>
      </c>
      <c r="AE62" s="522">
        <v>4.47717934480844</v>
      </c>
      <c r="AF62" s="522">
        <v>0</v>
      </c>
      <c r="AG62" s="522">
        <v>0</v>
      </c>
      <c r="AH62" s="522">
        <v>4.47717934480844</v>
      </c>
      <c r="AI62" s="522">
        <f t="shared" si="7"/>
        <v>1.6199536920716424</v>
      </c>
      <c r="AJ62" s="522">
        <f t="shared" si="8"/>
        <v>0</v>
      </c>
      <c r="AK62" s="522">
        <f t="shared" si="9"/>
        <v>0</v>
      </c>
      <c r="AL62" s="522">
        <f t="shared" si="10"/>
        <v>4.4770431450191523</v>
      </c>
      <c r="AM62" s="522">
        <f t="shared" si="11"/>
        <v>0</v>
      </c>
      <c r="AN62" s="522">
        <f t="shared" si="12"/>
        <v>0</v>
      </c>
      <c r="AO62" s="522">
        <f t="shared" si="6"/>
        <v>4.4770431450191523</v>
      </c>
    </row>
    <row r="63" spans="1:42" x14ac:dyDescent="0.45">
      <c r="A63" s="477">
        <v>61</v>
      </c>
      <c r="B63" s="492">
        <v>12</v>
      </c>
      <c r="C63" s="486" t="s">
        <v>697</v>
      </c>
      <c r="D63" s="479" t="s">
        <v>714</v>
      </c>
      <c r="E63" s="481">
        <v>1.5</v>
      </c>
      <c r="F63" s="481">
        <v>1</v>
      </c>
      <c r="G63" s="481">
        <f t="shared" si="15"/>
        <v>1.4771793448084398</v>
      </c>
      <c r="H63" s="481">
        <v>0</v>
      </c>
      <c r="I63" s="481">
        <v>0</v>
      </c>
      <c r="J63" s="481">
        <v>0</v>
      </c>
      <c r="K63" s="481">
        <v>0</v>
      </c>
      <c r="L63" s="481">
        <v>0</v>
      </c>
      <c r="M63" s="481">
        <v>0</v>
      </c>
      <c r="N63" s="479">
        <v>0.54</v>
      </c>
      <c r="O63" s="479">
        <v>1</v>
      </c>
      <c r="P63" s="479">
        <v>0.6</v>
      </c>
      <c r="Q63" s="479">
        <v>0</v>
      </c>
      <c r="R63" s="479">
        <v>0</v>
      </c>
      <c r="S63" s="479">
        <v>0</v>
      </c>
      <c r="T63" s="479">
        <v>0</v>
      </c>
      <c r="U63" s="479">
        <v>0</v>
      </c>
      <c r="V63" s="483">
        <v>0</v>
      </c>
      <c r="W63" s="481">
        <v>1.2</v>
      </c>
      <c r="X63" s="481">
        <v>0</v>
      </c>
      <c r="Y63" s="482" t="s">
        <v>678</v>
      </c>
      <c r="Z63" s="505" t="s">
        <v>678</v>
      </c>
      <c r="AA63" s="505" t="s">
        <v>678</v>
      </c>
      <c r="AB63" s="523">
        <v>1.1400000000000001</v>
      </c>
      <c r="AC63" s="523">
        <v>0</v>
      </c>
      <c r="AD63" s="523">
        <v>0</v>
      </c>
      <c r="AE63" s="522">
        <v>2.97717934480844</v>
      </c>
      <c r="AF63" s="522">
        <v>0</v>
      </c>
      <c r="AG63" s="522">
        <v>0</v>
      </c>
      <c r="AH63" s="522">
        <v>2.97717934480844</v>
      </c>
      <c r="AI63" s="523">
        <f t="shared" si="7"/>
        <v>1.1399754840379281</v>
      </c>
      <c r="AJ63" s="523">
        <f t="shared" si="8"/>
        <v>0</v>
      </c>
      <c r="AK63" s="523">
        <f t="shared" si="9"/>
        <v>0</v>
      </c>
      <c r="AL63" s="522">
        <f t="shared" si="10"/>
        <v>2.9771112449137958</v>
      </c>
      <c r="AM63" s="522">
        <f t="shared" si="11"/>
        <v>0</v>
      </c>
      <c r="AN63" s="522">
        <f t="shared" si="12"/>
        <v>0</v>
      </c>
      <c r="AO63" s="522">
        <f t="shared" si="6"/>
        <v>2.9771112449137958</v>
      </c>
    </row>
    <row r="64" spans="1:42" s="497" customFormat="1" x14ac:dyDescent="0.45">
      <c r="A64" s="477">
        <v>62</v>
      </c>
      <c r="B64" s="492">
        <v>12</v>
      </c>
      <c r="C64" s="486" t="s">
        <v>697</v>
      </c>
      <c r="D64" s="479" t="s">
        <v>716</v>
      </c>
      <c r="E64" s="481">
        <v>1.5</v>
      </c>
      <c r="F64" s="481">
        <v>1</v>
      </c>
      <c r="G64" s="481">
        <f t="shared" si="15"/>
        <v>0.49555082490686542</v>
      </c>
      <c r="H64" s="481">
        <v>0</v>
      </c>
      <c r="I64" s="481">
        <v>0</v>
      </c>
      <c r="J64" s="481">
        <v>0</v>
      </c>
      <c r="K64" s="481">
        <v>0</v>
      </c>
      <c r="L64" s="481">
        <v>0</v>
      </c>
      <c r="M64" s="481">
        <v>0</v>
      </c>
      <c r="N64" s="479">
        <v>0.59</v>
      </c>
      <c r="O64" s="479">
        <v>1</v>
      </c>
      <c r="P64" s="479">
        <v>0.21</v>
      </c>
      <c r="Q64" s="479">
        <v>0</v>
      </c>
      <c r="R64" s="479">
        <v>0</v>
      </c>
      <c r="S64" s="479">
        <v>0</v>
      </c>
      <c r="T64" s="479">
        <v>0</v>
      </c>
      <c r="U64" s="479">
        <v>0</v>
      </c>
      <c r="V64" s="483">
        <v>0</v>
      </c>
      <c r="W64" s="481">
        <v>1.2</v>
      </c>
      <c r="X64" s="481">
        <v>0</v>
      </c>
      <c r="Y64" s="482" t="s">
        <v>678</v>
      </c>
      <c r="Z64" s="505" t="s">
        <v>678</v>
      </c>
      <c r="AA64" s="505" t="s">
        <v>678</v>
      </c>
      <c r="AB64" s="523">
        <v>0.79999999999999993</v>
      </c>
      <c r="AC64" s="523">
        <v>0</v>
      </c>
      <c r="AD64" s="523">
        <v>0</v>
      </c>
      <c r="AE64" s="522">
        <v>1.9955508249068654</v>
      </c>
      <c r="AF64" s="522">
        <v>0</v>
      </c>
      <c r="AG64" s="522">
        <v>0</v>
      </c>
      <c r="AH64" s="522">
        <v>1.9955508249068654</v>
      </c>
      <c r="AI64" s="523">
        <f t="shared" si="7"/>
        <v>0.79997321404144006</v>
      </c>
      <c r="AJ64" s="523">
        <f t="shared" si="8"/>
        <v>0</v>
      </c>
      <c r="AK64" s="523">
        <f t="shared" si="9"/>
        <v>0</v>
      </c>
      <c r="AL64" s="522">
        <f t="shared" si="10"/>
        <v>1.9954827250122216</v>
      </c>
      <c r="AM64" s="522">
        <f t="shared" si="11"/>
        <v>0</v>
      </c>
      <c r="AN64" s="522">
        <f t="shared" si="12"/>
        <v>0</v>
      </c>
      <c r="AO64" s="522">
        <f t="shared" si="6"/>
        <v>1.9954827250122216</v>
      </c>
      <c r="AP64" s="484"/>
    </row>
    <row r="65" spans="1:42" s="497" customFormat="1" x14ac:dyDescent="0.45">
      <c r="A65" s="477">
        <v>63</v>
      </c>
      <c r="B65" s="492">
        <v>12</v>
      </c>
      <c r="C65" s="486" t="s">
        <v>697</v>
      </c>
      <c r="D65" s="479" t="s">
        <v>715</v>
      </c>
      <c r="E65" s="481">
        <v>1</v>
      </c>
      <c r="F65" s="481">
        <v>1</v>
      </c>
      <c r="G65" s="481">
        <f t="shared" si="15"/>
        <v>0.49555082490686542</v>
      </c>
      <c r="H65" s="481">
        <v>0</v>
      </c>
      <c r="I65" s="481">
        <v>0</v>
      </c>
      <c r="J65" s="481">
        <v>0</v>
      </c>
      <c r="K65" s="481">
        <v>0</v>
      </c>
      <c r="L65" s="481">
        <v>0</v>
      </c>
      <c r="M65" s="481">
        <v>0</v>
      </c>
      <c r="N65" s="479">
        <v>0.4</v>
      </c>
      <c r="O65" s="479">
        <v>1</v>
      </c>
      <c r="P65" s="479">
        <v>0.21</v>
      </c>
      <c r="Q65" s="479">
        <v>0</v>
      </c>
      <c r="R65" s="479">
        <v>0</v>
      </c>
      <c r="S65" s="479">
        <v>0</v>
      </c>
      <c r="T65" s="479">
        <v>0</v>
      </c>
      <c r="U65" s="479">
        <v>0</v>
      </c>
      <c r="V65" s="483">
        <v>0</v>
      </c>
      <c r="W65" s="481">
        <v>1.2</v>
      </c>
      <c r="X65" s="481">
        <v>0</v>
      </c>
      <c r="Y65" s="482" t="s">
        <v>678</v>
      </c>
      <c r="Z65" s="505" t="s">
        <v>678</v>
      </c>
      <c r="AA65" s="505" t="s">
        <v>678</v>
      </c>
      <c r="AB65" s="522">
        <v>0.61</v>
      </c>
      <c r="AC65" s="522">
        <v>0</v>
      </c>
      <c r="AD65" s="522">
        <v>0</v>
      </c>
      <c r="AE65" s="522">
        <v>1.4955508249068654</v>
      </c>
      <c r="AF65" s="522">
        <v>0</v>
      </c>
      <c r="AG65" s="522">
        <v>0</v>
      </c>
      <c r="AH65" s="522">
        <v>1.4955508249068654</v>
      </c>
      <c r="AI65" s="522">
        <f t="shared" si="7"/>
        <v>0.60998184002809497</v>
      </c>
      <c r="AJ65" s="522">
        <f t="shared" si="8"/>
        <v>0</v>
      </c>
      <c r="AK65" s="522">
        <f t="shared" si="9"/>
        <v>0</v>
      </c>
      <c r="AL65" s="522">
        <f t="shared" si="10"/>
        <v>1.4955054249771029</v>
      </c>
      <c r="AM65" s="522">
        <f t="shared" si="11"/>
        <v>0</v>
      </c>
      <c r="AN65" s="522">
        <f t="shared" si="12"/>
        <v>0</v>
      </c>
      <c r="AO65" s="522">
        <f t="shared" si="6"/>
        <v>1.4955054249771029</v>
      </c>
      <c r="AP65" s="484"/>
    </row>
    <row r="66" spans="1:42" x14ac:dyDescent="0.45">
      <c r="A66" s="477">
        <v>64</v>
      </c>
      <c r="B66" s="492">
        <v>13</v>
      </c>
      <c r="C66" s="486" t="s">
        <v>699</v>
      </c>
      <c r="D66" s="486" t="s">
        <v>408</v>
      </c>
      <c r="E66" s="481">
        <f>((-22.17*(N66+P66))/(-9.605+(N66+P66))-G66)</f>
        <v>2.6341264738599479</v>
      </c>
      <c r="F66" s="481">
        <v>0.8</v>
      </c>
      <c r="G66" s="481">
        <f t="shared" si="15"/>
        <v>0.23324566017885323</v>
      </c>
      <c r="H66" s="481">
        <v>0</v>
      </c>
      <c r="I66" s="481">
        <v>0</v>
      </c>
      <c r="J66" s="481">
        <v>0</v>
      </c>
      <c r="K66" s="481">
        <v>0</v>
      </c>
      <c r="L66" s="481">
        <v>0</v>
      </c>
      <c r="M66" s="481">
        <v>0</v>
      </c>
      <c r="N66" s="479">
        <v>1</v>
      </c>
      <c r="O66" s="479">
        <v>0.8</v>
      </c>
      <c r="P66" s="479">
        <v>0.1</v>
      </c>
      <c r="Q66" s="479">
        <v>0</v>
      </c>
      <c r="R66" s="479">
        <v>0</v>
      </c>
      <c r="S66" s="479">
        <v>0</v>
      </c>
      <c r="T66" s="479">
        <v>0</v>
      </c>
      <c r="U66" s="479">
        <v>0</v>
      </c>
      <c r="V66" s="483">
        <v>0</v>
      </c>
      <c r="W66" s="481">
        <v>1.5</v>
      </c>
      <c r="X66" s="481">
        <v>5</v>
      </c>
      <c r="Y66" s="482">
        <v>10</v>
      </c>
      <c r="Z66" s="505" t="s">
        <v>551</v>
      </c>
      <c r="AA66" s="505" t="s">
        <v>628</v>
      </c>
      <c r="AB66" s="522">
        <v>1.1000000000000001</v>
      </c>
      <c r="AC66" s="522">
        <v>0</v>
      </c>
      <c r="AD66" s="522">
        <v>0</v>
      </c>
      <c r="AE66" s="522">
        <v>2.867372134038801</v>
      </c>
      <c r="AF66" s="522">
        <v>0</v>
      </c>
      <c r="AG66" s="522">
        <v>0</v>
      </c>
      <c r="AH66" s="522">
        <v>2.867372134038801</v>
      </c>
      <c r="AI66" s="522">
        <f t="shared" si="7"/>
        <v>1.0996645373720975</v>
      </c>
      <c r="AJ66" s="522">
        <f t="shared" si="8"/>
        <v>0</v>
      </c>
      <c r="AK66" s="522">
        <f t="shared" si="9"/>
        <v>0</v>
      </c>
      <c r="AL66" s="522">
        <f t="shared" si="10"/>
        <v>2.8664884830496522</v>
      </c>
      <c r="AM66" s="522">
        <f t="shared" si="11"/>
        <v>0</v>
      </c>
      <c r="AN66" s="522">
        <f t="shared" si="12"/>
        <v>0</v>
      </c>
      <c r="AO66" s="522">
        <f t="shared" si="6"/>
        <v>2.8664884830496522</v>
      </c>
    </row>
    <row r="67" spans="1:42" x14ac:dyDescent="0.45">
      <c r="A67" s="477">
        <v>65</v>
      </c>
      <c r="B67" s="492">
        <v>13</v>
      </c>
      <c r="C67" s="498" t="s">
        <v>699</v>
      </c>
      <c r="D67" s="498" t="s">
        <v>700</v>
      </c>
      <c r="E67" s="481">
        <f>((-22.17*(N67+P67))/(-9.605+(N67+P67))-G67)</f>
        <v>5.6421428128900146</v>
      </c>
      <c r="F67" s="481">
        <v>0.25</v>
      </c>
      <c r="G67" s="481">
        <f t="shared" si="15"/>
        <v>1.7427288040426725</v>
      </c>
      <c r="H67" s="481">
        <f>11.49/(1+1107.8*EXP(-1.78*(Q67+S67)))-J67</f>
        <v>0.76321718326003751</v>
      </c>
      <c r="I67" s="481">
        <v>0.2</v>
      </c>
      <c r="J67" s="481">
        <f>11.49/(1+1107.8*EXP(-1.78*S67))</f>
        <v>6.1176460213350291E-2</v>
      </c>
      <c r="K67" s="481">
        <f>7.431/(1+937.8*EXP(-1.905*(T67+V67)))-M67</f>
        <v>2.3580689885784101</v>
      </c>
      <c r="L67" s="481">
        <v>0.2</v>
      </c>
      <c r="M67" s="481">
        <f>7.431/(1+937.8*EXP(-1.905*V67))</f>
        <v>2.9944366663954891E-2</v>
      </c>
      <c r="N67" s="499">
        <v>1.7</v>
      </c>
      <c r="O67" s="499">
        <v>0.25</v>
      </c>
      <c r="P67" s="499">
        <v>0.7</v>
      </c>
      <c r="Q67" s="499">
        <v>1.5</v>
      </c>
      <c r="R67" s="499">
        <v>0.2</v>
      </c>
      <c r="S67" s="499">
        <v>1</v>
      </c>
      <c r="T67" s="499">
        <v>2.5</v>
      </c>
      <c r="U67" s="499">
        <v>0.2</v>
      </c>
      <c r="V67" s="499">
        <v>0.7</v>
      </c>
      <c r="W67" s="500">
        <v>1.5</v>
      </c>
      <c r="X67" s="500">
        <v>2.5</v>
      </c>
      <c r="Y67" s="501">
        <v>20</v>
      </c>
      <c r="Z67" s="508" t="s">
        <v>254</v>
      </c>
      <c r="AA67" s="508" t="s">
        <v>628</v>
      </c>
      <c r="AB67" s="522">
        <v>2.3999936646896076</v>
      </c>
      <c r="AC67" s="522">
        <v>2.4999319001053562</v>
      </c>
      <c r="AD67" s="522">
        <v>3.1998865001755936</v>
      </c>
      <c r="AE67" s="522">
        <v>7.3848505906232766</v>
      </c>
      <c r="AF67" s="522">
        <v>0.82435899346687436</v>
      </c>
      <c r="AG67" s="522">
        <v>2.3879062990759081</v>
      </c>
      <c r="AH67" s="522">
        <v>10.59711588316606</v>
      </c>
      <c r="AI67" s="522">
        <f t="shared" ref="AI67:AI70" si="16">N67*(1-EXP(-O67*$AP$2))+P67</f>
        <v>2.2604555023393722</v>
      </c>
      <c r="AJ67" s="522">
        <f t="shared" ref="AJ67:AJ70" si="17">Q67*(1-EXP(-R67*$AP$2))+S67</f>
        <v>2.296997075145081</v>
      </c>
      <c r="AK67" s="522">
        <f t="shared" ref="AK67:AK70" si="18">T67*(1-EXP(-U67*$AP$2))+V67</f>
        <v>2.8616617919084684</v>
      </c>
      <c r="AL67" s="522">
        <f t="shared" ref="AL67:AL70" si="19">E67*(1-EXP(-F67*$AP$2))+G67</f>
        <v>6.9217363319007692</v>
      </c>
      <c r="AM67" s="522">
        <f t="shared" ref="AM67:AM70" si="20">H67*(1-EXP(-I67*$AP$2))+J67</f>
        <v>0.72110342980584097</v>
      </c>
      <c r="AN67" s="522">
        <f t="shared" ref="AN67:AN70" si="21">K67*(1-EXP(-L67*$AP$2))+M67</f>
        <v>2.0688834207816327</v>
      </c>
      <c r="AO67" s="522">
        <f t="shared" si="6"/>
        <v>9.7117231824882424</v>
      </c>
      <c r="AP67" s="491"/>
    </row>
    <row r="68" spans="1:42" x14ac:dyDescent="0.45">
      <c r="A68" s="477">
        <v>66</v>
      </c>
      <c r="B68" s="492">
        <v>13</v>
      </c>
      <c r="C68" s="502" t="s">
        <v>699</v>
      </c>
      <c r="D68" s="502" t="s">
        <v>701</v>
      </c>
      <c r="E68" s="481">
        <v>2</v>
      </c>
      <c r="F68" s="481">
        <v>1</v>
      </c>
      <c r="G68" s="481">
        <v>3</v>
      </c>
      <c r="H68" s="481">
        <v>0</v>
      </c>
      <c r="I68" s="481">
        <v>0</v>
      </c>
      <c r="J68" s="481">
        <v>0</v>
      </c>
      <c r="K68" s="481">
        <v>0</v>
      </c>
      <c r="L68" s="481">
        <v>0</v>
      </c>
      <c r="M68" s="481">
        <v>0</v>
      </c>
      <c r="N68" s="491">
        <v>0.63</v>
      </c>
      <c r="O68" s="491">
        <v>1</v>
      </c>
      <c r="P68" s="491">
        <v>1.1399999999999999</v>
      </c>
      <c r="Q68" s="491">
        <v>0</v>
      </c>
      <c r="R68" s="491">
        <v>0</v>
      </c>
      <c r="S68" s="491">
        <v>0</v>
      </c>
      <c r="T68" s="491">
        <v>0</v>
      </c>
      <c r="U68" s="491">
        <v>0</v>
      </c>
      <c r="V68" s="496">
        <v>0</v>
      </c>
      <c r="W68" s="500">
        <v>1.2</v>
      </c>
      <c r="X68" s="500">
        <v>0</v>
      </c>
      <c r="Y68" s="482" t="s">
        <v>678</v>
      </c>
      <c r="Z68" s="505" t="s">
        <v>678</v>
      </c>
      <c r="AA68" s="505" t="s">
        <v>678</v>
      </c>
      <c r="AB68" s="522">
        <v>1.77</v>
      </c>
      <c r="AC68" s="522">
        <v>0</v>
      </c>
      <c r="AD68" s="522">
        <v>0</v>
      </c>
      <c r="AE68" s="522">
        <v>5</v>
      </c>
      <c r="AF68" s="522">
        <v>0</v>
      </c>
      <c r="AG68" s="522">
        <v>0</v>
      </c>
      <c r="AH68" s="522">
        <v>5</v>
      </c>
      <c r="AI68" s="522">
        <f t="shared" si="16"/>
        <v>1.7699713980442495</v>
      </c>
      <c r="AJ68" s="522">
        <f t="shared" si="17"/>
        <v>0</v>
      </c>
      <c r="AK68" s="522">
        <f t="shared" si="18"/>
        <v>0</v>
      </c>
      <c r="AL68" s="522">
        <f t="shared" si="19"/>
        <v>4.9999092001404755</v>
      </c>
      <c r="AM68" s="522">
        <f t="shared" si="20"/>
        <v>0</v>
      </c>
      <c r="AN68" s="522">
        <f t="shared" si="21"/>
        <v>0</v>
      </c>
      <c r="AO68" s="522">
        <f t="shared" ref="AO68:AO70" si="22">SUM(AL68:AN68)</f>
        <v>4.9999092001404755</v>
      </c>
      <c r="AP68" s="491"/>
    </row>
    <row r="69" spans="1:42" x14ac:dyDescent="0.45">
      <c r="A69" s="477">
        <v>67</v>
      </c>
      <c r="B69" s="492">
        <v>14</v>
      </c>
      <c r="C69" s="486" t="s">
        <v>410</v>
      </c>
      <c r="D69" s="486" t="s">
        <v>702</v>
      </c>
      <c r="E69" s="481">
        <f>((-22.17*(N69+P69))/(-9.605+(N69+P69))-G69)</f>
        <v>14.078859063932351</v>
      </c>
      <c r="F69" s="481">
        <v>0.6</v>
      </c>
      <c r="G69" s="481">
        <f>(-22.17*P69)/(-9.605+P69)</f>
        <v>1.7427288040426725</v>
      </c>
      <c r="H69" s="481">
        <f>11.49/(1+1107.8*EXP(-1.78*(Q69+S69)))-J69</f>
        <v>1.672249682900139</v>
      </c>
      <c r="I69" s="481">
        <v>0.2</v>
      </c>
      <c r="J69" s="481">
        <f>11.49/(1+1107.8*EXP(-1.78*S69))</f>
        <v>0.14784293072776894</v>
      </c>
      <c r="K69" s="481">
        <f>7.431/(1+937.8*EXP(-1.905*(T69+V69)))-M69</f>
        <v>0.33341705625829721</v>
      </c>
      <c r="L69" s="481">
        <v>0.34</v>
      </c>
      <c r="M69" s="481">
        <f>7.431/(1+937.8*EXP(-1.905*V69))</f>
        <v>7.9154239454622931E-3</v>
      </c>
      <c r="N69" s="479">
        <v>3.3</v>
      </c>
      <c r="O69" s="479">
        <v>0.6</v>
      </c>
      <c r="P69" s="479">
        <v>0.7</v>
      </c>
      <c r="Q69" s="479">
        <v>1.5</v>
      </c>
      <c r="R69" s="479">
        <v>0.2</v>
      </c>
      <c r="S69" s="479">
        <v>1.5</v>
      </c>
      <c r="T69" s="479">
        <v>2</v>
      </c>
      <c r="U69" s="479">
        <v>0.34</v>
      </c>
      <c r="V69" s="483">
        <v>0</v>
      </c>
      <c r="W69" s="481">
        <v>4.5</v>
      </c>
      <c r="X69" s="481">
        <v>10</v>
      </c>
      <c r="Y69" s="482">
        <v>40</v>
      </c>
      <c r="Z69" s="505" t="s">
        <v>253</v>
      </c>
      <c r="AA69" s="505" t="s">
        <v>628</v>
      </c>
      <c r="AB69" s="522">
        <v>3.9999999999996909</v>
      </c>
      <c r="AC69" s="522">
        <v>2.9999319001053562</v>
      </c>
      <c r="AD69" s="522">
        <v>1.9999999172012457</v>
      </c>
      <c r="AE69" s="522">
        <v>15.821587867973705</v>
      </c>
      <c r="AF69" s="522">
        <v>1.8200166936097588</v>
      </c>
      <c r="AG69" s="522">
        <v>0.34133246640050102</v>
      </c>
      <c r="AH69" s="522">
        <v>17.982937027983965</v>
      </c>
      <c r="AI69" s="522">
        <f t="shared" si="16"/>
        <v>3.9918201178170003</v>
      </c>
      <c r="AJ69" s="522">
        <f t="shared" si="17"/>
        <v>2.796997075145081</v>
      </c>
      <c r="AK69" s="522">
        <f t="shared" si="18"/>
        <v>1.9332534600793478</v>
      </c>
      <c r="AL69" s="522">
        <f t="shared" si="19"/>
        <v>15.786689865425322</v>
      </c>
      <c r="AM69" s="522">
        <f t="shared" si="20"/>
        <v>1.5937782291502818</v>
      </c>
      <c r="AN69" s="522">
        <f t="shared" si="21"/>
        <v>0.33020526277587414</v>
      </c>
      <c r="AO69" s="522">
        <f t="shared" si="22"/>
        <v>17.710673357351478</v>
      </c>
    </row>
    <row r="70" spans="1:42" x14ac:dyDescent="0.45">
      <c r="A70" s="477">
        <v>68</v>
      </c>
      <c r="B70" s="492">
        <v>14</v>
      </c>
      <c r="C70" s="486" t="s">
        <v>410</v>
      </c>
      <c r="D70" s="486" t="s">
        <v>703</v>
      </c>
      <c r="E70" s="481">
        <f>((-22.17*(N70+P70))/(-9.605+(N70+P70))-G70)</f>
        <v>12.148719121444204</v>
      </c>
      <c r="F70" s="481">
        <v>0.6</v>
      </c>
      <c r="G70" s="481">
        <f>(-22.17*P70)/(-9.605+P70)</f>
        <v>1.7427288040426725</v>
      </c>
      <c r="H70" s="481">
        <f>11.49/(1+1107.8*EXP(-1.78*(Q70+S70)))-J70</f>
        <v>5.0813906100796176E-2</v>
      </c>
      <c r="I70" s="481">
        <v>0.5</v>
      </c>
      <c r="J70" s="481">
        <f>11.49/(1+1107.8*EXP(-1.78*S70))</f>
        <v>1.0362554112554113E-2</v>
      </c>
      <c r="K70" s="481">
        <f>7.431/(1+937.8*EXP(-1.905*(T70+V70)))-M70</f>
        <v>5.0817055717400734</v>
      </c>
      <c r="L70" s="481">
        <v>0.45</v>
      </c>
      <c r="M70" s="481">
        <f>7.431/(1+937.8*EXP(-1.905*V70))</f>
        <v>7.9154239454622931E-3</v>
      </c>
      <c r="N70" s="479">
        <v>3</v>
      </c>
      <c r="O70" s="479">
        <v>0.6</v>
      </c>
      <c r="P70" s="479">
        <v>0.7</v>
      </c>
      <c r="Q70" s="479">
        <v>1</v>
      </c>
      <c r="R70" s="479">
        <v>0.5</v>
      </c>
      <c r="S70" s="479">
        <v>0</v>
      </c>
      <c r="T70" s="479">
        <v>4</v>
      </c>
      <c r="U70" s="479">
        <v>0.45</v>
      </c>
      <c r="V70" s="483">
        <v>0</v>
      </c>
      <c r="W70" s="481">
        <v>4</v>
      </c>
      <c r="X70" s="481">
        <v>10</v>
      </c>
      <c r="Y70" s="482">
        <v>45</v>
      </c>
      <c r="Z70" s="505" t="s">
        <v>255</v>
      </c>
      <c r="AA70" s="505" t="s">
        <v>631</v>
      </c>
      <c r="AB70" s="522">
        <v>3.6999999999997195</v>
      </c>
      <c r="AC70" s="522">
        <v>0.99999999998611211</v>
      </c>
      <c r="AD70" s="522">
        <v>3.9999999993232409</v>
      </c>
      <c r="AE70" s="522">
        <v>13.891447925485739</v>
      </c>
      <c r="AF70" s="522">
        <v>6.1176460212644591E-2</v>
      </c>
      <c r="AG70" s="522">
        <v>5.0896209948257631</v>
      </c>
      <c r="AH70" s="522">
        <v>19.042245380524147</v>
      </c>
      <c r="AI70" s="522">
        <f t="shared" si="16"/>
        <v>3.6925637434700009</v>
      </c>
      <c r="AJ70" s="522">
        <f t="shared" si="17"/>
        <v>0.99326205300091452</v>
      </c>
      <c r="AK70" s="522">
        <f t="shared" si="18"/>
        <v>3.9555640138470309</v>
      </c>
      <c r="AL70" s="522">
        <f t="shared" si="19"/>
        <v>13.861334261520888</v>
      </c>
      <c r="AM70" s="522">
        <f t="shared" si="20"/>
        <v>6.0834078807226619E-2</v>
      </c>
      <c r="AN70" s="522">
        <f t="shared" si="21"/>
        <v>5.0331683460807088</v>
      </c>
      <c r="AO70" s="522">
        <f t="shared" si="22"/>
        <v>18.955336686408824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C3"/>
  <sheetViews>
    <sheetView workbookViewId="0">
      <selection activeCell="C2" sqref="C2:C3"/>
    </sheetView>
  </sheetViews>
  <sheetFormatPr defaultRowHeight="12.75" x14ac:dyDescent="0.35"/>
  <cols>
    <col min="1" max="1" width="11.53125" customWidth="1"/>
  </cols>
  <sheetData>
    <row r="1" spans="1:3" x14ac:dyDescent="0.35">
      <c r="A1" t="s">
        <v>439</v>
      </c>
    </row>
    <row r="2" spans="1:3" x14ac:dyDescent="0.35">
      <c r="A2" t="b">
        <v>1</v>
      </c>
      <c r="C2" s="325" t="s">
        <v>602</v>
      </c>
    </row>
    <row r="3" spans="1:3" x14ac:dyDescent="0.35">
      <c r="A3" t="b">
        <v>0</v>
      </c>
      <c r="C3" s="325" t="s">
        <v>598</v>
      </c>
    </row>
  </sheetData>
  <phoneticPr fontId="8"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vt:i4>
      </vt:variant>
    </vt:vector>
  </HeadingPairs>
  <TitlesOfParts>
    <vt:vector size="25" baseType="lpstr">
      <vt:lpstr>Version</vt:lpstr>
      <vt:lpstr>RHcount</vt:lpstr>
      <vt:lpstr>Instructions</vt:lpstr>
      <vt:lpstr>Weather_Site</vt:lpstr>
      <vt:lpstr>Forest(McArthur)</vt:lpstr>
      <vt:lpstr>Forest(VESTA)</vt:lpstr>
      <vt:lpstr>Grass</vt:lpstr>
      <vt:lpstr>Heath</vt:lpstr>
      <vt:lpstr>Buttongrass</vt:lpstr>
      <vt:lpstr>Pine</vt:lpstr>
      <vt:lpstr>RedBook</vt:lpstr>
      <vt:lpstr>WA Mallee</vt:lpstr>
      <vt:lpstr>Mallee-Heath</vt:lpstr>
      <vt:lpstr>Custom</vt:lpstr>
      <vt:lpstr>Suppression</vt:lpstr>
      <vt:lpstr>Slope_Calcs</vt:lpstr>
      <vt:lpstr>RH_DewPt</vt:lpstr>
      <vt:lpstr>Grid_Convert</vt:lpstr>
      <vt:lpstr>Phoenix</vt:lpstr>
      <vt:lpstr>WindFactors</vt:lpstr>
      <vt:lpstr>NSW Fuel Types</vt:lpstr>
      <vt:lpstr>Lists</vt:lpstr>
      <vt:lpstr>true_False</vt:lpstr>
      <vt:lpstr>Use_BOM_DF</vt:lpstr>
      <vt:lpstr>YesNo</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Geoffysicist</cp:lastModifiedBy>
  <dcterms:created xsi:type="dcterms:W3CDTF">2007-07-18T00:20:22Z</dcterms:created>
  <dcterms:modified xsi:type="dcterms:W3CDTF">2021-09-29T01:19:47Z</dcterms:modified>
</cp:coreProperties>
</file>