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ORKSTATION\artevolver2019\src\main\resources\"/>
    </mc:Choice>
  </mc:AlternateContent>
  <bookViews>
    <workbookView xWindow="0" yWindow="0" windowWidth="38400" windowHeight="17730" activeTab="7"/>
  </bookViews>
  <sheets>
    <sheet name="Hoja1" sheetId="1" r:id="rId1"/>
    <sheet name="Hoja2" sheetId="2" r:id="rId2"/>
    <sheet name="Hoja3" sheetId="4" r:id="rId3"/>
    <sheet name="ArtEvolver2019" sheetId="5" r:id="rId4"/>
    <sheet name="Artevolver2019 Opt." sheetId="8" r:id="rId5"/>
    <sheet name="Long Term Experiment #1" sheetId="9" r:id="rId6"/>
    <sheet name="Long Term Experiment #1 Stats" sheetId="6" r:id="rId7"/>
    <sheet name="ArtEvolver2019 Stats #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D5" i="7"/>
  <c r="C5" i="7"/>
  <c r="D4" i="7"/>
  <c r="C4" i="7"/>
  <c r="G4" i="7"/>
  <c r="G3" i="7"/>
  <c r="D3" i="7"/>
  <c r="C3" i="7"/>
  <c r="G2" i="7"/>
  <c r="O49" i="8" l="1"/>
  <c r="Q49" i="8"/>
  <c r="R49" i="8"/>
  <c r="S49" i="8"/>
  <c r="U49" i="8"/>
  <c r="U48" i="8"/>
  <c r="S48" i="8"/>
  <c r="R48" i="8"/>
  <c r="Q48" i="8"/>
  <c r="O48" i="8"/>
  <c r="O47" i="8"/>
  <c r="Q47" i="8"/>
  <c r="R47" i="8"/>
  <c r="S47" i="8"/>
  <c r="U47" i="8"/>
  <c r="O45" i="8"/>
  <c r="Q45" i="8"/>
  <c r="R45" i="8"/>
  <c r="S45" i="8"/>
  <c r="U45" i="8"/>
  <c r="O44" i="8"/>
  <c r="Q44" i="8"/>
  <c r="R44" i="8"/>
  <c r="S44" i="8"/>
  <c r="U44" i="8"/>
  <c r="U2" i="9" l="1"/>
  <c r="S2" i="9"/>
  <c r="R2" i="9"/>
  <c r="Q2" i="9"/>
  <c r="O2" i="9"/>
  <c r="O43" i="8" l="1"/>
  <c r="Q43" i="8"/>
  <c r="R43" i="8"/>
  <c r="S43" i="8"/>
  <c r="U43" i="8"/>
  <c r="U42" i="8"/>
  <c r="S42" i="8"/>
  <c r="R42" i="8"/>
  <c r="Q42" i="8"/>
  <c r="O42" i="8"/>
  <c r="U41" i="8"/>
  <c r="S41" i="8"/>
  <c r="R41" i="8"/>
  <c r="Q41" i="8"/>
  <c r="O41" i="8"/>
  <c r="U40" i="8"/>
  <c r="S40" i="8"/>
  <c r="R40" i="8"/>
  <c r="Q40" i="8"/>
  <c r="O40" i="8"/>
  <c r="U39" i="8"/>
  <c r="S39" i="8"/>
  <c r="R39" i="8"/>
  <c r="Q39" i="8"/>
  <c r="O39" i="8"/>
  <c r="U38" i="8"/>
  <c r="S38" i="8"/>
  <c r="R38" i="8"/>
  <c r="Q38" i="8"/>
  <c r="O38" i="8"/>
  <c r="U37" i="8"/>
  <c r="S37" i="8"/>
  <c r="R37" i="8"/>
  <c r="Q37" i="8"/>
  <c r="O37" i="8"/>
  <c r="O36" i="8"/>
  <c r="Q36" i="8"/>
  <c r="R36" i="8"/>
  <c r="S36" i="8"/>
  <c r="U36" i="8"/>
  <c r="U35" i="8"/>
  <c r="S35" i="8"/>
  <c r="R35" i="8"/>
  <c r="Q35" i="8"/>
  <c r="O35" i="8"/>
  <c r="O34" i="8" l="1"/>
  <c r="R34" i="8"/>
  <c r="S34" i="8"/>
  <c r="U34" i="8"/>
  <c r="Q34" i="8"/>
  <c r="O33" i="8"/>
  <c r="Q33" i="8"/>
  <c r="R33" i="8"/>
  <c r="S33" i="8"/>
  <c r="U33" i="8"/>
  <c r="Q32" i="8"/>
  <c r="U32" i="8"/>
  <c r="S32" i="8"/>
  <c r="R32" i="8"/>
  <c r="O32" i="8"/>
  <c r="U31" i="8"/>
  <c r="S31" i="8"/>
  <c r="R31" i="8"/>
  <c r="O31" i="8"/>
  <c r="U30" i="8"/>
  <c r="S30" i="8"/>
  <c r="R30" i="8"/>
  <c r="O30" i="8"/>
  <c r="U29" i="8"/>
  <c r="S29" i="8"/>
  <c r="R29" i="8"/>
  <c r="O29" i="8"/>
  <c r="U28" i="8"/>
  <c r="S28" i="8"/>
  <c r="R28" i="8"/>
  <c r="O2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27" i="8"/>
  <c r="S27" i="8"/>
  <c r="O27" i="8"/>
  <c r="R27" i="8"/>
  <c r="U26" i="8"/>
  <c r="S26" i="8"/>
  <c r="R26" i="8"/>
  <c r="O26" i="8"/>
  <c r="U25" i="8"/>
  <c r="S25" i="8"/>
  <c r="R25" i="8"/>
  <c r="O25" i="8"/>
  <c r="U24" i="8"/>
  <c r="S24" i="8"/>
  <c r="R24" i="8"/>
  <c r="O24" i="8"/>
  <c r="U23" i="8"/>
  <c r="S23" i="8"/>
  <c r="R23" i="8"/>
  <c r="O23" i="8"/>
  <c r="U22" i="8"/>
  <c r="S22" i="8"/>
  <c r="R22" i="8"/>
  <c r="O22" i="8"/>
  <c r="U21" i="8"/>
  <c r="S21" i="8"/>
  <c r="R21" i="8"/>
  <c r="O21" i="8"/>
  <c r="U20" i="8"/>
  <c r="S20" i="8"/>
  <c r="R20" i="8"/>
  <c r="O20" i="8"/>
  <c r="U19" i="8"/>
  <c r="S19" i="8"/>
  <c r="R19" i="8"/>
  <c r="O19" i="8"/>
  <c r="U18" i="8"/>
  <c r="S18" i="8"/>
  <c r="R18" i="8"/>
  <c r="O18" i="8"/>
  <c r="U17" i="8"/>
  <c r="S17" i="8"/>
  <c r="R17" i="8"/>
  <c r="O17" i="8"/>
  <c r="U16" i="8"/>
  <c r="S16" i="8"/>
  <c r="O16" i="8"/>
  <c r="R16" i="8"/>
  <c r="S15" i="8"/>
  <c r="R15" i="8"/>
  <c r="O15" i="8"/>
  <c r="S14" i="8"/>
  <c r="R14" i="8"/>
  <c r="O14" i="8"/>
  <c r="Z3" i="8"/>
  <c r="Z4" i="8"/>
  <c r="S13" i="8"/>
  <c r="R13" i="8"/>
  <c r="O13" i="8"/>
  <c r="S12" i="8"/>
  <c r="R12" i="8"/>
  <c r="O12" i="8"/>
  <c r="S11" i="8"/>
  <c r="R11" i="8"/>
  <c r="O10" i="8"/>
  <c r="O11" i="8"/>
  <c r="S10" i="8"/>
  <c r="R10" i="8"/>
  <c r="O9" i="8"/>
  <c r="S9" i="8"/>
  <c r="R9" i="8"/>
  <c r="AD4" i="8"/>
  <c r="AD3" i="8"/>
  <c r="S8" i="8"/>
  <c r="R8" i="8"/>
  <c r="O8" i="8"/>
  <c r="S7" i="8"/>
  <c r="R7" i="8"/>
  <c r="O7" i="8"/>
  <c r="S6" i="8"/>
  <c r="R6" i="8"/>
  <c r="O6" i="8"/>
  <c r="S5" i="8"/>
  <c r="R5" i="8"/>
  <c r="O5" i="8"/>
  <c r="S4" i="8"/>
  <c r="R4" i="8"/>
  <c r="O4" i="8"/>
  <c r="S3" i="8"/>
  <c r="R3" i="8"/>
  <c r="O3" i="8"/>
  <c r="S2" i="8"/>
  <c r="R2" i="8"/>
  <c r="O2" i="8"/>
  <c r="H17" i="5" l="1"/>
  <c r="I17" i="5" s="1"/>
  <c r="I16" i="5"/>
  <c r="H16" i="5"/>
  <c r="H15" i="5"/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<sst xmlns="http://schemas.openxmlformats.org/spreadsheetml/2006/main" count="360" uniqueCount="161">
  <si>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</si>
  <si>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</si>
  <si>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</si>
  <si>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</si>
  <si>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</si>
  <si>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</si>
  <si>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</si>
  <si>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</si>
  <si>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</si>
  <si>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</si>
  <si>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</si>
  <si>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</si>
  <si>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</si>
  <si>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</si>
  <si>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</si>
  <si>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</si>
  <si>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</si>
  <si>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</si>
  <si>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</si>
  <si>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</si>
  <si>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</si>
  <si>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</si>
  <si>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</si>
  <si>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</si>
  <si>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</si>
  <si>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</si>
  <si>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</si>
  <si>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</si>
  <si>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</si>
  <si>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</si>
  <si>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</si>
  <si>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</si>
  <si>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</si>
  <si>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</si>
  <si>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</si>
  <si>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</si>
  <si>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</si>
  <si>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</si>
  <si>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</si>
  <si>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</si>
  <si>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</si>
  <si>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</si>
  <si>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</si>
  <si>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</si>
  <si>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</si>
  <si>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</si>
  <si>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</si>
  <si>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</si>
  <si>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</si>
  <si>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</si>
  <si>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</si>
  <si>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</si>
  <si>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</si>
  <si>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</si>
  <si>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</si>
  <si>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</si>
  <si>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</si>
  <si>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</si>
  <si>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</si>
  <si>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</si>
  <si>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</si>
  <si>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</si>
  <si>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</si>
  <si>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</si>
  <si>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</si>
  <si>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</si>
  <si>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</si>
  <si>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</si>
  <si>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</si>
  <si>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</si>
  <si>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</si>
  <si>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</si>
  <si>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</si>
  <si>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</si>
  <si>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</si>
  <si>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</si>
  <si>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</si>
  <si>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</si>
  <si>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</si>
  <si>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</si>
  <si>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</si>
  <si>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</si>
  <si>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</si>
  <si>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</si>
  <si>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</si>
  <si>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</si>
  <si>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</si>
  <si>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</si>
  <si>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</si>
  <si>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</si>
  <si>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</si>
  <si>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</si>
  <si>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</si>
  <si>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</si>
  <si>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</si>
  <si>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</si>
  <si>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</si>
  <si>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</si>
  <si>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</si>
  <si>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</si>
  <si>
    <t>1.3.0</t>
  </si>
  <si>
    <t>Isosceles, 4 Palletes</t>
  </si>
  <si>
    <t>p: 4 - jump: 2 - cross: 2</t>
  </si>
  <si>
    <t>p: 16 - jump: 3 - cross: 3</t>
  </si>
  <si>
    <t>1.4.0</t>
  </si>
  <si>
    <t>Optimizing Phase #1</t>
  </si>
  <si>
    <t>Optimization Phase #1</t>
  </si>
  <si>
    <t>crossover</t>
  </si>
  <si>
    <t>evolve iter</t>
  </si>
  <si>
    <t>close mut</t>
  </si>
  <si>
    <t>rnd mut</t>
  </si>
  <si>
    <t>rnd cross</t>
  </si>
  <si>
    <t>rnd mult mut</t>
  </si>
  <si>
    <t>rnd mult max</t>
  </si>
  <si>
    <t>pop</t>
  </si>
  <si>
    <t>sample</t>
  </si>
  <si>
    <t>000_landscape</t>
  </si>
  <si>
    <t>time</t>
  </si>
  <si>
    <t>350k</t>
  </si>
  <si>
    <t>1m</t>
  </si>
  <si>
    <t>660k</t>
  </si>
  <si>
    <t>150k</t>
  </si>
  <si>
    <t>100k</t>
  </si>
  <si>
    <t>50k</t>
  </si>
  <si>
    <t>10k</t>
  </si>
  <si>
    <t>5k</t>
  </si>
  <si>
    <t>1.5m</t>
  </si>
  <si>
    <t>2.5m</t>
  </si>
  <si>
    <t>5m</t>
  </si>
  <si>
    <t>10m</t>
  </si>
  <si>
    <t>24k target</t>
  </si>
  <si>
    <t>24k</t>
  </si>
  <si>
    <t>Nightly #1</t>
  </si>
  <si>
    <t>Nightly #2</t>
  </si>
  <si>
    <t>1.5.0</t>
  </si>
  <si>
    <t>ceiling</t>
  </si>
  <si>
    <t>rnd  jmp dis</t>
  </si>
  <si>
    <t>g/p</t>
  </si>
  <si>
    <t>% g</t>
  </si>
  <si>
    <t>g/m</t>
  </si>
  <si>
    <t>f/ms</t>
  </si>
  <si>
    <t>good</t>
  </si>
  <si>
    <t>i/m</t>
  </si>
  <si>
    <t>Fixed Crossovers, 100% Crossover, 1 Crossover</t>
  </si>
  <si>
    <t>Fixed Random Jump Distance</t>
  </si>
  <si>
    <t>1.5.1</t>
  </si>
  <si>
    <t>2.0.0</t>
  </si>
  <si>
    <t>111-campito</t>
  </si>
  <si>
    <t>Restore processing from 2x 78% cloned drawings</t>
  </si>
  <si>
    <t>score</t>
  </si>
  <si>
    <t>beta_01</t>
  </si>
  <si>
    <t>full (0,1)</t>
  </si>
  <si>
    <t>1x Scale - 10% CrossOver - 100% Random Close Jump</t>
  </si>
  <si>
    <t>1x Scale - 10% CrossOver (and return) - 100% Random Close Jump</t>
  </si>
  <si>
    <t>i: 20000 - good: 747 - p: 8 - jump: 2 - cross: 1 - best: 0,7390638441986481 - total time: 154,6580047607422 seconds</t>
  </si>
  <si>
    <t>i: 20000 - good: 1412 - p: 8 - jump: 2 - cross: 1 - best: 0,7923355887939221 - total time: 121,45800018310547 seconds</t>
  </si>
  <si>
    <t>threads</t>
  </si>
  <si>
    <t>avg cpu %</t>
  </si>
  <si>
    <t>score per sec</t>
  </si>
  <si>
    <t>good iterations</t>
  </si>
  <si>
    <t>thread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</si>
</sst>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  <numFmt numFmtId="170" formatCode="0.000000000000000"/>
    <numFmt numFmtId="171" formatCode="#,##0.0"/>
    <numFmt numFmtId="172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1" fillId="0" borderId="0" xfId="0" applyFo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1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362074567937112E-2"/>
          <c:y val="4.3785255143878821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#2'!$D$2:$D$1000</c:f>
              <c:numCache>
                <c:formatCode>General</c:formatCode>
                <c:ptCount val="999"/>
                <c:pt idx="0">
                  <c:v>3560</c:v>
                </c:pt>
                <c:pt idx="1">
                  <c:v>7608</c:v>
                </c:pt>
                <c:pt idx="2">
                  <c:v>15306</c:v>
                </c:pt>
                <c:pt idx="3">
                  <c:v>31576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67C-827D-8D806C66A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#2'!$E$2:$E$1000</c:f>
              <c:numCache>
                <c:formatCode>General</c:formatCode>
                <c:ptCount val="999"/>
                <c:pt idx="0">
                  <c:v>365.31100463867102</c:v>
                </c:pt>
                <c:pt idx="1">
                  <c:v>360.00399780273398</c:v>
                </c:pt>
                <c:pt idx="2">
                  <c:v>361.46398925781199</c:v>
                </c:pt>
                <c:pt idx="3">
                  <c:v>361.34100341796801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E6-467C-827D-8D806C66A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#2'!$F$3:$F$1000</c:f>
              <c:numCache>
                <c:formatCode>0.0000</c:formatCode>
                <c:ptCount val="998"/>
                <c:pt idx="0">
                  <c:v>0.781269916640287</c:v>
                </c:pt>
                <c:pt idx="1">
                  <c:v>0.78259557194197704</c:v>
                </c:pt>
                <c:pt idx="2">
                  <c:v>0.78139278376751098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E6-467C-827D-8D806C66A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#2'!$G$2:$G$1000</c:f>
              <c:numCache>
                <c:formatCode>0.00000000</c:formatCode>
                <c:ptCount val="999"/>
                <c:pt idx="0">
                  <c:v>2.128385485460205E-3</c:v>
                </c:pt>
                <c:pt idx="1">
                  <c:v>2.1701701131340988E-3</c:v>
                </c:pt>
                <c:pt idx="2">
                  <c:v>2.1650720270886942E-3</c:v>
                </c:pt>
                <c:pt idx="3">
                  <c:v>2.1624802509989808E-3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E6-467C-827D-8D806C66A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#2'!$H$2:$H$1000</c:f>
              <c:numCache>
                <c:formatCode>General</c:formatCode>
                <c:ptCount val="999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E6-467C-827D-8D806C66A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#2'!$I$2:$I$1000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E6-467C-827D-8D806C66A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#2'!$J$2:$J$1000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E6-467C-827D-8D806C66A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#2'!$K$2:$K$1000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E6-467C-827D-8D806C66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  <c:max val="0.93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0</xdr:row>
      <xdr:rowOff>66675</xdr:rowOff>
    </xdr:from>
    <xdr:to>
      <xdr:col>38</xdr:col>
      <xdr:colOff>104775</xdr:colOff>
      <xdr:row>55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I1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 t="shared" ref="I3:I8" si="1"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 t="shared" si="1"/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 t="shared" si="1"/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 t="shared" si="1"/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 t="shared" si="1"/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 t="shared" si="1"/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2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2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3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4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5">E13/G13</f>
        <v>143.55141659492253</v>
      </c>
      <c r="I13" s="46">
        <f>(H13/$H$9)-1</f>
        <v>0.81067143807839592</v>
      </c>
    </row>
    <row r="14" spans="1:12">
      <c r="A14" s="59" t="s">
        <v>97</v>
      </c>
      <c r="B14" s="13" t="s">
        <v>96</v>
      </c>
      <c r="C14" s="10" t="s">
        <v>99</v>
      </c>
      <c r="D14" s="10">
        <v>16</v>
      </c>
      <c r="E14" s="13"/>
      <c r="F14" s="13"/>
      <c r="G14" s="47"/>
      <c r="H14" s="13"/>
      <c r="I14" s="13"/>
    </row>
    <row r="15" spans="1:12">
      <c r="A15" s="1" t="s">
        <v>100</v>
      </c>
      <c r="B15" s="50" t="s">
        <v>101</v>
      </c>
      <c r="C15" s="1" t="s">
        <v>87</v>
      </c>
      <c r="D15" s="60">
        <v>16</v>
      </c>
      <c r="E15">
        <v>189000</v>
      </c>
      <c r="F15">
        <v>0.78821474072188502</v>
      </c>
      <c r="G15" s="45">
        <v>1496.7929999999999</v>
      </c>
      <c r="H15" s="44">
        <f t="shared" ref="H15:H16" si="6">E15/G15</f>
        <v>126.26996518556675</v>
      </c>
    </row>
    <row r="16" spans="1:12">
      <c r="C16" s="1" t="s">
        <v>87</v>
      </c>
      <c r="D16" s="60">
        <v>32</v>
      </c>
      <c r="E16">
        <v>5165000</v>
      </c>
      <c r="F16">
        <v>0.81007122820279398</v>
      </c>
      <c r="G16" s="45">
        <v>36484.625</v>
      </c>
      <c r="H16" s="44">
        <f t="shared" si="6"/>
        <v>141.56648177143111</v>
      </c>
      <c r="I16" s="46">
        <f>(H16/$H$15)-1</f>
        <v>0.12114137010637926</v>
      </c>
    </row>
    <row r="17" spans="1:9">
      <c r="A17" s="1"/>
      <c r="C17" s="1" t="s">
        <v>102</v>
      </c>
      <c r="D17" s="60">
        <v>64</v>
      </c>
      <c r="E17">
        <v>2665000</v>
      </c>
      <c r="F17">
        <v>0.80863729539809603</v>
      </c>
      <c r="G17" s="45">
        <v>19737.907999999999</v>
      </c>
      <c r="H17" s="44">
        <f t="shared" ref="H17" si="7">E17/G17</f>
        <v>135.01937490031872</v>
      </c>
      <c r="I17" s="46">
        <f>(H17/$H$15)-1</f>
        <v>6.9291297434776578E-2</v>
      </c>
    </row>
    <row r="18" spans="1:9">
      <c r="A18" s="10"/>
      <c r="B18" s="13"/>
      <c r="C18" s="10" t="s">
        <v>103</v>
      </c>
      <c r="D18" s="61">
        <v>8</v>
      </c>
      <c r="E18" s="13"/>
      <c r="F18" s="13"/>
      <c r="G18" s="47"/>
      <c r="H18" s="13"/>
      <c r="I18" s="13"/>
    </row>
    <row r="19" spans="1:9">
      <c r="A19" s="1" t="s">
        <v>104</v>
      </c>
      <c r="B19" t="s">
        <v>105</v>
      </c>
      <c r="G19" s="45"/>
    </row>
    <row r="20" spans="1:9">
      <c r="A20" s="1"/>
      <c r="G20" s="45"/>
    </row>
    <row r="21" spans="1:9">
      <c r="A21" s="1"/>
      <c r="G21" s="45"/>
    </row>
    <row r="22" spans="1:9">
      <c r="A22" s="1"/>
      <c r="G22" s="45"/>
    </row>
    <row r="23" spans="1:9">
      <c r="A23" s="1"/>
      <c r="G23" s="45"/>
    </row>
    <row r="24" spans="1:9">
      <c r="A24" s="1"/>
      <c r="G24" s="45"/>
    </row>
    <row r="25" spans="1:9">
      <c r="A25" s="1"/>
      <c r="G25" s="45"/>
    </row>
    <row r="26" spans="1:9">
      <c r="A26" s="1"/>
      <c r="G26" s="45"/>
    </row>
    <row r="27" spans="1:9">
      <c r="A27" s="1"/>
      <c r="G27" s="45"/>
    </row>
    <row r="28" spans="1:9">
      <c r="A28" s="1"/>
      <c r="G28" s="45"/>
    </row>
    <row r="29" spans="1:9">
      <c r="A29" s="1"/>
      <c r="G29" s="45"/>
    </row>
    <row r="30" spans="1:9">
      <c r="A30" s="1"/>
    </row>
    <row r="31" spans="1:9">
      <c r="A31" s="1"/>
    </row>
    <row r="32" spans="1:9">
      <c r="A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workbookViewId="0">
      <pane ySplit="1" topLeftCell="A11" activePane="bottomLeft" state="frozen"/>
      <selection pane="bottomLeft" activeCell="M49" sqref="M49"/>
    </sheetView>
  </sheetViews>
  <sheetFormatPr defaultRowHeight="15"/>
  <cols>
    <col min="2" max="2" width="59.7109375" bestFit="1" customWidth="1"/>
    <col min="3" max="3" width="14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5703125" customWidth="1"/>
    <col min="12" max="12" width="11.140625" bestFit="1" customWidth="1"/>
    <col min="13" max="13" width="9" bestFit="1" customWidth="1"/>
    <col min="14" max="14" width="10" bestFit="1" customWidth="1"/>
    <col min="15" max="15" width="7.5703125" bestFit="1" customWidth="1"/>
    <col min="16" max="16" width="7" bestFit="1" customWidth="1"/>
    <col min="17" max="17" width="5" bestFit="1" customWidth="1"/>
    <col min="18" max="18" width="7.140625" bestFit="1" customWidth="1"/>
    <col min="19" max="19" width="6.5703125" bestFit="1" customWidth="1"/>
    <col min="20" max="20" width="17.85546875" bestFit="1" customWidth="1"/>
    <col min="21" max="21" width="6.5703125" bestFit="1" customWidth="1"/>
    <col min="23" max="23" width="7" bestFit="1" customWidth="1"/>
    <col min="24" max="24" width="3" bestFit="1" customWidth="1"/>
    <col min="25" max="25" width="4" bestFit="1" customWidth="1"/>
    <col min="26" max="26" width="7.140625" bestFit="1" customWidth="1"/>
    <col min="27" max="27" width="4" bestFit="1" customWidth="1"/>
    <col min="28" max="29" width="5" bestFit="1" customWidth="1"/>
    <col min="30" max="30" width="7.5703125" bestFit="1" customWidth="1"/>
    <col min="31" max="31" width="5" bestFit="1" customWidth="1"/>
    <col min="32" max="32" width="3.7109375" bestFit="1" customWidth="1"/>
    <col min="33" max="34" width="5.28515625" bestFit="1" customWidth="1"/>
    <col min="35" max="35" width="3.7109375" bestFit="1" customWidth="1"/>
    <col min="36" max="36" width="4.7109375" bestFit="1" customWidth="1"/>
  </cols>
  <sheetData>
    <row r="1" spans="1:36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</row>
    <row r="2" spans="1:36">
      <c r="A2" s="1" t="s">
        <v>104</v>
      </c>
      <c r="B2" s="1" t="s">
        <v>106</v>
      </c>
      <c r="C2" s="1" t="s">
        <v>116</v>
      </c>
      <c r="D2" s="1">
        <v>2</v>
      </c>
      <c r="E2" s="1">
        <v>1</v>
      </c>
      <c r="F2" s="1">
        <v>1</v>
      </c>
      <c r="G2" s="1">
        <v>0.1</v>
      </c>
      <c r="H2" s="1">
        <v>0.1</v>
      </c>
      <c r="I2" s="1">
        <v>0.1</v>
      </c>
      <c r="J2" s="1">
        <v>0.1</v>
      </c>
      <c r="K2" s="1">
        <v>2</v>
      </c>
      <c r="L2" s="1">
        <v>8</v>
      </c>
      <c r="M2" s="63">
        <v>2715.451</v>
      </c>
      <c r="N2" s="1">
        <v>350000</v>
      </c>
      <c r="O2" s="6">
        <f t="shared" ref="O2:O42" si="0">N2/(M2/60)</f>
        <v>7733.5219821679711</v>
      </c>
      <c r="P2" s="1">
        <v>21157</v>
      </c>
      <c r="Q2" s="1"/>
      <c r="R2" s="39">
        <f t="shared" ref="R2:R42" si="1">P2/N2</f>
        <v>6.0448571428571428E-2</v>
      </c>
      <c r="S2" s="6">
        <f t="shared" ref="S2:S42" si="2">P2/(M2/60)</f>
        <v>467.48035593350789</v>
      </c>
      <c r="T2" s="62">
        <v>0.69729164416881295</v>
      </c>
      <c r="U2" s="6">
        <f t="shared" ref="U2:U42" si="3">T2/M2*100000</f>
        <v>25.678667896007436</v>
      </c>
      <c r="X2" s="2" t="s">
        <v>125</v>
      </c>
      <c r="Y2" s="2" t="s">
        <v>124</v>
      </c>
      <c r="Z2" s="2" t="s">
        <v>131</v>
      </c>
      <c r="AA2" s="2" t="s">
        <v>123</v>
      </c>
      <c r="AB2" s="2" t="s">
        <v>122</v>
      </c>
      <c r="AC2" s="2" t="s">
        <v>121</v>
      </c>
      <c r="AD2" s="2" t="s">
        <v>118</v>
      </c>
      <c r="AE2" s="2" t="s">
        <v>120</v>
      </c>
      <c r="AF2" s="2" t="s">
        <v>119</v>
      </c>
      <c r="AG2" s="7" t="s">
        <v>126</v>
      </c>
      <c r="AH2" s="7" t="s">
        <v>127</v>
      </c>
      <c r="AI2" s="7" t="s">
        <v>128</v>
      </c>
      <c r="AJ2" s="7" t="s">
        <v>129</v>
      </c>
    </row>
    <row r="3" spans="1:36">
      <c r="C3" s="1" t="s">
        <v>116</v>
      </c>
      <c r="D3" s="1">
        <v>2</v>
      </c>
      <c r="E3" s="1">
        <v>1</v>
      </c>
      <c r="F3" s="1">
        <v>1</v>
      </c>
      <c r="G3" s="1">
        <v>0.2</v>
      </c>
      <c r="H3" s="1">
        <v>0.2</v>
      </c>
      <c r="I3" s="1">
        <v>0.2</v>
      </c>
      <c r="J3" s="1">
        <v>0.2</v>
      </c>
      <c r="K3" s="1">
        <v>2</v>
      </c>
      <c r="L3" s="1">
        <v>8</v>
      </c>
      <c r="M3" s="63">
        <v>2551.183</v>
      </c>
      <c r="N3" s="1">
        <v>352000</v>
      </c>
      <c r="O3" s="6">
        <f t="shared" si="0"/>
        <v>8278.5123607361766</v>
      </c>
      <c r="P3" s="1">
        <v>25965</v>
      </c>
      <c r="Q3" s="1"/>
      <c r="R3" s="39">
        <f t="shared" si="1"/>
        <v>7.3764204545454543E-2</v>
      </c>
      <c r="S3" s="6">
        <f t="shared" si="2"/>
        <v>610.65787910941708</v>
      </c>
      <c r="T3" s="62">
        <v>0.70249172561104101</v>
      </c>
      <c r="U3" s="6">
        <f t="shared" si="3"/>
        <v>27.53592061451652</v>
      </c>
      <c r="W3" s="68" t="s">
        <v>117</v>
      </c>
      <c r="Z3" s="63">
        <f>AVERAGE(M10:M13)</f>
        <v>180.45974999999999</v>
      </c>
      <c r="AB3" s="1"/>
      <c r="AC3" s="1"/>
      <c r="AD3" s="63">
        <f>AVERAGE(M2:M8)</f>
        <v>2634.2201428571429</v>
      </c>
      <c r="AE3" s="1"/>
      <c r="AF3" s="1"/>
    </row>
    <row r="4" spans="1:36">
      <c r="C4" s="1" t="s">
        <v>116</v>
      </c>
      <c r="D4" s="1">
        <v>2</v>
      </c>
      <c r="E4" s="1">
        <v>1</v>
      </c>
      <c r="F4" s="1">
        <v>1</v>
      </c>
      <c r="G4" s="1">
        <v>0.3</v>
      </c>
      <c r="H4" s="1">
        <v>0.3</v>
      </c>
      <c r="I4" s="1">
        <v>0.3</v>
      </c>
      <c r="J4" s="1">
        <v>0.3</v>
      </c>
      <c r="K4" s="1">
        <v>2</v>
      </c>
      <c r="L4" s="1">
        <v>8</v>
      </c>
      <c r="M4" s="63">
        <v>2548.1329999999998</v>
      </c>
      <c r="N4" s="1">
        <v>350000</v>
      </c>
      <c r="O4" s="6">
        <f t="shared" si="0"/>
        <v>8241.3280625461866</v>
      </c>
      <c r="P4" s="1">
        <v>28280</v>
      </c>
      <c r="Q4" s="1"/>
      <c r="R4" s="39">
        <f t="shared" si="1"/>
        <v>8.0799999999999997E-2</v>
      </c>
      <c r="S4" s="6">
        <f t="shared" si="2"/>
        <v>665.89930745373181</v>
      </c>
      <c r="T4" s="62">
        <v>0.70439347716532197</v>
      </c>
      <c r="U4" s="6">
        <f t="shared" si="3"/>
        <v>27.64351300208121</v>
      </c>
      <c r="W4" s="68" t="s">
        <v>70</v>
      </c>
      <c r="Z4" s="39">
        <f>MAX(T10:T13)</f>
        <v>0.67358016852820302</v>
      </c>
      <c r="AD4" s="39">
        <f>MAX(T2:T8)</f>
        <v>0.70593374446552803</v>
      </c>
    </row>
    <row r="5" spans="1:36">
      <c r="C5" s="1" t="s">
        <v>116</v>
      </c>
      <c r="D5" s="1">
        <v>2</v>
      </c>
      <c r="E5" s="1">
        <v>1</v>
      </c>
      <c r="F5" s="1">
        <v>1</v>
      </c>
      <c r="G5" s="1">
        <v>0.4</v>
      </c>
      <c r="H5" s="1">
        <v>0.4</v>
      </c>
      <c r="I5" s="1">
        <v>0.4</v>
      </c>
      <c r="J5" s="1">
        <v>0.4</v>
      </c>
      <c r="K5" s="1">
        <v>2</v>
      </c>
      <c r="L5" s="1">
        <v>8</v>
      </c>
      <c r="M5" s="63">
        <v>2693.1439999999998</v>
      </c>
      <c r="N5" s="1">
        <v>350000</v>
      </c>
      <c r="O5" s="6">
        <f t="shared" si="0"/>
        <v>7797.5778495319983</v>
      </c>
      <c r="P5" s="1">
        <v>28916</v>
      </c>
      <c r="Q5" s="1"/>
      <c r="R5" s="39">
        <f t="shared" si="1"/>
        <v>8.2617142857142861E-2</v>
      </c>
      <c r="S5" s="6">
        <f t="shared" si="2"/>
        <v>644.21360313447781</v>
      </c>
      <c r="T5" s="62">
        <v>0.705421725469626</v>
      </c>
      <c r="U5" s="6">
        <f t="shared" si="3"/>
        <v>26.19324200524094</v>
      </c>
    </row>
    <row r="6" spans="1:36">
      <c r="C6" s="1" t="s">
        <v>116</v>
      </c>
      <c r="D6" s="1">
        <v>2</v>
      </c>
      <c r="E6" s="1">
        <v>1</v>
      </c>
      <c r="F6" s="1">
        <v>1</v>
      </c>
      <c r="G6" s="1">
        <v>0.5</v>
      </c>
      <c r="H6" s="1">
        <v>0.5</v>
      </c>
      <c r="I6" s="1">
        <v>0.5</v>
      </c>
      <c r="J6" s="1">
        <v>0.5</v>
      </c>
      <c r="K6" s="1">
        <v>2</v>
      </c>
      <c r="L6" s="1">
        <v>8</v>
      </c>
      <c r="M6" s="63">
        <v>2587.116</v>
      </c>
      <c r="N6" s="1">
        <v>350000</v>
      </c>
      <c r="O6" s="6">
        <f t="shared" si="0"/>
        <v>8117.1466606058639</v>
      </c>
      <c r="P6" s="1">
        <v>29193</v>
      </c>
      <c r="Q6" s="1"/>
      <c r="R6" s="39">
        <f t="shared" si="1"/>
        <v>8.3408571428571429E-2</v>
      </c>
      <c r="S6" s="6">
        <f t="shared" si="2"/>
        <v>677.03960703733424</v>
      </c>
      <c r="T6" s="62">
        <v>0.70593374446552803</v>
      </c>
      <c r="U6" s="6">
        <f t="shared" si="3"/>
        <v>27.286513030939783</v>
      </c>
    </row>
    <row r="7" spans="1:36">
      <c r="C7" s="1" t="s">
        <v>116</v>
      </c>
      <c r="D7" s="1">
        <v>2</v>
      </c>
      <c r="E7" s="1">
        <v>1</v>
      </c>
      <c r="F7" s="1">
        <v>1</v>
      </c>
      <c r="G7" s="1">
        <v>0.5</v>
      </c>
      <c r="H7" s="1">
        <v>0.5</v>
      </c>
      <c r="I7" s="1">
        <v>0.5</v>
      </c>
      <c r="J7" s="1">
        <v>0.5</v>
      </c>
      <c r="K7" s="1">
        <v>2</v>
      </c>
      <c r="L7" s="1">
        <v>8</v>
      </c>
      <c r="M7" s="63">
        <v>2632.7350000000001</v>
      </c>
      <c r="N7" s="1">
        <v>350000</v>
      </c>
      <c r="O7" s="6">
        <f t="shared" si="0"/>
        <v>7976.4959253399975</v>
      </c>
      <c r="P7" s="1">
        <v>27735</v>
      </c>
      <c r="Q7" s="1"/>
      <c r="R7" s="39">
        <f t="shared" si="1"/>
        <v>7.9242857142857143E-2</v>
      </c>
      <c r="S7" s="6">
        <f t="shared" si="2"/>
        <v>632.08032711229953</v>
      </c>
      <c r="T7" s="62">
        <v>0.70547900661051199</v>
      </c>
      <c r="U7" s="6">
        <f t="shared" si="3"/>
        <v>26.796430579245992</v>
      </c>
    </row>
    <row r="8" spans="1:36">
      <c r="C8" s="1" t="s">
        <v>116</v>
      </c>
      <c r="D8" s="1">
        <v>2</v>
      </c>
      <c r="E8" s="1">
        <v>1</v>
      </c>
      <c r="F8" s="1">
        <v>1</v>
      </c>
      <c r="G8" s="1">
        <v>0.6</v>
      </c>
      <c r="H8" s="1">
        <v>0.6</v>
      </c>
      <c r="I8" s="1">
        <v>0.6</v>
      </c>
      <c r="J8" s="1">
        <v>0.6</v>
      </c>
      <c r="K8" s="1">
        <v>2</v>
      </c>
      <c r="L8" s="1">
        <v>8</v>
      </c>
      <c r="M8" s="63">
        <v>2711.779</v>
      </c>
      <c r="N8" s="1">
        <v>350000</v>
      </c>
      <c r="O8" s="6">
        <f t="shared" si="0"/>
        <v>7743.9938874074915</v>
      </c>
      <c r="P8" s="1">
        <v>25718</v>
      </c>
      <c r="Q8" s="1"/>
      <c r="R8" s="39">
        <f t="shared" si="1"/>
        <v>7.3480000000000004E-2</v>
      </c>
      <c r="S8" s="6">
        <f t="shared" si="2"/>
        <v>569.02867084670243</v>
      </c>
      <c r="T8" s="62">
        <v>0.70507819932326399</v>
      </c>
      <c r="U8" s="6">
        <f t="shared" si="3"/>
        <v>26.000577455731609</v>
      </c>
    </row>
    <row r="9" spans="1:36">
      <c r="A9" s="13"/>
      <c r="B9" s="13"/>
      <c r="C9" s="10" t="s">
        <v>116</v>
      </c>
      <c r="D9" s="10">
        <v>2</v>
      </c>
      <c r="E9" s="10">
        <v>1</v>
      </c>
      <c r="F9" s="10">
        <v>1</v>
      </c>
      <c r="G9" s="10">
        <v>0.5</v>
      </c>
      <c r="H9" s="10">
        <v>0.5</v>
      </c>
      <c r="I9" s="10">
        <v>0.5</v>
      </c>
      <c r="J9" s="10">
        <v>0.5</v>
      </c>
      <c r="K9" s="10">
        <v>8</v>
      </c>
      <c r="L9" s="10">
        <v>8</v>
      </c>
      <c r="M9" s="10">
        <v>2607.4259999999999</v>
      </c>
      <c r="N9" s="10">
        <v>350000</v>
      </c>
      <c r="O9" s="65">
        <f t="shared" si="0"/>
        <v>8053.9198427874853</v>
      </c>
      <c r="P9" s="10">
        <v>28638</v>
      </c>
      <c r="Q9" s="10"/>
      <c r="R9" s="66">
        <f t="shared" si="1"/>
        <v>8.1822857142857142E-2</v>
      </c>
      <c r="S9" s="65">
        <f t="shared" si="2"/>
        <v>658.99473273642286</v>
      </c>
      <c r="T9" s="67">
        <v>0.705922736587422</v>
      </c>
      <c r="U9" s="65">
        <f t="shared" si="3"/>
        <v>27.073548265125147</v>
      </c>
    </row>
    <row r="10" spans="1:36">
      <c r="B10" s="4" t="s">
        <v>130</v>
      </c>
      <c r="C10" s="1" t="s">
        <v>116</v>
      </c>
      <c r="D10" s="1">
        <v>2</v>
      </c>
      <c r="E10" s="1">
        <v>1</v>
      </c>
      <c r="F10" s="1">
        <v>1</v>
      </c>
      <c r="G10" s="1">
        <v>0.5</v>
      </c>
      <c r="H10" s="1">
        <v>0.5</v>
      </c>
      <c r="I10" s="1">
        <v>0.5</v>
      </c>
      <c r="J10" s="1">
        <v>0.5</v>
      </c>
      <c r="K10" s="1">
        <v>2</v>
      </c>
      <c r="L10" s="1">
        <v>8</v>
      </c>
      <c r="M10" s="1">
        <v>188.02</v>
      </c>
      <c r="N10" s="60">
        <v>24000</v>
      </c>
      <c r="O10" s="69">
        <f t="shared" si="0"/>
        <v>7658.7597064142101</v>
      </c>
      <c r="P10" s="1">
        <v>8310</v>
      </c>
      <c r="Q10" s="1"/>
      <c r="R10" s="39">
        <f t="shared" si="1"/>
        <v>0.34625</v>
      </c>
      <c r="S10" s="6">
        <f t="shared" si="2"/>
        <v>2651.8455483459202</v>
      </c>
      <c r="T10" s="62">
        <v>0.67111426723849699</v>
      </c>
      <c r="U10" s="6">
        <f t="shared" si="3"/>
        <v>356.93770196707635</v>
      </c>
    </row>
    <row r="11" spans="1:36">
      <c r="C11" s="1" t="s">
        <v>116</v>
      </c>
      <c r="D11" s="1">
        <v>4</v>
      </c>
      <c r="E11" s="1">
        <v>1</v>
      </c>
      <c r="F11" s="1">
        <v>1</v>
      </c>
      <c r="G11" s="1">
        <v>0.5</v>
      </c>
      <c r="H11" s="1">
        <v>0.5</v>
      </c>
      <c r="I11" s="1">
        <v>0.5</v>
      </c>
      <c r="J11" s="1">
        <v>0.5</v>
      </c>
      <c r="K11" s="1">
        <v>2</v>
      </c>
      <c r="L11" s="1">
        <v>8</v>
      </c>
      <c r="M11" s="70">
        <v>178.97499999999999</v>
      </c>
      <c r="N11" s="60">
        <v>24000</v>
      </c>
      <c r="O11" s="69">
        <f t="shared" si="0"/>
        <v>8045.8164548121249</v>
      </c>
      <c r="P11" s="1">
        <v>8930</v>
      </c>
      <c r="Q11" s="1"/>
      <c r="R11" s="39">
        <f t="shared" si="1"/>
        <v>0.37208333333333332</v>
      </c>
      <c r="S11" s="6">
        <f t="shared" si="2"/>
        <v>2993.7142058946779</v>
      </c>
      <c r="T11" s="62">
        <v>0.66155035758730396</v>
      </c>
      <c r="U11" s="6">
        <f t="shared" si="3"/>
        <v>369.63283005297052</v>
      </c>
    </row>
    <row r="12" spans="1:36">
      <c r="C12" s="1" t="s">
        <v>116</v>
      </c>
      <c r="D12" s="1">
        <v>2</v>
      </c>
      <c r="E12" s="1">
        <v>2</v>
      </c>
      <c r="F12" s="1">
        <v>2</v>
      </c>
      <c r="G12" s="1">
        <v>0.5</v>
      </c>
      <c r="H12" s="1">
        <v>0.5</v>
      </c>
      <c r="I12" s="1">
        <v>0.5</v>
      </c>
      <c r="J12" s="1">
        <v>0.5</v>
      </c>
      <c r="K12" s="1">
        <v>2</v>
      </c>
      <c r="L12" s="1">
        <v>8</v>
      </c>
      <c r="M12" s="70">
        <v>177.28399999999999</v>
      </c>
      <c r="N12" s="60">
        <v>24000</v>
      </c>
      <c r="O12" s="69">
        <f t="shared" si="0"/>
        <v>8122.5604115430615</v>
      </c>
      <c r="P12" s="1">
        <v>8732</v>
      </c>
      <c r="Q12" s="1"/>
      <c r="R12" s="39">
        <f t="shared" si="1"/>
        <v>0.36383333333333334</v>
      </c>
      <c r="S12" s="6">
        <f t="shared" si="2"/>
        <v>2955.2582297330841</v>
      </c>
      <c r="T12" s="62">
        <v>0.67257307624072404</v>
      </c>
      <c r="U12" s="6">
        <f t="shared" si="3"/>
        <v>379.37607242657208</v>
      </c>
    </row>
    <row r="13" spans="1:36">
      <c r="C13" s="1" t="s">
        <v>116</v>
      </c>
      <c r="D13" s="1">
        <v>2</v>
      </c>
      <c r="E13" s="1">
        <v>8</v>
      </c>
      <c r="F13" s="1">
        <v>2</v>
      </c>
      <c r="G13" s="1">
        <v>0.5</v>
      </c>
      <c r="H13" s="1">
        <v>0.5</v>
      </c>
      <c r="I13" s="1">
        <v>0.5</v>
      </c>
      <c r="J13" s="1">
        <v>0.5</v>
      </c>
      <c r="K13" s="1">
        <v>2</v>
      </c>
      <c r="L13" s="1">
        <v>8</v>
      </c>
      <c r="M13" s="1">
        <v>177.56</v>
      </c>
      <c r="N13" s="60">
        <v>24000</v>
      </c>
      <c r="O13" s="69">
        <f t="shared" si="0"/>
        <v>8109.9346699707139</v>
      </c>
      <c r="P13" s="1">
        <v>8647</v>
      </c>
      <c r="Q13" s="1"/>
      <c r="R13" s="39">
        <f t="shared" si="1"/>
        <v>0.36029166666666668</v>
      </c>
      <c r="S13" s="6">
        <f t="shared" si="2"/>
        <v>2921.9418788015319</v>
      </c>
      <c r="T13" s="62">
        <v>0.67358016852820302</v>
      </c>
      <c r="U13" s="6">
        <f t="shared" si="3"/>
        <v>379.353552899416</v>
      </c>
    </row>
    <row r="14" spans="1:36">
      <c r="C14" s="1" t="s">
        <v>116</v>
      </c>
      <c r="D14" s="1">
        <v>2</v>
      </c>
      <c r="E14" s="1">
        <v>16</v>
      </c>
      <c r="F14" s="1">
        <v>2</v>
      </c>
      <c r="G14" s="1">
        <v>0.5</v>
      </c>
      <c r="H14" s="1">
        <v>0.5</v>
      </c>
      <c r="I14" s="1">
        <v>0.5</v>
      </c>
      <c r="J14" s="1">
        <v>0.5</v>
      </c>
      <c r="K14" s="1">
        <v>2</v>
      </c>
      <c r="L14" s="1">
        <v>8</v>
      </c>
      <c r="M14" s="71">
        <v>175.62299999999999</v>
      </c>
      <c r="N14" s="60">
        <v>24000</v>
      </c>
      <c r="O14" s="69">
        <f t="shared" si="0"/>
        <v>8199.3816299687405</v>
      </c>
      <c r="P14" s="1">
        <v>8632</v>
      </c>
      <c r="Q14" s="1"/>
      <c r="R14" s="39">
        <f t="shared" si="1"/>
        <v>0.35966666666666669</v>
      </c>
      <c r="S14" s="6">
        <f t="shared" si="2"/>
        <v>2949.0442595787567</v>
      </c>
      <c r="T14" s="62">
        <v>0.67336510512282499</v>
      </c>
      <c r="U14" s="6">
        <f t="shared" si="3"/>
        <v>383.41510230597646</v>
      </c>
    </row>
    <row r="15" spans="1:36">
      <c r="A15" s="13"/>
      <c r="B15" s="13"/>
      <c r="C15" s="10" t="s">
        <v>116</v>
      </c>
      <c r="D15" s="10">
        <v>2</v>
      </c>
      <c r="E15" s="10">
        <v>8</v>
      </c>
      <c r="F15" s="10">
        <v>8</v>
      </c>
      <c r="G15" s="10">
        <v>0.5</v>
      </c>
      <c r="H15" s="10">
        <v>0.5</v>
      </c>
      <c r="I15" s="10">
        <v>0.5</v>
      </c>
      <c r="J15" s="10">
        <v>0.5</v>
      </c>
      <c r="K15" s="10">
        <v>2</v>
      </c>
      <c r="L15" s="10">
        <v>8</v>
      </c>
      <c r="M15" s="72">
        <v>176.28100000000001</v>
      </c>
      <c r="N15" s="61">
        <v>24000</v>
      </c>
      <c r="O15" s="69">
        <f t="shared" si="0"/>
        <v>8168.7759883368026</v>
      </c>
      <c r="P15" s="10">
        <v>8503</v>
      </c>
      <c r="Q15" s="10"/>
      <c r="R15" s="66">
        <f t="shared" si="1"/>
        <v>0.35429166666666667</v>
      </c>
      <c r="S15" s="65">
        <f t="shared" si="2"/>
        <v>2894.129259534493</v>
      </c>
      <c r="T15" s="67">
        <v>0.67349772996662605</v>
      </c>
      <c r="U15" s="65">
        <f t="shared" si="3"/>
        <v>382.05917255213325</v>
      </c>
    </row>
    <row r="16" spans="1:36">
      <c r="B16" s="1" t="s">
        <v>132</v>
      </c>
      <c r="C16" s="1" t="s">
        <v>116</v>
      </c>
      <c r="D16" s="1">
        <v>16</v>
      </c>
      <c r="E16" s="1">
        <v>16</v>
      </c>
      <c r="F16" s="1">
        <v>2</v>
      </c>
      <c r="G16" s="1">
        <v>0.5</v>
      </c>
      <c r="H16" s="1">
        <v>0.5</v>
      </c>
      <c r="I16" s="1">
        <v>0.5</v>
      </c>
      <c r="J16" s="1">
        <v>0.5</v>
      </c>
      <c r="K16" s="1">
        <v>2</v>
      </c>
      <c r="L16" s="1">
        <v>8</v>
      </c>
      <c r="M16" s="73">
        <v>37.665999999999997</v>
      </c>
      <c r="N16" s="60">
        <v>5000</v>
      </c>
      <c r="O16" s="74">
        <f t="shared" si="0"/>
        <v>7964.7427388095375</v>
      </c>
      <c r="P16" s="1">
        <v>2425</v>
      </c>
      <c r="Q16" s="1"/>
      <c r="R16" s="39">
        <f t="shared" si="1"/>
        <v>0.48499999999999999</v>
      </c>
      <c r="S16" s="6">
        <f t="shared" si="2"/>
        <v>3862.9002283226255</v>
      </c>
      <c r="T16" s="62">
        <v>0.60685172115003805</v>
      </c>
      <c r="U16" s="6">
        <f t="shared" si="3"/>
        <v>1611.1392798546117</v>
      </c>
    </row>
    <row r="17" spans="1:22">
      <c r="C17" s="1" t="s">
        <v>116</v>
      </c>
      <c r="D17" s="1">
        <v>16</v>
      </c>
      <c r="E17" s="1">
        <v>16</v>
      </c>
      <c r="F17" s="1">
        <v>2</v>
      </c>
      <c r="G17" s="1">
        <v>0.5</v>
      </c>
      <c r="H17" s="1">
        <v>0.5</v>
      </c>
      <c r="I17" s="1">
        <v>0.5</v>
      </c>
      <c r="J17" s="1">
        <v>0.5</v>
      </c>
      <c r="K17" s="1">
        <v>2</v>
      </c>
      <c r="L17" s="1">
        <v>8</v>
      </c>
      <c r="M17" s="73">
        <v>362.27699999999999</v>
      </c>
      <c r="N17" s="60">
        <v>50000</v>
      </c>
      <c r="O17" s="69">
        <f t="shared" si="0"/>
        <v>8280.9562848317728</v>
      </c>
      <c r="P17" s="1">
        <v>17644</v>
      </c>
      <c r="Q17" s="1"/>
      <c r="R17" s="39">
        <f t="shared" si="1"/>
        <v>0.35288000000000003</v>
      </c>
      <c r="S17" s="6">
        <f t="shared" si="2"/>
        <v>2922.1838537914359</v>
      </c>
      <c r="T17" s="62">
        <v>0.65583169259704899</v>
      </c>
      <c r="U17" s="6">
        <f t="shared" si="3"/>
        <v>181.03045255344639</v>
      </c>
    </row>
    <row r="18" spans="1:22">
      <c r="C18" s="1" t="s">
        <v>116</v>
      </c>
      <c r="D18" s="1">
        <v>16</v>
      </c>
      <c r="E18" s="1">
        <v>16</v>
      </c>
      <c r="F18" s="1">
        <v>2</v>
      </c>
      <c r="G18" s="1">
        <v>0.5</v>
      </c>
      <c r="H18" s="1">
        <v>0.5</v>
      </c>
      <c r="I18" s="1">
        <v>0.5</v>
      </c>
      <c r="J18" s="1">
        <v>0.5</v>
      </c>
      <c r="K18" s="1">
        <v>2</v>
      </c>
      <c r="L18" s="1">
        <v>8</v>
      </c>
      <c r="M18" s="73">
        <v>1082.335</v>
      </c>
      <c r="N18" s="60">
        <v>150000</v>
      </c>
      <c r="O18" s="69">
        <f t="shared" si="0"/>
        <v>8315.3552273556706</v>
      </c>
      <c r="P18" s="1">
        <v>36199</v>
      </c>
      <c r="Q18" s="1"/>
      <c r="R18" s="39">
        <f t="shared" si="1"/>
        <v>0.24132666666666666</v>
      </c>
      <c r="S18" s="6">
        <f t="shared" si="2"/>
        <v>2006.716959166986</v>
      </c>
      <c r="T18" s="62">
        <v>0.68012574210775301</v>
      </c>
      <c r="U18" s="6">
        <f t="shared" si="3"/>
        <v>62.838746054387322</v>
      </c>
    </row>
    <row r="19" spans="1:22">
      <c r="C19" s="1" t="s">
        <v>116</v>
      </c>
      <c r="D19" s="1">
        <v>16</v>
      </c>
      <c r="E19" s="1">
        <v>16</v>
      </c>
      <c r="F19" s="1">
        <v>2</v>
      </c>
      <c r="G19" s="1">
        <v>0.5</v>
      </c>
      <c r="H19" s="1">
        <v>0.5</v>
      </c>
      <c r="I19" s="1">
        <v>0.5</v>
      </c>
      <c r="J19" s="1">
        <v>0.5</v>
      </c>
      <c r="K19" s="1">
        <v>2</v>
      </c>
      <c r="L19" s="1">
        <v>8</v>
      </c>
      <c r="M19" s="73">
        <v>2501.1509999999998</v>
      </c>
      <c r="N19" s="60">
        <v>350000</v>
      </c>
      <c r="O19" s="69">
        <f t="shared" si="0"/>
        <v>8396.1344197131657</v>
      </c>
      <c r="P19" s="1">
        <v>58587</v>
      </c>
      <c r="Q19" s="1"/>
      <c r="R19" s="39">
        <f t="shared" si="1"/>
        <v>0.16739142857142858</v>
      </c>
      <c r="S19" s="6">
        <f t="shared" si="2"/>
        <v>1405.4409349935293</v>
      </c>
      <c r="T19" s="62">
        <v>0.69428046723541204</v>
      </c>
      <c r="U19" s="6">
        <f t="shared" si="3"/>
        <v>27.758438704237054</v>
      </c>
    </row>
    <row r="20" spans="1:22">
      <c r="C20" s="1" t="s">
        <v>116</v>
      </c>
      <c r="D20" s="1">
        <v>16</v>
      </c>
      <c r="E20" s="1">
        <v>16</v>
      </c>
      <c r="F20" s="1">
        <v>2</v>
      </c>
      <c r="G20" s="1">
        <v>0.5</v>
      </c>
      <c r="H20" s="1">
        <v>0.5</v>
      </c>
      <c r="I20" s="1">
        <v>0.5</v>
      </c>
      <c r="J20" s="1">
        <v>0.5</v>
      </c>
      <c r="K20" s="1">
        <v>2</v>
      </c>
      <c r="L20" s="1">
        <v>8</v>
      </c>
      <c r="M20" s="73">
        <v>5334.0810000000001</v>
      </c>
      <c r="N20" s="60">
        <v>750000</v>
      </c>
      <c r="O20" s="69">
        <f t="shared" si="0"/>
        <v>8436.3173337637727</v>
      </c>
      <c r="P20" s="1">
        <v>87280</v>
      </c>
      <c r="Q20" s="1"/>
      <c r="R20" s="39">
        <f t="shared" si="1"/>
        <v>0.11637333333333333</v>
      </c>
      <c r="S20" s="6">
        <f t="shared" si="2"/>
        <v>981.76236918786935</v>
      </c>
      <c r="T20" s="62">
        <v>0.70272927079958603</v>
      </c>
      <c r="U20" s="6">
        <f t="shared" si="3"/>
        <v>13.174326951532718</v>
      </c>
    </row>
    <row r="21" spans="1:22">
      <c r="C21" s="1" t="s">
        <v>116</v>
      </c>
      <c r="D21" s="1">
        <v>16</v>
      </c>
      <c r="E21" s="1">
        <v>16</v>
      </c>
      <c r="F21" s="1">
        <v>2</v>
      </c>
      <c r="G21" s="1">
        <v>0.5</v>
      </c>
      <c r="H21" s="1">
        <v>0.5</v>
      </c>
      <c r="I21" s="1">
        <v>0.5</v>
      </c>
      <c r="J21" s="1">
        <v>0.5</v>
      </c>
      <c r="K21" s="1">
        <v>2</v>
      </c>
      <c r="L21" s="1">
        <v>8</v>
      </c>
      <c r="M21" s="6">
        <v>10645.732</v>
      </c>
      <c r="N21" s="60">
        <v>1500000</v>
      </c>
      <c r="O21" s="69">
        <f t="shared" si="0"/>
        <v>8454.0922127290069</v>
      </c>
      <c r="P21" s="1">
        <v>124318</v>
      </c>
      <c r="Q21" s="1"/>
      <c r="R21" s="39">
        <f t="shared" si="1"/>
        <v>8.287866666666667E-2</v>
      </c>
      <c r="S21" s="6">
        <f t="shared" si="2"/>
        <v>700.66389046802988</v>
      </c>
      <c r="T21" s="62">
        <v>0.70788876772188003</v>
      </c>
      <c r="U21" s="6">
        <f t="shared" si="3"/>
        <v>6.6495076874176435</v>
      </c>
    </row>
    <row r="22" spans="1:22">
      <c r="A22" s="13"/>
      <c r="B22" s="13"/>
      <c r="C22" s="10" t="s">
        <v>116</v>
      </c>
      <c r="D22" s="10">
        <v>16</v>
      </c>
      <c r="E22" s="10">
        <v>16</v>
      </c>
      <c r="F22" s="10">
        <v>2</v>
      </c>
      <c r="G22" s="10">
        <v>0.5</v>
      </c>
      <c r="H22" s="10">
        <v>0.5</v>
      </c>
      <c r="I22" s="10">
        <v>0.5</v>
      </c>
      <c r="J22" s="10">
        <v>0.5</v>
      </c>
      <c r="K22" s="10">
        <v>2</v>
      </c>
      <c r="L22" s="10">
        <v>8</v>
      </c>
      <c r="M22" s="65">
        <v>21274.252</v>
      </c>
      <c r="N22" s="61">
        <v>3000000</v>
      </c>
      <c r="O22" s="65">
        <f t="shared" si="0"/>
        <v>8460.9320224278617</v>
      </c>
      <c r="P22" s="10">
        <v>172582</v>
      </c>
      <c r="Q22" s="10"/>
      <c r="R22" s="66">
        <f t="shared" si="1"/>
        <v>5.7527333333333333E-2</v>
      </c>
      <c r="S22" s="65">
        <f t="shared" si="2"/>
        <v>486.73485676488178</v>
      </c>
      <c r="T22" s="67">
        <v>0.71092678941495202</v>
      </c>
      <c r="U22" s="65">
        <f t="shared" si="3"/>
        <v>3.3417240212015535</v>
      </c>
    </row>
    <row r="23" spans="1:22">
      <c r="B23" s="1" t="s">
        <v>133</v>
      </c>
      <c r="C23" s="1" t="s">
        <v>116</v>
      </c>
      <c r="D23" s="1">
        <v>8</v>
      </c>
      <c r="E23" s="1">
        <v>8</v>
      </c>
      <c r="F23" s="1">
        <v>2</v>
      </c>
      <c r="G23" s="1">
        <v>0.5</v>
      </c>
      <c r="H23" s="1">
        <v>0.5</v>
      </c>
      <c r="I23" s="1">
        <v>0.5</v>
      </c>
      <c r="J23" s="1">
        <v>0.5</v>
      </c>
      <c r="K23" s="1">
        <v>2</v>
      </c>
      <c r="L23" s="1">
        <v>8</v>
      </c>
      <c r="M23" s="6">
        <v>39.219000000000001</v>
      </c>
      <c r="N23" s="60">
        <v>5000</v>
      </c>
      <c r="O23" s="69">
        <f t="shared" si="0"/>
        <v>7649.3536296182965</v>
      </c>
      <c r="P23" s="1">
        <v>2513</v>
      </c>
      <c r="Q23" s="1"/>
      <c r="R23" s="39">
        <f t="shared" si="1"/>
        <v>0.50260000000000005</v>
      </c>
      <c r="S23" s="6">
        <f t="shared" si="2"/>
        <v>3844.565134246156</v>
      </c>
      <c r="T23" s="62">
        <v>0.61434966902444099</v>
      </c>
      <c r="U23" s="6">
        <f t="shared" si="3"/>
        <v>1566.4592902023023</v>
      </c>
    </row>
    <row r="24" spans="1:22">
      <c r="C24" s="1" t="s">
        <v>116</v>
      </c>
      <c r="D24" s="1">
        <v>8</v>
      </c>
      <c r="E24" s="1">
        <v>8</v>
      </c>
      <c r="F24" s="1">
        <v>2</v>
      </c>
      <c r="G24" s="1">
        <v>0.5</v>
      </c>
      <c r="H24" s="1">
        <v>0.5</v>
      </c>
      <c r="I24" s="1">
        <v>0.5</v>
      </c>
      <c r="J24" s="1">
        <v>0.5</v>
      </c>
      <c r="K24" s="1">
        <v>2</v>
      </c>
      <c r="L24" s="1">
        <v>8</v>
      </c>
      <c r="M24" s="73">
        <v>390.04</v>
      </c>
      <c r="N24" s="60">
        <v>50000</v>
      </c>
      <c r="O24" s="69">
        <f t="shared" si="0"/>
        <v>7691.5188185827092</v>
      </c>
      <c r="P24" s="1">
        <v>16194</v>
      </c>
      <c r="Q24" s="1"/>
      <c r="R24" s="39">
        <f t="shared" si="1"/>
        <v>0.32388</v>
      </c>
      <c r="S24" s="6">
        <f t="shared" si="2"/>
        <v>2491.1291149625681</v>
      </c>
      <c r="T24" s="62">
        <v>0.66956205197132601</v>
      </c>
      <c r="U24" s="6">
        <f t="shared" si="3"/>
        <v>171.66497076487693</v>
      </c>
    </row>
    <row r="25" spans="1:22">
      <c r="C25" s="1" t="s">
        <v>116</v>
      </c>
      <c r="D25" s="1">
        <v>8</v>
      </c>
      <c r="E25" s="1">
        <v>8</v>
      </c>
      <c r="F25" s="1">
        <v>2</v>
      </c>
      <c r="G25" s="1">
        <v>0.5</v>
      </c>
      <c r="H25" s="1">
        <v>0.5</v>
      </c>
      <c r="I25" s="1">
        <v>0.5</v>
      </c>
      <c r="J25" s="1">
        <v>0.5</v>
      </c>
      <c r="K25" s="1">
        <v>2</v>
      </c>
      <c r="L25" s="1">
        <v>8</v>
      </c>
      <c r="M25" s="63">
        <v>1152.8810000000001</v>
      </c>
      <c r="N25" s="60">
        <v>150000</v>
      </c>
      <c r="O25" s="69">
        <f t="shared" si="0"/>
        <v>7806.5299020453976</v>
      </c>
      <c r="P25" s="1">
        <v>31051</v>
      </c>
      <c r="Q25" s="1"/>
      <c r="R25" s="39">
        <f t="shared" si="1"/>
        <v>0.20700666666666667</v>
      </c>
      <c r="S25" s="6">
        <f t="shared" si="2"/>
        <v>1616.0037332560776</v>
      </c>
      <c r="T25" s="62">
        <v>0.68950229285262399</v>
      </c>
      <c r="U25" s="6">
        <f t="shared" si="3"/>
        <v>59.806891852031903</v>
      </c>
    </row>
    <row r="26" spans="1:22">
      <c r="C26" s="1" t="s">
        <v>116</v>
      </c>
      <c r="D26" s="1">
        <v>8</v>
      </c>
      <c r="E26" s="1">
        <v>8</v>
      </c>
      <c r="F26" s="1">
        <v>2</v>
      </c>
      <c r="G26" s="1">
        <v>0.5</v>
      </c>
      <c r="H26" s="1">
        <v>0.5</v>
      </c>
      <c r="I26" s="1">
        <v>0.5</v>
      </c>
      <c r="J26" s="1">
        <v>0.5</v>
      </c>
      <c r="K26" s="1">
        <v>2</v>
      </c>
      <c r="L26" s="1">
        <v>8</v>
      </c>
      <c r="M26" s="63">
        <v>2672.6869999999999</v>
      </c>
      <c r="N26" s="60">
        <v>350000</v>
      </c>
      <c r="O26" s="69">
        <f t="shared" si="0"/>
        <v>7857.2612505691832</v>
      </c>
      <c r="P26" s="1">
        <v>49048</v>
      </c>
      <c r="Q26" s="1"/>
      <c r="R26" s="39">
        <f t="shared" si="1"/>
        <v>0.14013714285714285</v>
      </c>
      <c r="S26" s="6">
        <f t="shared" si="2"/>
        <v>1101.0941423369065</v>
      </c>
      <c r="T26" s="62">
        <v>0.70038810403521401</v>
      </c>
      <c r="U26" s="6">
        <f t="shared" si="3"/>
        <v>26.205391953311928</v>
      </c>
    </row>
    <row r="27" spans="1:22">
      <c r="C27" s="1" t="s">
        <v>116</v>
      </c>
      <c r="D27" s="1">
        <v>8</v>
      </c>
      <c r="E27" s="1">
        <v>8</v>
      </c>
      <c r="F27" s="1">
        <v>2</v>
      </c>
      <c r="G27" s="1">
        <v>0.5</v>
      </c>
      <c r="H27" s="1">
        <v>0.5</v>
      </c>
      <c r="I27" s="1">
        <v>0.5</v>
      </c>
      <c r="J27" s="1">
        <v>0.5</v>
      </c>
      <c r="K27" s="1">
        <v>2</v>
      </c>
      <c r="L27" s="1">
        <v>8</v>
      </c>
      <c r="M27" s="63">
        <v>5706.4949999999999</v>
      </c>
      <c r="N27" s="60">
        <v>750000</v>
      </c>
      <c r="O27" s="69">
        <f t="shared" si="0"/>
        <v>7885.7512360915061</v>
      </c>
      <c r="P27" s="1">
        <v>71619</v>
      </c>
      <c r="Q27" s="1"/>
      <c r="R27" s="39">
        <f t="shared" si="1"/>
        <v>9.5491999999999994E-2</v>
      </c>
      <c r="S27" s="6">
        <f t="shared" si="2"/>
        <v>753.02615703685012</v>
      </c>
      <c r="T27" s="62">
        <v>0.70672628758427003</v>
      </c>
      <c r="U27" s="6">
        <f t="shared" si="3"/>
        <v>12.384594879768931</v>
      </c>
    </row>
    <row r="28" spans="1:22">
      <c r="C28" s="1" t="s">
        <v>116</v>
      </c>
      <c r="D28" s="1">
        <v>8</v>
      </c>
      <c r="E28" s="1">
        <v>8</v>
      </c>
      <c r="F28" s="1">
        <v>2</v>
      </c>
      <c r="G28" s="1">
        <v>0.5</v>
      </c>
      <c r="H28" s="1">
        <v>0.5</v>
      </c>
      <c r="I28" s="1">
        <v>0.5</v>
      </c>
      <c r="J28" s="1">
        <v>0.5</v>
      </c>
      <c r="K28" s="1">
        <v>2</v>
      </c>
      <c r="L28" s="1">
        <v>8</v>
      </c>
      <c r="M28" s="63">
        <v>11359.351000000001</v>
      </c>
      <c r="N28" s="60">
        <v>1500000</v>
      </c>
      <c r="O28" s="69">
        <f t="shared" si="0"/>
        <v>7922.9878537955201</v>
      </c>
      <c r="P28" s="1">
        <v>97227</v>
      </c>
      <c r="Q28" s="1"/>
      <c r="R28" s="39">
        <f t="shared" si="1"/>
        <v>6.4818000000000001E-2</v>
      </c>
      <c r="S28" s="6">
        <f t="shared" si="2"/>
        <v>513.55222670731803</v>
      </c>
      <c r="T28" s="62">
        <v>0.71004992755691299</v>
      </c>
      <c r="U28" s="6">
        <f t="shared" si="3"/>
        <v>6.2507966129131223</v>
      </c>
    </row>
    <row r="29" spans="1:22">
      <c r="A29" s="75"/>
      <c r="B29" s="75"/>
      <c r="C29" s="76" t="s">
        <v>116</v>
      </c>
      <c r="D29" s="76">
        <v>8</v>
      </c>
      <c r="E29" s="76">
        <v>8</v>
      </c>
      <c r="F29" s="76">
        <v>2</v>
      </c>
      <c r="G29" s="76">
        <v>0.5</v>
      </c>
      <c r="H29" s="76">
        <v>0.5</v>
      </c>
      <c r="I29" s="76">
        <v>0.5</v>
      </c>
      <c r="J29" s="76">
        <v>0.5</v>
      </c>
      <c r="K29" s="76">
        <v>2</v>
      </c>
      <c r="L29" s="76">
        <v>8</v>
      </c>
      <c r="M29" s="63">
        <v>22073.995999999999</v>
      </c>
      <c r="N29" s="60">
        <v>3000000</v>
      </c>
      <c r="O29" s="69">
        <f t="shared" si="0"/>
        <v>8154.3912574778042</v>
      </c>
      <c r="P29" s="1">
        <v>123971</v>
      </c>
      <c r="Q29" s="1"/>
      <c r="R29" s="39">
        <f t="shared" si="1"/>
        <v>4.1323666666666668E-2</v>
      </c>
      <c r="S29" s="6">
        <f t="shared" si="2"/>
        <v>336.96934619359359</v>
      </c>
      <c r="T29" s="62">
        <v>0.71189447028483499</v>
      </c>
      <c r="U29" s="6">
        <f t="shared" si="3"/>
        <v>3.2250366915208062</v>
      </c>
    </row>
    <row r="30" spans="1:22">
      <c r="A30" s="75"/>
      <c r="C30" s="76" t="s">
        <v>116</v>
      </c>
      <c r="D30" s="76">
        <v>8</v>
      </c>
      <c r="E30" s="76">
        <v>8</v>
      </c>
      <c r="F30" s="76">
        <v>2</v>
      </c>
      <c r="G30" s="76">
        <v>0.5</v>
      </c>
      <c r="H30" s="76">
        <v>0.5</v>
      </c>
      <c r="I30" s="76">
        <v>0.5</v>
      </c>
      <c r="J30" s="76">
        <v>0.5</v>
      </c>
      <c r="K30" s="76">
        <v>2</v>
      </c>
      <c r="L30" s="76">
        <v>8</v>
      </c>
      <c r="M30" s="63">
        <v>43492.71</v>
      </c>
      <c r="N30" s="60">
        <v>6000000</v>
      </c>
      <c r="O30" s="69">
        <f t="shared" si="0"/>
        <v>8277.2492217661293</v>
      </c>
      <c r="P30" s="1">
        <v>147243</v>
      </c>
      <c r="Q30" s="1"/>
      <c r="R30" s="39">
        <f t="shared" si="1"/>
        <v>2.45405E-2</v>
      </c>
      <c r="S30" s="6">
        <f t="shared" si="2"/>
        <v>203.12783452675171</v>
      </c>
      <c r="T30" s="62">
        <v>0.71295791969423405</v>
      </c>
      <c r="U30" s="6">
        <f t="shared" si="3"/>
        <v>1.6392584405391939</v>
      </c>
    </row>
    <row r="31" spans="1:22">
      <c r="A31" s="13"/>
      <c r="B31" s="13"/>
      <c r="C31" s="10" t="s">
        <v>116</v>
      </c>
      <c r="D31" s="10">
        <v>8</v>
      </c>
      <c r="E31" s="10">
        <v>8</v>
      </c>
      <c r="F31" s="10">
        <v>2</v>
      </c>
      <c r="G31" s="10">
        <v>0.5</v>
      </c>
      <c r="H31" s="10">
        <v>0.5</v>
      </c>
      <c r="I31" s="10">
        <v>0.5</v>
      </c>
      <c r="J31" s="10">
        <v>0.5</v>
      </c>
      <c r="K31" s="10">
        <v>2</v>
      </c>
      <c r="L31" s="10">
        <v>8</v>
      </c>
      <c r="M31" s="64">
        <v>62070.222999999998</v>
      </c>
      <c r="N31" s="61">
        <v>8600000</v>
      </c>
      <c r="O31" s="65">
        <f t="shared" si="0"/>
        <v>8313.1649132306175</v>
      </c>
      <c r="P31" s="10">
        <v>158289</v>
      </c>
      <c r="Q31" s="10"/>
      <c r="R31" s="66">
        <f t="shared" si="1"/>
        <v>1.8405697674418603E-2</v>
      </c>
      <c r="S31" s="65">
        <f t="shared" si="2"/>
        <v>153.00960011050711</v>
      </c>
      <c r="T31" s="67">
        <v>0.71333030737209602</v>
      </c>
      <c r="U31" s="65">
        <f t="shared" si="3"/>
        <v>1.1492311013158372</v>
      </c>
    </row>
    <row r="32" spans="1:22">
      <c r="A32" s="1" t="s">
        <v>134</v>
      </c>
      <c r="B32" s="1" t="s">
        <v>143</v>
      </c>
      <c r="C32" s="76" t="s">
        <v>116</v>
      </c>
      <c r="D32" s="76">
        <v>2</v>
      </c>
      <c r="E32" s="76">
        <v>0</v>
      </c>
      <c r="F32" s="76">
        <v>1</v>
      </c>
      <c r="G32" s="76">
        <v>0</v>
      </c>
      <c r="H32" s="76">
        <v>0</v>
      </c>
      <c r="I32" s="76">
        <v>1</v>
      </c>
      <c r="J32" s="76">
        <v>0</v>
      </c>
      <c r="K32" s="76">
        <v>0</v>
      </c>
      <c r="L32" s="76">
        <v>8</v>
      </c>
      <c r="M32" s="63">
        <v>969.43100000000004</v>
      </c>
      <c r="N32" s="60">
        <v>134000</v>
      </c>
      <c r="O32" s="69">
        <f t="shared" si="0"/>
        <v>8293.524758337624</v>
      </c>
      <c r="P32" s="76">
        <v>14834</v>
      </c>
      <c r="Q32" s="76">
        <f t="shared" ref="Q32:Q39" si="4">P32/D32</f>
        <v>7417</v>
      </c>
      <c r="R32" s="77">
        <f t="shared" si="1"/>
        <v>0.11070149253731343</v>
      </c>
      <c r="S32" s="69">
        <f t="shared" si="2"/>
        <v>918.10556914313656</v>
      </c>
      <c r="T32" s="62">
        <v>0.665542023096938</v>
      </c>
      <c r="U32" s="69">
        <f t="shared" si="3"/>
        <v>68.652851321748315</v>
      </c>
      <c r="V32" s="1" t="s">
        <v>135</v>
      </c>
    </row>
    <row r="33" spans="1:23">
      <c r="C33" s="76" t="s">
        <v>116</v>
      </c>
      <c r="D33" s="76">
        <v>4</v>
      </c>
      <c r="E33" s="76">
        <v>0</v>
      </c>
      <c r="F33" s="76">
        <v>1</v>
      </c>
      <c r="G33" s="76">
        <v>0</v>
      </c>
      <c r="H33" s="76">
        <v>0</v>
      </c>
      <c r="I33" s="76">
        <v>1</v>
      </c>
      <c r="J33" s="76">
        <v>0</v>
      </c>
      <c r="K33" s="76">
        <v>0</v>
      </c>
      <c r="L33" s="76">
        <v>8</v>
      </c>
      <c r="M33" s="63">
        <v>1984.037</v>
      </c>
      <c r="N33" s="60">
        <v>268000</v>
      </c>
      <c r="O33" s="69">
        <f t="shared" si="0"/>
        <v>8104.6875637903922</v>
      </c>
      <c r="P33" s="76">
        <v>23702</v>
      </c>
      <c r="Q33" s="76">
        <f t="shared" si="4"/>
        <v>5925.5</v>
      </c>
      <c r="R33" s="77">
        <f t="shared" si="1"/>
        <v>8.8440298507462684E-2</v>
      </c>
      <c r="S33" s="69">
        <f t="shared" si="2"/>
        <v>716.78098745134287</v>
      </c>
      <c r="T33" s="62">
        <v>0.66955247431387899</v>
      </c>
      <c r="U33" s="69">
        <f t="shared" si="3"/>
        <v>33.746975198238694</v>
      </c>
      <c r="V33" s="1" t="s">
        <v>135</v>
      </c>
    </row>
    <row r="34" spans="1:23">
      <c r="C34" s="76" t="s">
        <v>116</v>
      </c>
      <c r="D34" s="76">
        <v>8</v>
      </c>
      <c r="E34" s="76">
        <v>0</v>
      </c>
      <c r="F34" s="76">
        <v>1</v>
      </c>
      <c r="G34" s="76">
        <v>0</v>
      </c>
      <c r="H34" s="76">
        <v>0</v>
      </c>
      <c r="I34" s="76">
        <v>1</v>
      </c>
      <c r="J34" s="76">
        <v>0</v>
      </c>
      <c r="K34" s="76">
        <v>0</v>
      </c>
      <c r="L34" s="76">
        <v>8</v>
      </c>
      <c r="M34" s="63">
        <v>3278.576</v>
      </c>
      <c r="N34" s="60">
        <v>429000</v>
      </c>
      <c r="O34" s="69">
        <f t="shared" si="0"/>
        <v>7850.969445271362</v>
      </c>
      <c r="P34" s="76">
        <v>42050</v>
      </c>
      <c r="Q34" s="76">
        <f t="shared" si="4"/>
        <v>5256.25</v>
      </c>
      <c r="R34" s="77">
        <f t="shared" si="1"/>
        <v>9.8018648018648014E-2</v>
      </c>
      <c r="S34" s="69">
        <f t="shared" si="2"/>
        <v>769.54141066121394</v>
      </c>
      <c r="T34" s="62">
        <v>0.67601656549060696</v>
      </c>
      <c r="U34" s="69">
        <f t="shared" si="3"/>
        <v>20.619212898850201</v>
      </c>
      <c r="V34" s="1" t="s">
        <v>135</v>
      </c>
    </row>
    <row r="35" spans="1:23">
      <c r="C35" s="76" t="s">
        <v>116</v>
      </c>
      <c r="D35" s="76">
        <v>16</v>
      </c>
      <c r="E35" s="76">
        <v>0</v>
      </c>
      <c r="F35" s="76">
        <v>1</v>
      </c>
      <c r="G35" s="76">
        <v>0</v>
      </c>
      <c r="H35" s="76">
        <v>0</v>
      </c>
      <c r="I35" s="76">
        <v>1</v>
      </c>
      <c r="J35" s="76">
        <v>0</v>
      </c>
      <c r="K35" s="76">
        <v>0</v>
      </c>
      <c r="L35" s="76">
        <v>8</v>
      </c>
      <c r="M35" s="63">
        <v>8271.2819999999992</v>
      </c>
      <c r="N35" s="60">
        <v>1122000</v>
      </c>
      <c r="O35" s="69">
        <f t="shared" si="0"/>
        <v>8139.0043284704852</v>
      </c>
      <c r="P35" s="76">
        <v>81153</v>
      </c>
      <c r="Q35" s="76">
        <f t="shared" si="4"/>
        <v>5072.0625</v>
      </c>
      <c r="R35" s="77">
        <f t="shared" si="1"/>
        <v>7.2328877005347597E-2</v>
      </c>
      <c r="S35" s="69">
        <f t="shared" si="2"/>
        <v>588.68504301993335</v>
      </c>
      <c r="T35" s="62">
        <v>0.68133361166391504</v>
      </c>
      <c r="U35" s="69">
        <f t="shared" si="3"/>
        <v>8.2373398907680215</v>
      </c>
      <c r="V35" s="1" t="s">
        <v>135</v>
      </c>
    </row>
    <row r="36" spans="1:23">
      <c r="A36" s="13"/>
      <c r="B36" s="13"/>
      <c r="C36" s="10" t="s">
        <v>116</v>
      </c>
      <c r="D36" s="10">
        <v>32</v>
      </c>
      <c r="E36" s="10">
        <v>0</v>
      </c>
      <c r="F36" s="10">
        <v>1</v>
      </c>
      <c r="G36" s="10">
        <v>0</v>
      </c>
      <c r="H36" s="10">
        <v>0</v>
      </c>
      <c r="I36" s="10">
        <v>1</v>
      </c>
      <c r="J36" s="10">
        <v>0</v>
      </c>
      <c r="K36" s="10">
        <v>0</v>
      </c>
      <c r="L36" s="10">
        <v>8</v>
      </c>
      <c r="M36" s="64">
        <v>20243.638999999999</v>
      </c>
      <c r="N36" s="61">
        <v>2723000</v>
      </c>
      <c r="O36" s="65">
        <f t="shared" si="0"/>
        <v>8070.6833390972843</v>
      </c>
      <c r="P36" s="10">
        <v>153187</v>
      </c>
      <c r="Q36" s="10">
        <f t="shared" si="4"/>
        <v>4787.09375</v>
      </c>
      <c r="R36" s="66">
        <f t="shared" si="1"/>
        <v>5.6256702166727873E-2</v>
      </c>
      <c r="S36" s="65">
        <f t="shared" si="2"/>
        <v>454.03002888956871</v>
      </c>
      <c r="T36" s="67">
        <v>0.68371478443199996</v>
      </c>
      <c r="U36" s="65">
        <f t="shared" si="3"/>
        <v>3.3774302358978043</v>
      </c>
      <c r="V36" s="10" t="s">
        <v>135</v>
      </c>
    </row>
    <row r="37" spans="1:23">
      <c r="A37" s="1" t="s">
        <v>145</v>
      </c>
      <c r="B37" s="76" t="s">
        <v>144</v>
      </c>
      <c r="C37" s="76" t="s">
        <v>116</v>
      </c>
      <c r="D37" s="76">
        <v>2</v>
      </c>
      <c r="E37" s="76">
        <v>1</v>
      </c>
      <c r="F37" s="76">
        <v>0</v>
      </c>
      <c r="G37" s="76">
        <v>1</v>
      </c>
      <c r="H37" s="76">
        <v>0</v>
      </c>
      <c r="I37" s="76">
        <v>0</v>
      </c>
      <c r="J37" s="76">
        <v>0</v>
      </c>
      <c r="K37" s="76">
        <v>0</v>
      </c>
      <c r="L37" s="76">
        <v>8</v>
      </c>
      <c r="M37" s="78">
        <v>557.23599999999999</v>
      </c>
      <c r="N37" s="60">
        <v>74000</v>
      </c>
      <c r="O37" s="69">
        <f t="shared" si="0"/>
        <v>7967.8987000122042</v>
      </c>
      <c r="P37" s="76">
        <v>8921</v>
      </c>
      <c r="Q37" s="76">
        <f t="shared" si="4"/>
        <v>4460.5</v>
      </c>
      <c r="R37" s="77">
        <f t="shared" si="1"/>
        <v>0.12055405405405406</v>
      </c>
      <c r="S37" s="69">
        <f t="shared" si="2"/>
        <v>960.56249057849823</v>
      </c>
      <c r="T37" s="79">
        <v>0.62102962710129905</v>
      </c>
      <c r="U37" s="69">
        <f t="shared" si="3"/>
        <v>111.44822428940326</v>
      </c>
      <c r="V37" s="76" t="s">
        <v>135</v>
      </c>
    </row>
    <row r="38" spans="1:23">
      <c r="C38" s="76" t="s">
        <v>116</v>
      </c>
      <c r="D38" s="60">
        <v>2</v>
      </c>
      <c r="E38" s="60">
        <v>2</v>
      </c>
      <c r="F38" s="76">
        <v>0</v>
      </c>
      <c r="G38" s="76">
        <v>1</v>
      </c>
      <c r="H38" s="76">
        <v>0</v>
      </c>
      <c r="I38" s="76">
        <v>0</v>
      </c>
      <c r="J38" s="76">
        <v>0</v>
      </c>
      <c r="K38" s="76">
        <v>0</v>
      </c>
      <c r="L38" s="76">
        <v>8</v>
      </c>
      <c r="M38" s="78">
        <v>532.74599999999998</v>
      </c>
      <c r="N38" s="60">
        <v>71000</v>
      </c>
      <c r="O38" s="69">
        <f t="shared" si="0"/>
        <v>7996.3059319075137</v>
      </c>
      <c r="P38" s="76">
        <v>10128</v>
      </c>
      <c r="Q38" s="76">
        <f t="shared" si="4"/>
        <v>5064</v>
      </c>
      <c r="R38" s="77">
        <f t="shared" si="1"/>
        <v>0.14264788732394365</v>
      </c>
      <c r="S38" s="69">
        <f t="shared" si="2"/>
        <v>1140.6561475825254</v>
      </c>
      <c r="T38" s="79">
        <v>0.62841302072887895</v>
      </c>
      <c r="U38" s="69">
        <f t="shared" si="3"/>
        <v>117.95734190944258</v>
      </c>
      <c r="V38" s="76" t="s">
        <v>135</v>
      </c>
    </row>
    <row r="39" spans="1:23">
      <c r="C39" s="76" t="s">
        <v>116</v>
      </c>
      <c r="D39" s="60">
        <v>2</v>
      </c>
      <c r="E39" s="60">
        <v>4</v>
      </c>
      <c r="F39" s="76">
        <v>0</v>
      </c>
      <c r="G39" s="76">
        <v>1</v>
      </c>
      <c r="H39" s="76">
        <v>0</v>
      </c>
      <c r="I39" s="76">
        <v>0</v>
      </c>
      <c r="J39" s="76">
        <v>0</v>
      </c>
      <c r="K39" s="76">
        <v>0</v>
      </c>
      <c r="L39" s="76">
        <v>8</v>
      </c>
      <c r="M39" s="78">
        <v>466.24299999999999</v>
      </c>
      <c r="N39" s="60">
        <v>62000</v>
      </c>
      <c r="O39" s="69">
        <f t="shared" si="0"/>
        <v>7978.6720658540717</v>
      </c>
      <c r="P39" s="76">
        <v>9756</v>
      </c>
      <c r="Q39" s="76">
        <f t="shared" si="4"/>
        <v>4878</v>
      </c>
      <c r="R39" s="77">
        <f t="shared" si="1"/>
        <v>0.15735483870967742</v>
      </c>
      <c r="S39" s="69">
        <f t="shared" si="2"/>
        <v>1255.4826560398762</v>
      </c>
      <c r="T39" s="79">
        <v>0.63462642154291504</v>
      </c>
      <c r="U39" s="69">
        <f t="shared" si="3"/>
        <v>136.11494897358568</v>
      </c>
      <c r="V39" s="76" t="s">
        <v>135</v>
      </c>
    </row>
    <row r="40" spans="1:23">
      <c r="C40" s="76" t="s">
        <v>116</v>
      </c>
      <c r="D40" s="60">
        <v>2</v>
      </c>
      <c r="E40" s="60">
        <v>8</v>
      </c>
      <c r="F40" s="76">
        <v>0</v>
      </c>
      <c r="G40" s="76">
        <v>1</v>
      </c>
      <c r="H40" s="76">
        <v>0</v>
      </c>
      <c r="I40" s="76">
        <v>0</v>
      </c>
      <c r="J40" s="76">
        <v>0</v>
      </c>
      <c r="K40" s="76">
        <v>0</v>
      </c>
      <c r="L40" s="76">
        <v>8</v>
      </c>
      <c r="M40" s="78">
        <v>472.81900000000002</v>
      </c>
      <c r="N40" s="60">
        <v>63000</v>
      </c>
      <c r="O40" s="69">
        <f t="shared" si="0"/>
        <v>7994.6025857674922</v>
      </c>
      <c r="P40" s="76">
        <v>9099</v>
      </c>
      <c r="Q40" s="76">
        <f t="shared" ref="Q40:Q42" si="5">P40/D40</f>
        <v>4549.5</v>
      </c>
      <c r="R40" s="77">
        <f t="shared" si="1"/>
        <v>0.14442857142857143</v>
      </c>
      <c r="S40" s="69">
        <f t="shared" si="2"/>
        <v>1154.6490306015621</v>
      </c>
      <c r="T40" s="79">
        <v>0.64311024140839101</v>
      </c>
      <c r="U40" s="69">
        <f t="shared" si="3"/>
        <v>136.01615870098092</v>
      </c>
      <c r="V40" s="76" t="s">
        <v>135</v>
      </c>
    </row>
    <row r="41" spans="1:23">
      <c r="C41" s="76" t="s">
        <v>116</v>
      </c>
      <c r="D41" s="60">
        <v>2</v>
      </c>
      <c r="E41" s="60">
        <v>16</v>
      </c>
      <c r="F41" s="76">
        <v>0</v>
      </c>
      <c r="G41" s="76">
        <v>1</v>
      </c>
      <c r="H41" s="76">
        <v>0</v>
      </c>
      <c r="I41" s="76">
        <v>0</v>
      </c>
      <c r="J41" s="76">
        <v>0</v>
      </c>
      <c r="K41" s="76">
        <v>0</v>
      </c>
      <c r="L41" s="76">
        <v>8</v>
      </c>
      <c r="M41" s="78">
        <v>616.94000000000005</v>
      </c>
      <c r="N41" s="60">
        <v>83000</v>
      </c>
      <c r="O41" s="69">
        <f t="shared" si="0"/>
        <v>8072.0977728790476</v>
      </c>
      <c r="P41" s="76">
        <v>8638</v>
      </c>
      <c r="Q41" s="76">
        <f t="shared" si="5"/>
        <v>4319</v>
      </c>
      <c r="R41" s="77">
        <f t="shared" si="1"/>
        <v>0.1040722891566265</v>
      </c>
      <c r="S41" s="69">
        <f t="shared" si="2"/>
        <v>840.08169351962908</v>
      </c>
      <c r="T41" s="79">
        <v>0.64440209223605505</v>
      </c>
      <c r="U41" s="69">
        <f t="shared" si="3"/>
        <v>104.45133922845899</v>
      </c>
      <c r="V41" s="76" t="s">
        <v>135</v>
      </c>
    </row>
    <row r="42" spans="1:23">
      <c r="A42" s="13"/>
      <c r="B42" s="13"/>
      <c r="C42" s="10" t="s">
        <v>116</v>
      </c>
      <c r="D42" s="61">
        <v>2</v>
      </c>
      <c r="E42" s="61">
        <v>32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8</v>
      </c>
      <c r="M42" s="64">
        <v>439.07299999999998</v>
      </c>
      <c r="N42" s="61">
        <v>61000</v>
      </c>
      <c r="O42" s="65">
        <f t="shared" si="0"/>
        <v>8335.7437145987114</v>
      </c>
      <c r="P42" s="10">
        <v>8126</v>
      </c>
      <c r="Q42" s="10">
        <f t="shared" si="5"/>
        <v>4063</v>
      </c>
      <c r="R42" s="66">
        <f t="shared" si="1"/>
        <v>0.13321311475409836</v>
      </c>
      <c r="S42" s="65">
        <f t="shared" si="2"/>
        <v>1110.4303840135924</v>
      </c>
      <c r="T42" s="67">
        <v>0.64718144486354701</v>
      </c>
      <c r="U42" s="65">
        <f t="shared" si="3"/>
        <v>147.39723118104439</v>
      </c>
      <c r="V42" s="10" t="s">
        <v>135</v>
      </c>
    </row>
    <row r="43" spans="1:23">
      <c r="A43" s="1" t="s">
        <v>146</v>
      </c>
      <c r="B43" s="1" t="s">
        <v>153</v>
      </c>
      <c r="C43" s="76" t="s">
        <v>150</v>
      </c>
      <c r="D43" s="60">
        <v>2</v>
      </c>
      <c r="E43" s="60">
        <v>2</v>
      </c>
      <c r="F43" s="76" t="s">
        <v>151</v>
      </c>
      <c r="G43" s="76">
        <v>1</v>
      </c>
      <c r="H43" s="76">
        <v>0</v>
      </c>
      <c r="I43" s="76">
        <v>0</v>
      </c>
      <c r="J43" s="76">
        <v>0</v>
      </c>
      <c r="K43" s="76">
        <v>1</v>
      </c>
      <c r="L43" s="76">
        <v>8</v>
      </c>
      <c r="M43" s="78">
        <v>152.78</v>
      </c>
      <c r="N43" s="60">
        <v>20000</v>
      </c>
      <c r="O43" s="69">
        <f t="shared" ref="O43" si="6">N43/(M43/60)</f>
        <v>7854.4312082733331</v>
      </c>
      <c r="P43" s="76">
        <v>1624</v>
      </c>
      <c r="Q43" s="76">
        <f t="shared" ref="Q43" si="7">P43/D43</f>
        <v>812</v>
      </c>
      <c r="R43" s="77">
        <f t="shared" ref="R43" si="8">P43/N43</f>
        <v>8.1199999999999994E-2</v>
      </c>
      <c r="S43" s="69">
        <f t="shared" ref="S43" si="9">P43/(M43/60)</f>
        <v>637.77981411179474</v>
      </c>
      <c r="T43" s="79">
        <v>0.74805017876096302</v>
      </c>
      <c r="U43" s="69">
        <f t="shared" ref="U43" si="10">T43/M43*100000</f>
        <v>489.62572245121288</v>
      </c>
      <c r="V43" s="76"/>
    </row>
    <row r="44" spans="1:23">
      <c r="C44" s="76" t="s">
        <v>150</v>
      </c>
      <c r="D44" s="60">
        <v>2</v>
      </c>
      <c r="E44" s="60">
        <v>2</v>
      </c>
      <c r="F44" s="76" t="s">
        <v>151</v>
      </c>
      <c r="G44" s="76">
        <v>1</v>
      </c>
      <c r="H44" s="76">
        <v>0</v>
      </c>
      <c r="I44" s="76">
        <v>0</v>
      </c>
      <c r="J44" s="76">
        <v>0</v>
      </c>
      <c r="K44" s="76">
        <v>1</v>
      </c>
      <c r="L44" s="76">
        <v>8</v>
      </c>
      <c r="M44" s="78">
        <v>167.15</v>
      </c>
      <c r="N44" s="60">
        <v>20000</v>
      </c>
      <c r="O44" s="69">
        <f t="shared" ref="O44" si="11">N44/(M44/60)</f>
        <v>7179.1803769069693</v>
      </c>
      <c r="P44" s="76">
        <v>1642</v>
      </c>
      <c r="Q44" s="76">
        <f t="shared" ref="Q44" si="12">P44/D44</f>
        <v>821</v>
      </c>
      <c r="R44" s="77">
        <f t="shared" ref="R44" si="13">P44/N44</f>
        <v>8.2100000000000006E-2</v>
      </c>
      <c r="S44" s="69">
        <f t="shared" ref="S44" si="14">P44/(M44/60)</f>
        <v>589.41070894406221</v>
      </c>
      <c r="T44" s="79">
        <v>0.74831692363555102</v>
      </c>
      <c r="U44" s="69">
        <f t="shared" ref="U44" si="15">T44/M44*100000</f>
        <v>447.69184782264495</v>
      </c>
      <c r="V44" s="76"/>
    </row>
    <row r="45" spans="1:23">
      <c r="C45" s="76" t="s">
        <v>150</v>
      </c>
      <c r="D45" s="60">
        <v>4</v>
      </c>
      <c r="E45" s="60">
        <v>2</v>
      </c>
      <c r="F45" s="76" t="s">
        <v>151</v>
      </c>
      <c r="G45" s="76">
        <v>1</v>
      </c>
      <c r="H45" s="76">
        <v>0</v>
      </c>
      <c r="I45" s="76">
        <v>0</v>
      </c>
      <c r="J45" s="76">
        <v>0</v>
      </c>
      <c r="K45" s="76">
        <v>1</v>
      </c>
      <c r="L45" s="76">
        <v>8</v>
      </c>
      <c r="M45" s="78">
        <v>309.10000000000002</v>
      </c>
      <c r="N45" s="60">
        <v>40000</v>
      </c>
      <c r="O45" s="69">
        <f t="shared" ref="O45" si="16">N45/(M45/60)</f>
        <v>7764.4775153671944</v>
      </c>
      <c r="P45" s="76">
        <v>1891</v>
      </c>
      <c r="Q45" s="76">
        <f t="shared" ref="Q45" si="17">P45/D45</f>
        <v>472.75</v>
      </c>
      <c r="R45" s="77">
        <f t="shared" ref="R45" si="18">P45/N45</f>
        <v>4.7274999999999998E-2</v>
      </c>
      <c r="S45" s="69">
        <f t="shared" ref="S45" si="19">P45/(M45/60)</f>
        <v>367.06567453898413</v>
      </c>
      <c r="T45" s="79">
        <v>0.75006322970783701</v>
      </c>
      <c r="U45" s="69">
        <f t="shared" ref="U45" si="20">T45/M45*100000</f>
        <v>242.66037842375832</v>
      </c>
      <c r="V45" s="76"/>
    </row>
    <row r="46" spans="1:23">
      <c r="C46" s="76" t="s">
        <v>150</v>
      </c>
      <c r="D46" s="60">
        <v>4</v>
      </c>
      <c r="E46" s="60">
        <v>2</v>
      </c>
      <c r="F46" s="76" t="s">
        <v>151</v>
      </c>
      <c r="G46" s="76">
        <v>1</v>
      </c>
      <c r="H46" s="76">
        <v>0</v>
      </c>
      <c r="I46" s="76">
        <v>0</v>
      </c>
      <c r="J46" s="76">
        <v>0</v>
      </c>
      <c r="K46" s="76">
        <v>1</v>
      </c>
      <c r="L46" s="76">
        <v>8</v>
      </c>
      <c r="M46" s="78"/>
      <c r="N46" s="60">
        <v>40000</v>
      </c>
      <c r="O46" s="69"/>
      <c r="P46" s="76"/>
      <c r="Q46" s="76"/>
      <c r="R46" s="77"/>
      <c r="S46" s="69"/>
      <c r="T46" s="79"/>
      <c r="U46" s="69"/>
      <c r="V46" s="76"/>
    </row>
    <row r="47" spans="1:23">
      <c r="A47" s="13"/>
      <c r="B47" s="13"/>
      <c r="C47" s="10" t="s">
        <v>150</v>
      </c>
      <c r="D47" s="61">
        <v>8</v>
      </c>
      <c r="E47" s="61">
        <v>2</v>
      </c>
      <c r="F47" s="10" t="s">
        <v>151</v>
      </c>
      <c r="G47" s="10">
        <v>1</v>
      </c>
      <c r="H47" s="10">
        <v>0</v>
      </c>
      <c r="I47" s="10">
        <v>0</v>
      </c>
      <c r="J47" s="10">
        <v>0</v>
      </c>
      <c r="K47" s="10">
        <v>1</v>
      </c>
      <c r="L47" s="10">
        <v>8</v>
      </c>
      <c r="M47" s="64">
        <v>679.73</v>
      </c>
      <c r="N47" s="61">
        <v>80000</v>
      </c>
      <c r="O47" s="65">
        <f t="shared" ref="O47:O48" si="21">N47/(M47/60)</f>
        <v>7061.6274108837333</v>
      </c>
      <c r="P47" s="10">
        <v>2019</v>
      </c>
      <c r="Q47" s="10">
        <f t="shared" ref="Q47:Q48" si="22">P47/D47</f>
        <v>252.375</v>
      </c>
      <c r="R47" s="66">
        <f t="shared" ref="R47:R48" si="23">P47/N47</f>
        <v>2.52375E-2</v>
      </c>
      <c r="S47" s="65">
        <f t="shared" ref="S47:S48" si="24">P47/(M47/60)</f>
        <v>178.21782178217822</v>
      </c>
      <c r="T47" s="67">
        <v>0.75319783112675198</v>
      </c>
      <c r="U47" s="65">
        <f t="shared" ref="U47:U48" si="25">T47/M47*100000</f>
        <v>110.80838437714269</v>
      </c>
      <c r="V47" s="13"/>
    </row>
    <row r="48" spans="1:23">
      <c r="A48" s="1" t="s">
        <v>146</v>
      </c>
      <c r="B48" s="1" t="s">
        <v>152</v>
      </c>
      <c r="C48" s="76" t="s">
        <v>150</v>
      </c>
      <c r="D48" s="60">
        <v>8</v>
      </c>
      <c r="E48" s="60">
        <v>2</v>
      </c>
      <c r="F48" s="76" t="s">
        <v>151</v>
      </c>
      <c r="G48" s="76">
        <v>1</v>
      </c>
      <c r="H48" s="76">
        <v>0</v>
      </c>
      <c r="I48" s="76">
        <v>0</v>
      </c>
      <c r="J48" s="76">
        <v>0</v>
      </c>
      <c r="K48" s="76">
        <v>1</v>
      </c>
      <c r="L48" s="76">
        <v>8</v>
      </c>
      <c r="M48" s="78">
        <v>154.65</v>
      </c>
      <c r="N48" s="60">
        <v>20000</v>
      </c>
      <c r="O48" s="69">
        <f t="shared" si="21"/>
        <v>7759.4568380213377</v>
      </c>
      <c r="P48" s="76">
        <v>747</v>
      </c>
      <c r="Q48" s="76">
        <f t="shared" si="22"/>
        <v>93.375</v>
      </c>
      <c r="R48" s="77">
        <f t="shared" si="23"/>
        <v>3.7350000000000001E-2</v>
      </c>
      <c r="S48" s="69">
        <f t="shared" si="24"/>
        <v>289.81571290009697</v>
      </c>
      <c r="T48" s="79">
        <v>0.73906384419864801</v>
      </c>
      <c r="U48" s="69">
        <f t="shared" si="25"/>
        <v>477.89449996679468</v>
      </c>
      <c r="W48" t="s">
        <v>154</v>
      </c>
    </row>
    <row r="49" spans="3:23">
      <c r="C49" s="76" t="s">
        <v>150</v>
      </c>
      <c r="D49" s="60">
        <v>8</v>
      </c>
      <c r="E49" s="60">
        <v>2</v>
      </c>
      <c r="F49" s="76" t="s">
        <v>151</v>
      </c>
      <c r="G49" s="76">
        <v>1</v>
      </c>
      <c r="H49" s="76">
        <v>0</v>
      </c>
      <c r="I49" s="76">
        <v>0</v>
      </c>
      <c r="J49" s="76">
        <v>0</v>
      </c>
      <c r="K49" s="76">
        <v>1</v>
      </c>
      <c r="L49" s="76">
        <v>8</v>
      </c>
      <c r="M49" s="78">
        <v>121.45</v>
      </c>
      <c r="N49" s="60">
        <v>40000</v>
      </c>
      <c r="O49" s="69">
        <f t="shared" ref="O49" si="26">N49/(M49/60)</f>
        <v>19761.218608480853</v>
      </c>
      <c r="P49" s="76">
        <v>1412</v>
      </c>
      <c r="Q49" s="76">
        <f t="shared" ref="Q49" si="27">P49/D49</f>
        <v>176.5</v>
      </c>
      <c r="R49" s="77">
        <f t="shared" ref="R49" si="28">P49/N49</f>
        <v>3.5299999999999998E-2</v>
      </c>
      <c r="S49" s="69">
        <f t="shared" ref="S49" si="29">P49/(M49/60)</f>
        <v>697.57101687937416</v>
      </c>
      <c r="T49" s="79">
        <v>0.79233558879392196</v>
      </c>
      <c r="U49" s="69">
        <f t="shared" ref="U49" si="30">T49/M49*100000</f>
        <v>652.39653255983694</v>
      </c>
      <c r="W49" t="s">
        <v>155</v>
      </c>
    </row>
    <row r="50" spans="3:23">
      <c r="C50" s="76" t="s">
        <v>150</v>
      </c>
      <c r="D50" s="60">
        <v>8</v>
      </c>
      <c r="E50" s="60">
        <v>2</v>
      </c>
      <c r="F50" s="76" t="s">
        <v>151</v>
      </c>
      <c r="G50" s="76">
        <v>1</v>
      </c>
      <c r="H50" s="76">
        <v>0</v>
      </c>
      <c r="I50" s="76">
        <v>0</v>
      </c>
      <c r="J50" s="76">
        <v>0</v>
      </c>
      <c r="K50" s="76">
        <v>1</v>
      </c>
      <c r="L50" s="76">
        <v>8</v>
      </c>
      <c r="M50" s="78"/>
      <c r="N50" s="60">
        <v>80000</v>
      </c>
      <c r="O50" s="69"/>
      <c r="P50" s="76"/>
      <c r="Q50" s="76"/>
      <c r="R50" s="77"/>
      <c r="S50" s="69"/>
      <c r="T50" s="79"/>
      <c r="U50" s="69"/>
    </row>
    <row r="51" spans="3:23">
      <c r="C51" s="76"/>
      <c r="D51" s="60"/>
      <c r="E51" s="60"/>
      <c r="F51" s="76"/>
      <c r="G51" s="76"/>
      <c r="H51" s="76"/>
      <c r="I51" s="76"/>
      <c r="J51" s="76"/>
      <c r="K51" s="76"/>
      <c r="L51" s="76"/>
      <c r="M51" s="78"/>
      <c r="N51" s="60"/>
      <c r="O51" s="69"/>
      <c r="P51" s="76"/>
      <c r="Q51" s="76"/>
      <c r="R51" s="77"/>
      <c r="S51" s="69"/>
      <c r="T51" s="79"/>
      <c r="U51" s="69"/>
    </row>
    <row r="52" spans="3:23">
      <c r="C52" s="76"/>
      <c r="D52" s="60"/>
      <c r="E52" s="60"/>
      <c r="F52" s="76"/>
      <c r="G52" s="76"/>
      <c r="H52" s="76"/>
      <c r="I52" s="76"/>
      <c r="J52" s="76"/>
      <c r="K52" s="76"/>
      <c r="L52" s="76"/>
      <c r="M52" s="78"/>
      <c r="N52" s="60"/>
      <c r="O52" s="69"/>
      <c r="P52" s="76"/>
      <c r="Q52" s="76"/>
      <c r="R52" s="77"/>
      <c r="S52" s="69"/>
      <c r="T52" s="79"/>
      <c r="U52" s="69"/>
    </row>
    <row r="53" spans="3:23">
      <c r="C53" s="76"/>
      <c r="D53" s="60"/>
      <c r="E53" s="60"/>
      <c r="F53" s="76"/>
      <c r="G53" s="76"/>
      <c r="H53" s="76"/>
      <c r="I53" s="76"/>
      <c r="J53" s="76"/>
      <c r="K53" s="76"/>
      <c r="L53" s="76"/>
      <c r="M53" s="78"/>
      <c r="N53" s="60"/>
      <c r="O53" s="69"/>
      <c r="P53" s="76"/>
      <c r="Q53" s="76"/>
      <c r="R53" s="77"/>
      <c r="S53" s="69"/>
      <c r="T53" s="79"/>
      <c r="U53" s="69"/>
    </row>
    <row r="54" spans="3:23">
      <c r="C54" s="76"/>
      <c r="D54" s="60"/>
      <c r="E54" s="60"/>
      <c r="F54" s="76"/>
      <c r="G54" s="76"/>
      <c r="H54" s="76"/>
      <c r="I54" s="76"/>
      <c r="J54" s="76"/>
      <c r="K54" s="76"/>
      <c r="L54" s="76"/>
      <c r="M54" s="78"/>
      <c r="N54" s="60"/>
      <c r="O54" s="69"/>
      <c r="P54" s="76"/>
      <c r="Q54" s="76"/>
      <c r="R54" s="77"/>
      <c r="S54" s="69"/>
      <c r="T54" s="79"/>
      <c r="U54" s="69"/>
    </row>
  </sheetData>
  <conditionalFormatting sqref="T2:T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7 T50:T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D3:AD4 Z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E57" sqref="E57"/>
    </sheetView>
  </sheetViews>
  <sheetFormatPr defaultRowHeight="15"/>
  <cols>
    <col min="1" max="1" width="7.5703125" bestFit="1" customWidth="1"/>
    <col min="2" max="2" width="44.85546875" bestFit="1" customWidth="1"/>
    <col min="3" max="3" width="11.85546875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7109375" bestFit="1" customWidth="1"/>
    <col min="12" max="12" width="10.5703125" bestFit="1" customWidth="1"/>
    <col min="25" max="25" width="13.140625" bestFit="1" customWidth="1"/>
  </cols>
  <sheetData>
    <row r="1" spans="1:25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  <c r="Y1" s="80"/>
    </row>
    <row r="2" spans="1:25">
      <c r="A2" s="1" t="s">
        <v>146</v>
      </c>
      <c r="B2" s="1" t="s">
        <v>148</v>
      </c>
      <c r="C2" s="76" t="s">
        <v>147</v>
      </c>
      <c r="D2" s="60">
        <v>2</v>
      </c>
      <c r="E2" s="60">
        <v>1</v>
      </c>
      <c r="F2" s="76">
        <v>1</v>
      </c>
      <c r="G2" s="76">
        <v>0.5</v>
      </c>
      <c r="H2" s="76">
        <v>0.5</v>
      </c>
      <c r="I2" s="76">
        <v>0.5</v>
      </c>
      <c r="J2" s="76">
        <v>0.5</v>
      </c>
      <c r="K2" s="76">
        <v>1</v>
      </c>
      <c r="L2" s="76">
        <v>8</v>
      </c>
      <c r="M2" s="78"/>
      <c r="N2" s="60"/>
      <c r="O2" s="69" t="e">
        <f t="shared" ref="O2" si="0">N2/(M2/60)</f>
        <v>#DIV/0!</v>
      </c>
      <c r="P2" s="76"/>
      <c r="Q2" s="76">
        <f t="shared" ref="Q2" si="1">P2/D2</f>
        <v>0</v>
      </c>
      <c r="R2" s="77" t="e">
        <f t="shared" ref="R2" si="2">P2/N2</f>
        <v>#DIV/0!</v>
      </c>
      <c r="S2" s="69" t="e">
        <f t="shared" ref="S2" si="3">P2/(M2/60)</f>
        <v>#DIV/0!</v>
      </c>
      <c r="T2" s="79"/>
      <c r="U2" s="69" t="e">
        <f t="shared" ref="U2" si="4">T2/M2*100000</f>
        <v>#DIV/0!</v>
      </c>
      <c r="V2" s="76" t="s">
        <v>135</v>
      </c>
    </row>
    <row r="3" spans="1:25">
      <c r="D3" s="1">
        <v>2</v>
      </c>
      <c r="E3" s="60">
        <v>2</v>
      </c>
      <c r="F3" s="76">
        <v>1</v>
      </c>
      <c r="G3" s="76">
        <v>0.5</v>
      </c>
      <c r="H3" s="76">
        <v>0.5</v>
      </c>
      <c r="I3" s="76">
        <v>0.5</v>
      </c>
      <c r="J3" s="76">
        <v>0.5</v>
      </c>
      <c r="K3" s="76">
        <v>1</v>
      </c>
      <c r="L3" s="76">
        <v>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5">
      <c r="D4" s="1">
        <v>2</v>
      </c>
      <c r="E4" s="60">
        <v>3</v>
      </c>
      <c r="F4" s="76">
        <v>1</v>
      </c>
      <c r="G4" s="76">
        <v>0.5</v>
      </c>
      <c r="H4" s="76">
        <v>0.5</v>
      </c>
      <c r="I4" s="76">
        <v>0.5</v>
      </c>
      <c r="J4" s="76">
        <v>0.5</v>
      </c>
      <c r="K4" s="76">
        <v>1</v>
      </c>
      <c r="L4" s="76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xSplit="1" topLeftCell="B1" activePane="topRight" state="frozen"/>
      <selection pane="topRight" activeCell="G28" sqref="G28"/>
    </sheetView>
  </sheetViews>
  <sheetFormatPr defaultRowHeight="15"/>
  <cols>
    <col min="1" max="1" width="9.140625" style="75"/>
    <col min="2" max="2" width="9.5703125" style="82" bestFit="1" customWidth="1"/>
    <col min="3" max="3" width="17.85546875" bestFit="1" customWidth="1"/>
    <col min="16" max="16" width="9.140625" customWidth="1"/>
  </cols>
  <sheetData>
    <row r="1" spans="1:3">
      <c r="A1" s="2" t="s">
        <v>114</v>
      </c>
      <c r="B1" s="83" t="s">
        <v>66</v>
      </c>
      <c r="C1" s="2" t="s">
        <v>149</v>
      </c>
    </row>
    <row r="2" spans="1:3">
      <c r="A2" s="76">
        <v>2</v>
      </c>
      <c r="B2" s="81">
        <v>20000</v>
      </c>
      <c r="C2" s="62">
        <v>0.74924456035975595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Normal="100" workbookViewId="0">
      <selection activeCell="C6" sqref="C6"/>
    </sheetView>
  </sheetViews>
  <sheetFormatPr defaultRowHeight="15"/>
  <cols>
    <col min="1" max="1" width="9.5703125" bestFit="1" customWidth="1"/>
    <col min="2" max="3" width="9.5703125" customWidth="1"/>
    <col min="4" max="4" width="14.5703125" bestFit="1" customWidth="1"/>
    <col min="5" max="5" width="8.140625" bestFit="1" customWidth="1"/>
    <col min="6" max="6" width="6.5703125" bestFit="1" customWidth="1"/>
    <col min="7" max="7" width="12.42578125" bestFit="1" customWidth="1"/>
    <col min="8" max="8" width="13.42578125" bestFit="1" customWidth="1"/>
    <col min="9" max="9" width="14.42578125" bestFit="1" customWidth="1"/>
    <col min="10" max="10" width="12" bestFit="1" customWidth="1"/>
    <col min="11" max="11" width="9" bestFit="1" customWidth="1"/>
  </cols>
  <sheetData>
    <row r="1" spans="1:11">
      <c r="A1" s="2" t="s">
        <v>156</v>
      </c>
      <c r="B1" s="2" t="s">
        <v>157</v>
      </c>
      <c r="C1" s="2" t="s">
        <v>66</v>
      </c>
      <c r="D1" s="7" t="s">
        <v>159</v>
      </c>
      <c r="E1" s="2" t="s">
        <v>68</v>
      </c>
      <c r="F1" s="2" t="s">
        <v>149</v>
      </c>
      <c r="G1" s="2" t="s">
        <v>158</v>
      </c>
      <c r="H1" s="2" t="s">
        <v>160</v>
      </c>
      <c r="I1" s="10"/>
      <c r="J1" s="10"/>
      <c r="K1" s="10"/>
    </row>
    <row r="2" spans="1:11">
      <c r="A2" s="1">
        <v>1</v>
      </c>
      <c r="B2" s="85">
        <v>0.06</v>
      </c>
      <c r="C2" s="1">
        <v>50000</v>
      </c>
      <c r="D2" s="1">
        <v>3560</v>
      </c>
      <c r="E2" s="1">
        <v>365.31100463867102</v>
      </c>
      <c r="F2" s="86">
        <v>0.77752263995183302</v>
      </c>
      <c r="G2" s="84">
        <f>F2/E2</f>
        <v>2.128385485460205E-3</v>
      </c>
      <c r="H2" s="1">
        <v>1</v>
      </c>
    </row>
    <row r="3" spans="1:11">
      <c r="A3" s="1">
        <v>2</v>
      </c>
      <c r="B3" s="85">
        <v>0.09</v>
      </c>
      <c r="C3" s="1">
        <f>49000*A3</f>
        <v>98000</v>
      </c>
      <c r="D3" s="1">
        <f>3808+3800</f>
        <v>7608</v>
      </c>
      <c r="E3" s="1">
        <v>360.00399780273398</v>
      </c>
      <c r="F3" s="87">
        <v>0.781269916640287</v>
      </c>
      <c r="G3" s="84">
        <f>F3/E3</f>
        <v>2.1701701131340988E-3</v>
      </c>
    </row>
    <row r="4" spans="1:11">
      <c r="A4" s="1">
        <v>4</v>
      </c>
      <c r="B4" s="85">
        <v>0.17</v>
      </c>
      <c r="C4" s="1">
        <f>48000+48000+49000+29000</f>
        <v>174000</v>
      </c>
      <c r="D4" s="1">
        <f>4080+4115+3061+4050</f>
        <v>15306</v>
      </c>
      <c r="E4" s="1">
        <v>361.46398925781199</v>
      </c>
      <c r="F4" s="87">
        <v>0.78259557194197704</v>
      </c>
      <c r="G4" s="84">
        <f>F4/E4</f>
        <v>2.1650720270886942E-3</v>
      </c>
    </row>
    <row r="5" spans="1:11">
      <c r="A5" s="1">
        <v>8</v>
      </c>
      <c r="B5" s="85">
        <v>0.32</v>
      </c>
      <c r="C5" s="1">
        <f>46000+46000+46000+46000+46000+44000+46000+47000</f>
        <v>367000</v>
      </c>
      <c r="D5" s="1">
        <f>3986+3961+4012+3957+3935+3860+3938+3927</f>
        <v>31576</v>
      </c>
      <c r="E5" s="1">
        <v>361.34100341796801</v>
      </c>
      <c r="F5" s="87">
        <v>0.78139278376751098</v>
      </c>
      <c r="G5" s="84">
        <f>F5/E5</f>
        <v>2.1624802509989808E-3</v>
      </c>
    </row>
    <row r="6" spans="1:11">
      <c r="A6" s="1">
        <v>16</v>
      </c>
      <c r="B6" s="85">
        <v>0.6</v>
      </c>
      <c r="C6" s="1"/>
    </row>
    <row r="7" spans="1:11">
      <c r="A7" s="1"/>
      <c r="B7" s="1"/>
      <c r="C7" s="1"/>
    </row>
    <row r="8" spans="1:11">
      <c r="A8" s="1"/>
      <c r="B8" s="1"/>
      <c r="C8" s="1"/>
    </row>
    <row r="9" spans="1:11">
      <c r="A9" s="1"/>
      <c r="B9" s="1"/>
      <c r="C9" s="1"/>
    </row>
    <row r="10" spans="1:11">
      <c r="A10" s="1"/>
      <c r="B10" s="1"/>
      <c r="C10" s="1"/>
    </row>
    <row r="11" spans="1:11">
      <c r="A11" s="1"/>
      <c r="B11" s="1"/>
      <c r="C11" s="1"/>
    </row>
    <row r="12" spans="1:11">
      <c r="A12" s="1"/>
      <c r="B12" s="1"/>
      <c r="C12" s="1"/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</sheetData>
  <conditionalFormatting sqref="F2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ArtEvolver2019</vt:lpstr>
      <vt:lpstr>Artevolver2019 Opt.</vt:lpstr>
      <vt:lpstr>Long Term Experiment #1</vt:lpstr>
      <vt:lpstr>Long Term Experiment #1 Stats</vt:lpstr>
      <vt:lpstr>ArtEvolver2019 Stats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WORKSTATION</cp:lastModifiedBy>
  <dcterms:created xsi:type="dcterms:W3CDTF">2017-12-06T23:13:59Z</dcterms:created>
  <dcterms:modified xsi:type="dcterms:W3CDTF">2019-07-26T18:20:01Z</dcterms:modified>
</cp:coreProperties>
</file>